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/>
  </bookViews>
  <sheets>
    <sheet name="014_Sicepat_BANJARMASIN" sheetId="2" r:id="rId1"/>
    <sheet name="BKI032210029561" sheetId="37" r:id="rId2"/>
    <sheet name="BKI032210029207" sheetId="38" r:id="rId3"/>
    <sheet name="BKI032210029215" sheetId="39" r:id="rId4"/>
    <sheet name="BKI032210029645" sheetId="40" r:id="rId5"/>
    <sheet name="BKI032210029652" sheetId="41" r:id="rId6"/>
    <sheet name="BKI032210029611" sheetId="42" r:id="rId7"/>
    <sheet name="BKI032210030080" sheetId="53" r:id="rId8"/>
    <sheet name="BKI032210030130" sheetId="54" r:id="rId9"/>
    <sheet name="BKI032210030148" sheetId="55" r:id="rId10"/>
    <sheet name="BKI032210030106" sheetId="69" r:id="rId11"/>
    <sheet name="BKI032210030155" sheetId="56" r:id="rId12"/>
    <sheet name="BKI032210030163" sheetId="57" r:id="rId13"/>
    <sheet name="BKI032210030098" sheetId="43" r:id="rId14"/>
    <sheet name="BKI032210030122" sheetId="44" r:id="rId15"/>
    <sheet name="BKI032210030072" sheetId="45" r:id="rId16"/>
    <sheet name="BKI032210030171" sheetId="46" r:id="rId17"/>
    <sheet name="BKI032210030189" sheetId="47" r:id="rId18"/>
    <sheet name="BKI032210030114" sheetId="48" r:id="rId19"/>
    <sheet name="BKI032210030593" sheetId="49" r:id="rId20"/>
    <sheet name="BKI032210030700" sheetId="58" r:id="rId21"/>
    <sheet name="BKI032210030627" sheetId="50" r:id="rId22"/>
    <sheet name="BKI032210030650" sheetId="59" r:id="rId23"/>
    <sheet name="BKI032210030585" sheetId="51" r:id="rId24"/>
    <sheet name="BKI032210030718" sheetId="60" r:id="rId25"/>
    <sheet name=" BKI032210030692" sheetId="61" r:id="rId26"/>
    <sheet name="BKI032210030601" sheetId="65" r:id="rId27"/>
    <sheet name="BKI032210030643" sheetId="66" r:id="rId28"/>
    <sheet name="BKI032210030684" sheetId="67" r:id="rId29"/>
    <sheet name="BKI032210030619" sheetId="68" r:id="rId30"/>
    <sheet name="BKI032210030577" sheetId="52" r:id="rId31"/>
  </sheets>
  <definedNames>
    <definedName name="_xlnm.Print_Titles" localSheetId="25">' BKI032210030692'!$2:$2</definedName>
    <definedName name="_xlnm.Print_Titles" localSheetId="0">'014_Sicepat_BANJARMASIN'!$2:$17</definedName>
    <definedName name="_xlnm.Print_Titles" localSheetId="2">BKI032210029207!$2:$2</definedName>
    <definedName name="_xlnm.Print_Titles" localSheetId="3">BKI032210029215!$2:$2</definedName>
    <definedName name="_xlnm.Print_Titles" localSheetId="1">BKI032210029561!$2:$2</definedName>
    <definedName name="_xlnm.Print_Titles" localSheetId="6">BKI032210029611!$2:$2</definedName>
    <definedName name="_xlnm.Print_Titles" localSheetId="4">BKI032210029645!$2:$2</definedName>
    <definedName name="_xlnm.Print_Titles" localSheetId="5">BKI032210029652!$2:$2</definedName>
    <definedName name="_xlnm.Print_Titles" localSheetId="15">BKI032210030072!$2:$2</definedName>
    <definedName name="_xlnm.Print_Titles" localSheetId="7">BKI032210030080!$2:$2</definedName>
    <definedName name="_xlnm.Print_Titles" localSheetId="13">BKI032210030098!$2:$2</definedName>
    <definedName name="_xlnm.Print_Titles" localSheetId="10">BKI032210030106!$2:$2</definedName>
    <definedName name="_xlnm.Print_Titles" localSheetId="18">BKI032210030114!$2:$2</definedName>
    <definedName name="_xlnm.Print_Titles" localSheetId="14">BKI032210030122!$2:$2</definedName>
    <definedName name="_xlnm.Print_Titles" localSheetId="8">BKI032210030130!$2:$2</definedName>
    <definedName name="_xlnm.Print_Titles" localSheetId="9">BKI032210030148!$2:$2</definedName>
    <definedName name="_xlnm.Print_Titles" localSheetId="11">BKI032210030155!$2:$2</definedName>
    <definedName name="_xlnm.Print_Titles" localSheetId="12">BKI032210030163!$2:$2</definedName>
    <definedName name="_xlnm.Print_Titles" localSheetId="16">BKI032210030171!$2:$2</definedName>
    <definedName name="_xlnm.Print_Titles" localSheetId="17">BKI032210030189!$2:$2</definedName>
    <definedName name="_xlnm.Print_Titles" localSheetId="30">BKI032210030577!$2:$2</definedName>
    <definedName name="_xlnm.Print_Titles" localSheetId="23">BKI032210030585!$2:$2</definedName>
    <definedName name="_xlnm.Print_Titles" localSheetId="19">BKI032210030593!$2:$2</definedName>
    <definedName name="_xlnm.Print_Titles" localSheetId="26">BKI032210030601!$2:$2</definedName>
    <definedName name="_xlnm.Print_Titles" localSheetId="29">BKI032210030619!$2:$2</definedName>
    <definedName name="_xlnm.Print_Titles" localSheetId="21">BKI032210030627!$2:$2</definedName>
    <definedName name="_xlnm.Print_Titles" localSheetId="27">BKI032210030643!$2:$2</definedName>
    <definedName name="_xlnm.Print_Titles" localSheetId="22">BKI032210030650!$2:$2</definedName>
    <definedName name="_xlnm.Print_Titles" localSheetId="28">BKI032210030684!$2:$2</definedName>
    <definedName name="_xlnm.Print_Titles" localSheetId="20">BKI032210030700!$2:$2</definedName>
    <definedName name="_xlnm.Print_Titles" localSheetId="24">BKI032210030718!$2:$2</definedName>
  </definedNames>
  <calcPr calcId="162913"/>
</workbook>
</file>

<file path=xl/calcChain.xml><?xml version="1.0" encoding="utf-8"?>
<calcChain xmlns="http://schemas.openxmlformats.org/spreadsheetml/2006/main">
  <c r="J48" i="2" l="1"/>
  <c r="A20" i="2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I53" i="2" l="1"/>
  <c r="I52" i="2"/>
  <c r="I54" i="2" s="1"/>
  <c r="P4" i="43" l="1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P60" i="43"/>
  <c r="P61" i="43"/>
  <c r="P62" i="43"/>
  <c r="P63" i="43"/>
  <c r="P64" i="43"/>
  <c r="P65" i="43"/>
  <c r="P66" i="43"/>
  <c r="P67" i="43"/>
  <c r="P68" i="43"/>
  <c r="P69" i="43"/>
  <c r="P70" i="43"/>
  <c r="P71" i="43"/>
  <c r="P72" i="43"/>
  <c r="P73" i="43"/>
  <c r="P74" i="43"/>
  <c r="P75" i="43"/>
  <c r="P76" i="43"/>
  <c r="P77" i="43"/>
  <c r="P78" i="43"/>
  <c r="P79" i="43"/>
  <c r="P80" i="43"/>
  <c r="P81" i="43"/>
  <c r="P82" i="43"/>
  <c r="P83" i="43"/>
  <c r="P84" i="43"/>
  <c r="P85" i="43"/>
  <c r="P86" i="43"/>
  <c r="P87" i="43"/>
  <c r="P88" i="43"/>
  <c r="P89" i="43"/>
  <c r="P90" i="43"/>
  <c r="P91" i="43"/>
  <c r="P92" i="43"/>
  <c r="P93" i="43"/>
  <c r="P94" i="43"/>
  <c r="P95" i="43"/>
  <c r="P96" i="43"/>
  <c r="P97" i="43"/>
  <c r="P98" i="43"/>
  <c r="P99" i="43"/>
  <c r="P100" i="43"/>
  <c r="P101" i="43"/>
  <c r="P102" i="43"/>
  <c r="P103" i="43"/>
  <c r="P104" i="43"/>
  <c r="P105" i="43"/>
  <c r="P106" i="43"/>
  <c r="P107" i="43"/>
  <c r="P108" i="43"/>
  <c r="P109" i="43"/>
  <c r="P110" i="43"/>
  <c r="P111" i="43"/>
  <c r="P112" i="43"/>
  <c r="P113" i="43"/>
  <c r="P114" i="43"/>
  <c r="P115" i="43"/>
  <c r="P116" i="43"/>
  <c r="P117" i="43"/>
  <c r="P118" i="43"/>
  <c r="P119" i="43"/>
  <c r="P120" i="43"/>
  <c r="P121" i="43"/>
  <c r="P122" i="43"/>
  <c r="P123" i="43"/>
  <c r="P124" i="43"/>
  <c r="P125" i="43"/>
  <c r="P126" i="43"/>
  <c r="P127" i="43"/>
  <c r="P128" i="43"/>
  <c r="P129" i="43"/>
  <c r="P130" i="43"/>
  <c r="P131" i="43"/>
  <c r="P132" i="43"/>
  <c r="P133" i="43"/>
  <c r="P134" i="43"/>
  <c r="P135" i="43"/>
  <c r="P136" i="43"/>
  <c r="P137" i="43"/>
  <c r="P138" i="43"/>
  <c r="P139" i="43"/>
  <c r="P140" i="43"/>
  <c r="P141" i="43"/>
  <c r="P142" i="43"/>
  <c r="P143" i="43"/>
  <c r="P144" i="43"/>
  <c r="P145" i="43"/>
  <c r="P146" i="43"/>
  <c r="P147" i="43"/>
  <c r="P148" i="43"/>
  <c r="P149" i="43"/>
  <c r="P150" i="43"/>
  <c r="P151" i="43"/>
  <c r="P152" i="43"/>
  <c r="P153" i="43"/>
  <c r="P154" i="43"/>
  <c r="P155" i="43"/>
  <c r="P156" i="43"/>
  <c r="P157" i="43"/>
  <c r="P158" i="43"/>
  <c r="P159" i="43"/>
  <c r="P160" i="43"/>
  <c r="P161" i="43"/>
  <c r="P162" i="43"/>
  <c r="P163" i="43"/>
  <c r="P164" i="43"/>
  <c r="P165" i="43"/>
  <c r="P166" i="43"/>
  <c r="P167" i="43"/>
  <c r="P168" i="43"/>
  <c r="P169" i="43"/>
  <c r="P170" i="43"/>
  <c r="P171" i="43"/>
  <c r="P172" i="43"/>
  <c r="P173" i="43"/>
  <c r="P174" i="43"/>
  <c r="P175" i="43"/>
  <c r="P176" i="43"/>
  <c r="P177" i="43"/>
  <c r="P178" i="43"/>
  <c r="P179" i="43"/>
  <c r="P180" i="43"/>
  <c r="P181" i="43"/>
  <c r="P182" i="43"/>
  <c r="P183" i="43"/>
  <c r="P184" i="43"/>
  <c r="P185" i="43"/>
  <c r="P186" i="43"/>
  <c r="P187" i="43"/>
  <c r="P188" i="43"/>
  <c r="P189" i="43"/>
  <c r="P190" i="43"/>
  <c r="P191" i="43"/>
  <c r="P192" i="43"/>
  <c r="P193" i="43"/>
  <c r="P194" i="43"/>
  <c r="P195" i="43"/>
  <c r="P196" i="43"/>
  <c r="P197" i="43"/>
  <c r="P198" i="43"/>
  <c r="P199" i="43"/>
  <c r="P200" i="43"/>
  <c r="P201" i="43"/>
  <c r="P202" i="43"/>
  <c r="P203" i="43"/>
  <c r="P204" i="43"/>
  <c r="P205" i="43"/>
  <c r="P206" i="43"/>
  <c r="P207" i="43"/>
  <c r="P208" i="43"/>
  <c r="P209" i="43"/>
  <c r="P210" i="43"/>
  <c r="P211" i="43"/>
  <c r="P212" i="43"/>
  <c r="P213" i="43"/>
  <c r="P214" i="43"/>
  <c r="P215" i="43"/>
  <c r="P216" i="43"/>
  <c r="P217" i="43"/>
  <c r="P218" i="43"/>
  <c r="P219" i="43"/>
  <c r="P220" i="43"/>
  <c r="P221" i="43"/>
  <c r="P222" i="43"/>
  <c r="P223" i="43"/>
  <c r="P224" i="43"/>
  <c r="P225" i="43"/>
  <c r="P226" i="43"/>
  <c r="P227" i="43"/>
  <c r="P228" i="43"/>
  <c r="P229" i="43"/>
  <c r="P230" i="43"/>
  <c r="P231" i="43"/>
  <c r="P232" i="43"/>
  <c r="P233" i="43"/>
  <c r="P234" i="43"/>
  <c r="P235" i="43"/>
  <c r="P236" i="43"/>
  <c r="P237" i="43"/>
  <c r="P238" i="43"/>
  <c r="P239" i="43"/>
  <c r="P240" i="43"/>
  <c r="P241" i="43"/>
  <c r="P242" i="43"/>
  <c r="P243" i="43"/>
  <c r="P244" i="43"/>
  <c r="P245" i="43"/>
  <c r="P246" i="43"/>
  <c r="P247" i="43"/>
  <c r="P248" i="43"/>
  <c r="P249" i="43"/>
  <c r="P250" i="43"/>
  <c r="P251" i="43"/>
  <c r="P252" i="43"/>
  <c r="P253" i="43"/>
  <c r="P254" i="43"/>
  <c r="P255" i="43"/>
  <c r="P256" i="43"/>
  <c r="P257" i="43"/>
  <c r="P258" i="43"/>
  <c r="P259" i="43"/>
  <c r="P260" i="43"/>
  <c r="P261" i="43"/>
  <c r="P262" i="43"/>
  <c r="P263" i="43"/>
  <c r="P264" i="43"/>
  <c r="P265" i="43"/>
  <c r="P266" i="43"/>
  <c r="P267" i="43"/>
  <c r="P268" i="43"/>
  <c r="P269" i="43"/>
  <c r="P270" i="43"/>
  <c r="P271" i="43"/>
  <c r="P272" i="43"/>
  <c r="P273" i="43"/>
  <c r="P274" i="43"/>
  <c r="P275" i="43"/>
  <c r="P276" i="43"/>
  <c r="P277" i="43"/>
  <c r="P278" i="43"/>
  <c r="P279" i="43"/>
  <c r="P280" i="43"/>
  <c r="P281" i="43"/>
  <c r="P282" i="43"/>
  <c r="P283" i="43"/>
  <c r="P284" i="43"/>
  <c r="P285" i="43"/>
  <c r="P286" i="43"/>
  <c r="P287" i="43"/>
  <c r="P288" i="43"/>
  <c r="P289" i="43"/>
  <c r="P290" i="43"/>
  <c r="P291" i="43"/>
  <c r="P292" i="43"/>
  <c r="P293" i="43"/>
  <c r="P294" i="43"/>
  <c r="P295" i="43"/>
  <c r="P296" i="43"/>
  <c r="P297" i="43"/>
  <c r="P298" i="43"/>
  <c r="P299" i="43"/>
  <c r="P300" i="43"/>
  <c r="P301" i="43"/>
  <c r="P302" i="43"/>
  <c r="P303" i="43"/>
  <c r="P304" i="43"/>
  <c r="P305" i="43"/>
  <c r="P306" i="43"/>
  <c r="P307" i="43"/>
  <c r="P308" i="43"/>
  <c r="P309" i="43"/>
  <c r="P310" i="43"/>
  <c r="P311" i="43"/>
  <c r="P312" i="43"/>
  <c r="P313" i="43"/>
  <c r="P314" i="43"/>
  <c r="P315" i="43"/>
  <c r="P316" i="43"/>
  <c r="P317" i="43"/>
  <c r="P318" i="43"/>
  <c r="P319" i="43"/>
  <c r="P320" i="43"/>
  <c r="P321" i="43"/>
  <c r="P322" i="43"/>
  <c r="P323" i="43"/>
  <c r="P324" i="43"/>
  <c r="P325" i="43"/>
  <c r="P326" i="43"/>
  <c r="P327" i="43"/>
  <c r="P328" i="43"/>
  <c r="P329" i="43"/>
  <c r="P330" i="43"/>
  <c r="P331" i="43"/>
  <c r="P332" i="43"/>
  <c r="P333" i="43"/>
  <c r="P334" i="43"/>
  <c r="P335" i="43"/>
  <c r="P336" i="43"/>
  <c r="P337" i="43"/>
  <c r="P338" i="43"/>
  <c r="P339" i="43"/>
  <c r="P340" i="43"/>
  <c r="P341" i="43"/>
  <c r="P342" i="43"/>
  <c r="P343" i="43"/>
  <c r="P344" i="43"/>
  <c r="P345" i="43"/>
  <c r="P346" i="43"/>
  <c r="P347" i="43"/>
  <c r="P348" i="43"/>
  <c r="P349" i="43"/>
  <c r="P350" i="43"/>
  <c r="P351" i="43"/>
  <c r="P352" i="43"/>
  <c r="P353" i="43"/>
  <c r="P354" i="43"/>
  <c r="P355" i="43"/>
  <c r="P356" i="43"/>
  <c r="P357" i="43"/>
  <c r="P358" i="43"/>
  <c r="P359" i="43"/>
  <c r="P360" i="43"/>
  <c r="P361" i="43"/>
  <c r="P362" i="43"/>
  <c r="P363" i="43"/>
  <c r="P364" i="43"/>
  <c r="P365" i="43"/>
  <c r="P366" i="43"/>
  <c r="P367" i="43"/>
  <c r="P368" i="43"/>
  <c r="P369" i="43"/>
  <c r="P370" i="43"/>
  <c r="P371" i="43"/>
  <c r="P372" i="43"/>
  <c r="P373" i="43"/>
  <c r="P374" i="43"/>
  <c r="P375" i="43"/>
  <c r="P376" i="43"/>
  <c r="P377" i="43"/>
  <c r="P378" i="43"/>
  <c r="P379" i="43"/>
  <c r="P380" i="43"/>
  <c r="P381" i="43"/>
  <c r="P382" i="43"/>
  <c r="P383" i="43"/>
  <c r="P384" i="43"/>
  <c r="P385" i="43"/>
  <c r="P386" i="43"/>
  <c r="P387" i="43"/>
  <c r="P388" i="43"/>
  <c r="P389" i="43"/>
  <c r="P390" i="43"/>
  <c r="P391" i="43"/>
  <c r="P392" i="43"/>
  <c r="P393" i="43"/>
  <c r="P394" i="43"/>
  <c r="P395" i="43"/>
  <c r="P396" i="43"/>
  <c r="P397" i="43"/>
  <c r="P398" i="43"/>
  <c r="P399" i="43"/>
  <c r="P400" i="43"/>
  <c r="P401" i="43"/>
  <c r="P402" i="43"/>
  <c r="P403" i="43"/>
  <c r="P404" i="43"/>
  <c r="P405" i="43"/>
  <c r="P406" i="43"/>
  <c r="P407" i="43"/>
  <c r="P408" i="43"/>
  <c r="P409" i="43"/>
  <c r="P410" i="43"/>
  <c r="P411" i="43"/>
  <c r="P412" i="43"/>
  <c r="P413" i="43"/>
  <c r="P414" i="43"/>
  <c r="P415" i="43"/>
  <c r="P3" i="43"/>
  <c r="P202" i="69" l="1"/>
  <c r="P201" i="69"/>
  <c r="P200" i="69"/>
  <c r="P199" i="69"/>
  <c r="P198" i="69"/>
  <c r="P197" i="69"/>
  <c r="P196" i="69"/>
  <c r="P195" i="69"/>
  <c r="P194" i="69"/>
  <c r="P193" i="69"/>
  <c r="P192" i="69"/>
  <c r="P191" i="69"/>
  <c r="P190" i="69"/>
  <c r="P189" i="69"/>
  <c r="P188" i="69"/>
  <c r="P187" i="69"/>
  <c r="P186" i="69"/>
  <c r="P185" i="69"/>
  <c r="P184" i="69"/>
  <c r="P183" i="69"/>
  <c r="P182" i="69"/>
  <c r="P181" i="69"/>
  <c r="P180" i="69"/>
  <c r="P179" i="69"/>
  <c r="P178" i="69"/>
  <c r="P177" i="69"/>
  <c r="P176" i="69"/>
  <c r="P175" i="69"/>
  <c r="P174" i="69"/>
  <c r="P173" i="69"/>
  <c r="P172" i="69"/>
  <c r="P171" i="69"/>
  <c r="P170" i="69"/>
  <c r="P169" i="69"/>
  <c r="P168" i="69"/>
  <c r="P167" i="69"/>
  <c r="P166" i="69"/>
  <c r="P165" i="69"/>
  <c r="P164" i="69"/>
  <c r="P163" i="69"/>
  <c r="P162" i="69"/>
  <c r="P161" i="69"/>
  <c r="P160" i="69"/>
  <c r="P159" i="69"/>
  <c r="P158" i="69"/>
  <c r="P157" i="69"/>
  <c r="P156" i="69"/>
  <c r="P155" i="69"/>
  <c r="P154" i="69"/>
  <c r="P153" i="69"/>
  <c r="P152" i="69"/>
  <c r="P151" i="69"/>
  <c r="P150" i="69"/>
  <c r="P149" i="69"/>
  <c r="P148" i="69"/>
  <c r="P147" i="69"/>
  <c r="P146" i="69"/>
  <c r="P145" i="69"/>
  <c r="P144" i="69"/>
  <c r="P143" i="69"/>
  <c r="P142" i="69"/>
  <c r="P141" i="69"/>
  <c r="P140" i="69"/>
  <c r="P139" i="69"/>
  <c r="P138" i="69"/>
  <c r="P137" i="69"/>
  <c r="P136" i="69"/>
  <c r="P135" i="69"/>
  <c r="P134" i="69"/>
  <c r="P133" i="69"/>
  <c r="P132" i="69"/>
  <c r="P131" i="69"/>
  <c r="P130" i="69"/>
  <c r="P129" i="69"/>
  <c r="P128" i="69"/>
  <c r="P127" i="69"/>
  <c r="P126" i="69"/>
  <c r="P125" i="69"/>
  <c r="P124" i="69"/>
  <c r="P123" i="69"/>
  <c r="P122" i="69"/>
  <c r="P121" i="69"/>
  <c r="P120" i="69"/>
  <c r="P119" i="69"/>
  <c r="P118" i="69"/>
  <c r="P117" i="69"/>
  <c r="P116" i="69"/>
  <c r="P115" i="69"/>
  <c r="P114" i="69"/>
  <c r="P113" i="69"/>
  <c r="P112" i="69"/>
  <c r="P111" i="69"/>
  <c r="P110" i="69"/>
  <c r="P109" i="69"/>
  <c r="P108" i="69"/>
  <c r="P107" i="69"/>
  <c r="P106" i="69"/>
  <c r="P105" i="69"/>
  <c r="P104" i="69"/>
  <c r="P103" i="69"/>
  <c r="P102" i="69"/>
  <c r="P101" i="69"/>
  <c r="P100" i="69"/>
  <c r="P99" i="69"/>
  <c r="P98" i="69"/>
  <c r="P97" i="69"/>
  <c r="P96" i="69"/>
  <c r="P95" i="69"/>
  <c r="P94" i="69"/>
  <c r="P93" i="69"/>
  <c r="P92" i="69"/>
  <c r="P91" i="69"/>
  <c r="P90" i="69"/>
  <c r="P89" i="69"/>
  <c r="P88" i="69"/>
  <c r="P87" i="69"/>
  <c r="P86" i="69"/>
  <c r="P85" i="69"/>
  <c r="P84" i="69"/>
  <c r="P83" i="69"/>
  <c r="P82" i="69"/>
  <c r="P81" i="69"/>
  <c r="P80" i="69"/>
  <c r="P79" i="69"/>
  <c r="P78" i="69"/>
  <c r="P77" i="69"/>
  <c r="P76" i="69"/>
  <c r="P75" i="69"/>
  <c r="P74" i="69"/>
  <c r="P73" i="69"/>
  <c r="P72" i="69"/>
  <c r="P71" i="69"/>
  <c r="P70" i="69"/>
  <c r="P69" i="69"/>
  <c r="P68" i="69"/>
  <c r="P67" i="69"/>
  <c r="P66" i="69"/>
  <c r="P65" i="69"/>
  <c r="P64" i="69"/>
  <c r="P63" i="69"/>
  <c r="P62" i="69"/>
  <c r="P61" i="69"/>
  <c r="P60" i="69"/>
  <c r="P59" i="69"/>
  <c r="P58" i="69"/>
  <c r="P57" i="69"/>
  <c r="P56" i="69"/>
  <c r="P55" i="69"/>
  <c r="P54" i="69"/>
  <c r="P53" i="69"/>
  <c r="P52" i="69"/>
  <c r="P51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M203" i="69"/>
  <c r="N203" i="69"/>
  <c r="G27" i="2" s="1"/>
  <c r="P5" i="69"/>
  <c r="P4" i="69"/>
  <c r="P3" i="69"/>
  <c r="O203" i="69" l="1"/>
  <c r="P204" i="69"/>
  <c r="P205" i="69" l="1"/>
  <c r="P208" i="69" s="1"/>
  <c r="N6" i="68" l="1"/>
  <c r="G46" i="2" s="1"/>
  <c r="M6" i="68"/>
  <c r="P5" i="68"/>
  <c r="P4" i="68"/>
  <c r="O6" i="68" s="1"/>
  <c r="P3" i="68"/>
  <c r="P6" i="65"/>
  <c r="P10" i="65"/>
  <c r="M13" i="65"/>
  <c r="N50" i="67"/>
  <c r="G45" i="2" s="1"/>
  <c r="M50" i="67"/>
  <c r="P49" i="67"/>
  <c r="P48" i="67"/>
  <c r="P47" i="67"/>
  <c r="P46" i="67"/>
  <c r="P45" i="67"/>
  <c r="P44" i="67"/>
  <c r="P43" i="67"/>
  <c r="P42" i="67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3" i="67"/>
  <c r="N29" i="66"/>
  <c r="G44" i="2" s="1"/>
  <c r="M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O29" i="66" s="1"/>
  <c r="P5" i="66"/>
  <c r="P4" i="66"/>
  <c r="P3" i="66"/>
  <c r="P12" i="65"/>
  <c r="P11" i="65"/>
  <c r="P9" i="65"/>
  <c r="P8" i="65"/>
  <c r="P7" i="65"/>
  <c r="P5" i="65"/>
  <c r="P4" i="65"/>
  <c r="P3" i="65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66" i="60"/>
  <c r="P67" i="60"/>
  <c r="P68" i="60"/>
  <c r="P69" i="60"/>
  <c r="P70" i="60"/>
  <c r="P71" i="60"/>
  <c r="P72" i="60"/>
  <c r="P73" i="60"/>
  <c r="P74" i="60"/>
  <c r="P75" i="60"/>
  <c r="M218" i="60"/>
  <c r="P6" i="59"/>
  <c r="P10" i="59"/>
  <c r="P6" i="58"/>
  <c r="P10" i="58"/>
  <c r="P14" i="58"/>
  <c r="P3" i="58"/>
  <c r="P4" i="58"/>
  <c r="P5" i="58"/>
  <c r="P7" i="58"/>
  <c r="P8" i="58"/>
  <c r="P9" i="58"/>
  <c r="P11" i="58"/>
  <c r="P12" i="58"/>
  <c r="P13" i="58"/>
  <c r="P15" i="58"/>
  <c r="M13" i="55"/>
  <c r="M67" i="54"/>
  <c r="N4" i="61"/>
  <c r="G42" i="2" s="1"/>
  <c r="M4" i="61"/>
  <c r="P3" i="61"/>
  <c r="N218" i="60"/>
  <c r="G41" i="2" s="1"/>
  <c r="P217" i="60"/>
  <c r="P216" i="60"/>
  <c r="P215" i="60"/>
  <c r="P214" i="60"/>
  <c r="P213" i="60"/>
  <c r="P212" i="60"/>
  <c r="P211" i="60"/>
  <c r="P210" i="60"/>
  <c r="P209" i="60"/>
  <c r="P208" i="60"/>
  <c r="P207" i="60"/>
  <c r="P206" i="60"/>
  <c r="P205" i="60"/>
  <c r="P204" i="60"/>
  <c r="P203" i="60"/>
  <c r="P202" i="60"/>
  <c r="P201" i="60"/>
  <c r="P200" i="60"/>
  <c r="P199" i="60"/>
  <c r="P198" i="60"/>
  <c r="P197" i="60"/>
  <c r="P196" i="60"/>
  <c r="P195" i="60"/>
  <c r="P194" i="60"/>
  <c r="P193" i="60"/>
  <c r="P192" i="60"/>
  <c r="P191" i="60"/>
  <c r="P190" i="60"/>
  <c r="P189" i="60"/>
  <c r="P188" i="60"/>
  <c r="P187" i="60"/>
  <c r="P186" i="60"/>
  <c r="P185" i="60"/>
  <c r="P184" i="60"/>
  <c r="P183" i="60"/>
  <c r="P182" i="60"/>
  <c r="P181" i="60"/>
  <c r="P180" i="60"/>
  <c r="P179" i="60"/>
  <c r="P178" i="60"/>
  <c r="P177" i="60"/>
  <c r="P176" i="60"/>
  <c r="P175" i="60"/>
  <c r="P174" i="60"/>
  <c r="P173" i="60"/>
  <c r="P172" i="60"/>
  <c r="P171" i="60"/>
  <c r="P170" i="60"/>
  <c r="P169" i="60"/>
  <c r="P168" i="60"/>
  <c r="P167" i="60"/>
  <c r="P166" i="60"/>
  <c r="P165" i="60"/>
  <c r="P164" i="60"/>
  <c r="P163" i="60"/>
  <c r="P162" i="60"/>
  <c r="P161" i="60"/>
  <c r="P160" i="60"/>
  <c r="P159" i="60"/>
  <c r="P158" i="60"/>
  <c r="P157" i="60"/>
  <c r="P156" i="60"/>
  <c r="P155" i="60"/>
  <c r="P154" i="60"/>
  <c r="P153" i="60"/>
  <c r="P152" i="60"/>
  <c r="P151" i="60"/>
  <c r="P150" i="60"/>
  <c r="P149" i="60"/>
  <c r="P148" i="60"/>
  <c r="P147" i="60"/>
  <c r="P146" i="60"/>
  <c r="P145" i="60"/>
  <c r="P144" i="60"/>
  <c r="P143" i="60"/>
  <c r="P142" i="60"/>
  <c r="P141" i="60"/>
  <c r="P140" i="60"/>
  <c r="P139" i="60"/>
  <c r="P138" i="60"/>
  <c r="P137" i="60"/>
  <c r="P136" i="60"/>
  <c r="P135" i="60"/>
  <c r="P134" i="60"/>
  <c r="P133" i="60"/>
  <c r="P132" i="60"/>
  <c r="P131" i="60"/>
  <c r="P130" i="60"/>
  <c r="P129" i="60"/>
  <c r="P128" i="60"/>
  <c r="P127" i="60"/>
  <c r="P126" i="60"/>
  <c r="P125" i="60"/>
  <c r="P124" i="60"/>
  <c r="P123" i="60"/>
  <c r="P122" i="60"/>
  <c r="P121" i="60"/>
  <c r="P120" i="60"/>
  <c r="P119" i="60"/>
  <c r="P118" i="60"/>
  <c r="P117" i="60"/>
  <c r="P116" i="60"/>
  <c r="P115" i="60"/>
  <c r="P114" i="60"/>
  <c r="P113" i="60"/>
  <c r="P112" i="60"/>
  <c r="P111" i="60"/>
  <c r="P110" i="60"/>
  <c r="P109" i="60"/>
  <c r="P108" i="60"/>
  <c r="P107" i="60"/>
  <c r="P106" i="60"/>
  <c r="P105" i="60"/>
  <c r="P104" i="60"/>
  <c r="P103" i="60"/>
  <c r="P102" i="60"/>
  <c r="P101" i="60"/>
  <c r="P100" i="60"/>
  <c r="P99" i="60"/>
  <c r="P98" i="60"/>
  <c r="P97" i="60"/>
  <c r="P96" i="60"/>
  <c r="P95" i="60"/>
  <c r="P94" i="60"/>
  <c r="P93" i="60"/>
  <c r="P92" i="60"/>
  <c r="P91" i="60"/>
  <c r="P90" i="60"/>
  <c r="P89" i="60"/>
  <c r="P88" i="60"/>
  <c r="P87" i="60"/>
  <c r="P86" i="60"/>
  <c r="P85" i="60"/>
  <c r="P84" i="60"/>
  <c r="P83" i="60"/>
  <c r="P82" i="60"/>
  <c r="P81" i="60"/>
  <c r="P80" i="60"/>
  <c r="P79" i="60"/>
  <c r="P78" i="60"/>
  <c r="P77" i="60"/>
  <c r="P76" i="60"/>
  <c r="P5" i="60"/>
  <c r="P4" i="60"/>
  <c r="P3" i="60"/>
  <c r="M11" i="59"/>
  <c r="P9" i="59"/>
  <c r="P8" i="59"/>
  <c r="P7" i="59"/>
  <c r="P5" i="59"/>
  <c r="P4" i="59"/>
  <c r="P3" i="59"/>
  <c r="N52" i="57"/>
  <c r="G29" i="2" s="1"/>
  <c r="M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4" i="57"/>
  <c r="P3" i="57"/>
  <c r="N116" i="56"/>
  <c r="G28" i="2" s="1"/>
  <c r="J28" i="2" s="1"/>
  <c r="M116" i="56"/>
  <c r="P115" i="56"/>
  <c r="P114" i="56"/>
  <c r="P113" i="56"/>
  <c r="P112" i="56"/>
  <c r="P111" i="56"/>
  <c r="P110" i="56"/>
  <c r="P109" i="56"/>
  <c r="P108" i="56"/>
  <c r="P107" i="56"/>
  <c r="P106" i="56"/>
  <c r="P105" i="56"/>
  <c r="P104" i="56"/>
  <c r="P103" i="56"/>
  <c r="P102" i="56"/>
  <c r="P101" i="56"/>
  <c r="P100" i="56"/>
  <c r="P99" i="56"/>
  <c r="P98" i="56"/>
  <c r="P97" i="56"/>
  <c r="P96" i="56"/>
  <c r="P95" i="56"/>
  <c r="P94" i="56"/>
  <c r="P93" i="56"/>
  <c r="P92" i="56"/>
  <c r="P91" i="56"/>
  <c r="P90" i="56"/>
  <c r="P89" i="56"/>
  <c r="P88" i="56"/>
  <c r="P87" i="56"/>
  <c r="P86" i="56"/>
  <c r="P85" i="56"/>
  <c r="P84" i="56"/>
  <c r="P83" i="56"/>
  <c r="P82" i="56"/>
  <c r="P81" i="56"/>
  <c r="P80" i="56"/>
  <c r="P79" i="56"/>
  <c r="P78" i="56"/>
  <c r="P77" i="56"/>
  <c r="P76" i="56"/>
  <c r="P75" i="56"/>
  <c r="P74" i="56"/>
  <c r="P73" i="56"/>
  <c r="P72" i="56"/>
  <c r="P71" i="56"/>
  <c r="P70" i="56"/>
  <c r="P69" i="56"/>
  <c r="P68" i="56"/>
  <c r="P67" i="56"/>
  <c r="P66" i="56"/>
  <c r="P65" i="56"/>
  <c r="P64" i="56"/>
  <c r="P63" i="56"/>
  <c r="P62" i="56"/>
  <c r="P61" i="56"/>
  <c r="P60" i="56"/>
  <c r="P59" i="56"/>
  <c r="P58" i="56"/>
  <c r="P57" i="56"/>
  <c r="P56" i="56"/>
  <c r="P55" i="56"/>
  <c r="P54" i="56"/>
  <c r="P53" i="56"/>
  <c r="P52" i="56"/>
  <c r="P51" i="56"/>
  <c r="P50" i="56"/>
  <c r="P49" i="56"/>
  <c r="P48" i="56"/>
  <c r="P47" i="56"/>
  <c r="P46" i="56"/>
  <c r="P45" i="56"/>
  <c r="P44" i="56"/>
  <c r="P43" i="56"/>
  <c r="P42" i="56"/>
  <c r="P41" i="56"/>
  <c r="P40" i="56"/>
  <c r="P39" i="56"/>
  <c r="P38" i="56"/>
  <c r="P37" i="56"/>
  <c r="P36" i="56"/>
  <c r="P35" i="56"/>
  <c r="P34" i="56"/>
  <c r="P33" i="56"/>
  <c r="P32" i="56"/>
  <c r="P31" i="56"/>
  <c r="P30" i="56"/>
  <c r="P29" i="56"/>
  <c r="P28" i="56"/>
  <c r="P27" i="56"/>
  <c r="P26" i="56"/>
  <c r="P25" i="56"/>
  <c r="P24" i="56"/>
  <c r="P23" i="56"/>
  <c r="P22" i="56"/>
  <c r="P21" i="56"/>
  <c r="P20" i="56"/>
  <c r="P19" i="56"/>
  <c r="P18" i="56"/>
  <c r="P17" i="56"/>
  <c r="P16" i="56"/>
  <c r="P15" i="56"/>
  <c r="P14" i="56"/>
  <c r="P13" i="56"/>
  <c r="P12" i="56"/>
  <c r="P11" i="56"/>
  <c r="P10" i="56"/>
  <c r="P9" i="56"/>
  <c r="P8" i="56"/>
  <c r="P7" i="56"/>
  <c r="P6" i="56"/>
  <c r="P5" i="56"/>
  <c r="P4" i="56"/>
  <c r="P3" i="56"/>
  <c r="N13" i="55"/>
  <c r="G26" i="2" s="1"/>
  <c r="P12" i="55"/>
  <c r="P11" i="55"/>
  <c r="P10" i="55"/>
  <c r="P9" i="55"/>
  <c r="P8" i="55"/>
  <c r="P7" i="55"/>
  <c r="P6" i="55"/>
  <c r="P5" i="55"/>
  <c r="P4" i="55"/>
  <c r="P3" i="55"/>
  <c r="J27" i="2"/>
  <c r="J26" i="2"/>
  <c r="M23" i="53"/>
  <c r="P161" i="52"/>
  <c r="P153" i="52"/>
  <c r="P145" i="52"/>
  <c r="P137" i="52"/>
  <c r="P129" i="52"/>
  <c r="P121" i="52"/>
  <c r="P113" i="52"/>
  <c r="P105" i="52"/>
  <c r="P97" i="52"/>
  <c r="P89" i="52"/>
  <c r="P81" i="52"/>
  <c r="P73" i="52"/>
  <c r="P65" i="52"/>
  <c r="P57" i="52"/>
  <c r="P49" i="52"/>
  <c r="P41" i="52"/>
  <c r="P33" i="52"/>
  <c r="P25" i="52"/>
  <c r="P17" i="52"/>
  <c r="P9" i="52"/>
  <c r="P14" i="52"/>
  <c r="P46" i="52"/>
  <c r="P78" i="52"/>
  <c r="P110" i="52"/>
  <c r="P142" i="52"/>
  <c r="P164" i="52"/>
  <c r="P168" i="52"/>
  <c r="P172" i="52"/>
  <c r="P176" i="52"/>
  <c r="P180" i="52"/>
  <c r="P184" i="52"/>
  <c r="P192" i="52"/>
  <c r="P200" i="52"/>
  <c r="P208" i="52"/>
  <c r="P216" i="52"/>
  <c r="P220" i="52"/>
  <c r="P224" i="52"/>
  <c r="P232" i="52"/>
  <c r="P236" i="52"/>
  <c r="P240" i="52"/>
  <c r="P248" i="52"/>
  <c r="P252" i="52"/>
  <c r="P256" i="52"/>
  <c r="P264" i="52"/>
  <c r="P6" i="52"/>
  <c r="P7" i="52"/>
  <c r="P8" i="52"/>
  <c r="P10" i="52"/>
  <c r="P11" i="52"/>
  <c r="P12" i="52"/>
  <c r="P13" i="52"/>
  <c r="P15" i="52"/>
  <c r="P16" i="52"/>
  <c r="P18" i="52"/>
  <c r="P19" i="52"/>
  <c r="P20" i="52"/>
  <c r="P21" i="52"/>
  <c r="P22" i="52"/>
  <c r="P23" i="52"/>
  <c r="P24" i="52"/>
  <c r="P26" i="52"/>
  <c r="P27" i="52"/>
  <c r="P28" i="52"/>
  <c r="P29" i="52"/>
  <c r="P30" i="52"/>
  <c r="P31" i="52"/>
  <c r="P32" i="52"/>
  <c r="P34" i="52"/>
  <c r="P35" i="52"/>
  <c r="P36" i="52"/>
  <c r="P37" i="52"/>
  <c r="P38" i="52"/>
  <c r="P39" i="52"/>
  <c r="P40" i="52"/>
  <c r="P42" i="52"/>
  <c r="P43" i="52"/>
  <c r="P44" i="52"/>
  <c r="P45" i="52"/>
  <c r="P47" i="52"/>
  <c r="P48" i="52"/>
  <c r="P50" i="52"/>
  <c r="P51" i="52"/>
  <c r="P52" i="52"/>
  <c r="P53" i="52"/>
  <c r="P54" i="52"/>
  <c r="P55" i="52"/>
  <c r="P56" i="52"/>
  <c r="P58" i="52"/>
  <c r="P59" i="52"/>
  <c r="P60" i="52"/>
  <c r="P61" i="52"/>
  <c r="P62" i="52"/>
  <c r="P63" i="52"/>
  <c r="P64" i="52"/>
  <c r="P66" i="52"/>
  <c r="P67" i="52"/>
  <c r="P68" i="52"/>
  <c r="P69" i="52"/>
  <c r="P70" i="52"/>
  <c r="P71" i="52"/>
  <c r="P72" i="52"/>
  <c r="P74" i="52"/>
  <c r="P75" i="52"/>
  <c r="P76" i="52"/>
  <c r="P77" i="52"/>
  <c r="P79" i="52"/>
  <c r="P80" i="52"/>
  <c r="P82" i="52"/>
  <c r="P83" i="52"/>
  <c r="P84" i="52"/>
  <c r="P85" i="52"/>
  <c r="P86" i="52"/>
  <c r="P87" i="52"/>
  <c r="P88" i="52"/>
  <c r="P90" i="52"/>
  <c r="P91" i="52"/>
  <c r="P92" i="52"/>
  <c r="P93" i="52"/>
  <c r="P94" i="52"/>
  <c r="P95" i="52"/>
  <c r="P96" i="52"/>
  <c r="P98" i="52"/>
  <c r="P99" i="52"/>
  <c r="P100" i="52"/>
  <c r="P101" i="52"/>
  <c r="P102" i="52"/>
  <c r="P103" i="52"/>
  <c r="P104" i="52"/>
  <c r="P106" i="52"/>
  <c r="P107" i="52"/>
  <c r="P108" i="52"/>
  <c r="P109" i="52"/>
  <c r="P111" i="52"/>
  <c r="P112" i="52"/>
  <c r="P114" i="52"/>
  <c r="P115" i="52"/>
  <c r="P116" i="52"/>
  <c r="P117" i="52"/>
  <c r="P118" i="52"/>
  <c r="P119" i="52"/>
  <c r="P120" i="52"/>
  <c r="P122" i="52"/>
  <c r="P123" i="52"/>
  <c r="P124" i="52"/>
  <c r="P125" i="52"/>
  <c r="P126" i="52"/>
  <c r="P127" i="52"/>
  <c r="P128" i="52"/>
  <c r="P130" i="52"/>
  <c r="P131" i="52"/>
  <c r="P132" i="52"/>
  <c r="P133" i="52"/>
  <c r="P134" i="52"/>
  <c r="P135" i="52"/>
  <c r="P136" i="52"/>
  <c r="P138" i="52"/>
  <c r="P139" i="52"/>
  <c r="P140" i="52"/>
  <c r="P141" i="52"/>
  <c r="P143" i="52"/>
  <c r="P144" i="52"/>
  <c r="P146" i="52"/>
  <c r="P147" i="52"/>
  <c r="P148" i="52"/>
  <c r="P149" i="52"/>
  <c r="P150" i="52"/>
  <c r="P151" i="52"/>
  <c r="P152" i="52"/>
  <c r="P154" i="52"/>
  <c r="P155" i="52"/>
  <c r="P156" i="52"/>
  <c r="P157" i="52"/>
  <c r="P158" i="52"/>
  <c r="P159" i="52"/>
  <c r="P160" i="52"/>
  <c r="P162" i="52"/>
  <c r="P163" i="52"/>
  <c r="P165" i="52"/>
  <c r="P166" i="52"/>
  <c r="P167" i="52"/>
  <c r="P169" i="52"/>
  <c r="P170" i="52"/>
  <c r="P171" i="52"/>
  <c r="P173" i="52"/>
  <c r="P174" i="52"/>
  <c r="P175" i="52"/>
  <c r="P177" i="52"/>
  <c r="P178" i="52"/>
  <c r="P179" i="52"/>
  <c r="P181" i="52"/>
  <c r="P182" i="52"/>
  <c r="P183" i="52"/>
  <c r="P185" i="52"/>
  <c r="P186" i="52"/>
  <c r="P189" i="52"/>
  <c r="P190" i="52"/>
  <c r="P193" i="52"/>
  <c r="P194" i="52"/>
  <c r="P195" i="52"/>
  <c r="P197" i="52"/>
  <c r="P198" i="52"/>
  <c r="P201" i="52"/>
  <c r="P202" i="52"/>
  <c r="P203" i="52"/>
  <c r="P205" i="52"/>
  <c r="P206" i="52"/>
  <c r="P209" i="52"/>
  <c r="P210" i="52"/>
  <c r="P211" i="52"/>
  <c r="P213" i="52"/>
  <c r="P214" i="52"/>
  <c r="P215" i="52"/>
  <c r="P217" i="52"/>
  <c r="P218" i="52"/>
  <c r="P219" i="52"/>
  <c r="P221" i="52"/>
  <c r="P222" i="52"/>
  <c r="P225" i="52"/>
  <c r="P226" i="52"/>
  <c r="P227" i="52"/>
  <c r="P229" i="52"/>
  <c r="P230" i="52"/>
  <c r="P231" i="52"/>
  <c r="P233" i="52"/>
  <c r="P234" i="52"/>
  <c r="P235" i="52"/>
  <c r="P237" i="52"/>
  <c r="P238" i="52"/>
  <c r="P241" i="52"/>
  <c r="P242" i="52"/>
  <c r="P243" i="52"/>
  <c r="P245" i="52"/>
  <c r="P246" i="52"/>
  <c r="P247" i="52"/>
  <c r="P249" i="52"/>
  <c r="P250" i="52"/>
  <c r="P251" i="52"/>
  <c r="P253" i="52"/>
  <c r="P254" i="52"/>
  <c r="P257" i="52"/>
  <c r="P258" i="52"/>
  <c r="P259" i="52"/>
  <c r="P261" i="52"/>
  <c r="P262" i="52"/>
  <c r="P263" i="52"/>
  <c r="P266" i="52"/>
  <c r="P267" i="52"/>
  <c r="M55" i="51"/>
  <c r="N4" i="50"/>
  <c r="G38" i="2" s="1"/>
  <c r="M4" i="50"/>
  <c r="P165" i="49"/>
  <c r="P164" i="49"/>
  <c r="P163" i="49"/>
  <c r="P162" i="49"/>
  <c r="P161" i="49"/>
  <c r="P160" i="49"/>
  <c r="P159" i="49"/>
  <c r="P158" i="49"/>
  <c r="P157" i="49"/>
  <c r="P156" i="49"/>
  <c r="P155" i="49"/>
  <c r="P154" i="49"/>
  <c r="P153" i="49"/>
  <c r="P152" i="49"/>
  <c r="P151" i="49"/>
  <c r="P150" i="49"/>
  <c r="P149" i="49"/>
  <c r="P148" i="49"/>
  <c r="P147" i="49"/>
  <c r="P146" i="49"/>
  <c r="P145" i="49"/>
  <c r="P144" i="49"/>
  <c r="P143" i="49"/>
  <c r="P142" i="49"/>
  <c r="P141" i="49"/>
  <c r="P140" i="49"/>
  <c r="P139" i="49"/>
  <c r="P138" i="49"/>
  <c r="P137" i="49"/>
  <c r="P136" i="49"/>
  <c r="P135" i="49"/>
  <c r="P134" i="49"/>
  <c r="P133" i="49"/>
  <c r="P132" i="49"/>
  <c r="P131" i="49"/>
  <c r="P130" i="49"/>
  <c r="P129" i="49"/>
  <c r="P128" i="49"/>
  <c r="P127" i="49"/>
  <c r="P126" i="49"/>
  <c r="P125" i="49"/>
  <c r="P124" i="49"/>
  <c r="P123" i="49"/>
  <c r="P122" i="49"/>
  <c r="P121" i="49"/>
  <c r="P120" i="49"/>
  <c r="P119" i="49"/>
  <c r="P118" i="49"/>
  <c r="P117" i="49"/>
  <c r="P116" i="49"/>
  <c r="P115" i="49"/>
  <c r="P114" i="49"/>
  <c r="P113" i="49"/>
  <c r="P112" i="49"/>
  <c r="P111" i="49"/>
  <c r="P110" i="49"/>
  <c r="P109" i="49"/>
  <c r="P108" i="49"/>
  <c r="P107" i="49"/>
  <c r="P106" i="49"/>
  <c r="P105" i="49"/>
  <c r="P104" i="49"/>
  <c r="P103" i="49"/>
  <c r="P102" i="49"/>
  <c r="P101" i="49"/>
  <c r="P100" i="49"/>
  <c r="P99" i="49"/>
  <c r="P98" i="49"/>
  <c r="P97" i="49"/>
  <c r="P96" i="49"/>
  <c r="P95" i="49"/>
  <c r="P94" i="49"/>
  <c r="P93" i="49"/>
  <c r="P92" i="49"/>
  <c r="P91" i="49"/>
  <c r="P90" i="49"/>
  <c r="P89" i="49"/>
  <c r="P88" i="49"/>
  <c r="P87" i="49"/>
  <c r="P86" i="49"/>
  <c r="P85" i="49"/>
  <c r="P84" i="49"/>
  <c r="P83" i="49"/>
  <c r="P82" i="49"/>
  <c r="P81" i="49"/>
  <c r="P80" i="49"/>
  <c r="P79" i="49"/>
  <c r="P78" i="49"/>
  <c r="P77" i="49"/>
  <c r="P76" i="49"/>
  <c r="P75" i="49"/>
  <c r="P74" i="49"/>
  <c r="P73" i="49"/>
  <c r="P72" i="49"/>
  <c r="P71" i="49"/>
  <c r="P70" i="49"/>
  <c r="P69" i="49"/>
  <c r="P68" i="49"/>
  <c r="P67" i="49"/>
  <c r="P66" i="49"/>
  <c r="P65" i="49"/>
  <c r="P64" i="49"/>
  <c r="P63" i="49"/>
  <c r="P62" i="49"/>
  <c r="P61" i="49"/>
  <c r="P60" i="49"/>
  <c r="P59" i="49"/>
  <c r="P58" i="49"/>
  <c r="P57" i="49"/>
  <c r="P56" i="49"/>
  <c r="P55" i="49"/>
  <c r="P54" i="49"/>
  <c r="P53" i="49"/>
  <c r="P52" i="49"/>
  <c r="P51" i="49"/>
  <c r="P50" i="49"/>
  <c r="P49" i="49"/>
  <c r="P48" i="49"/>
  <c r="P47" i="49"/>
  <c r="P46" i="49"/>
  <c r="P45" i="49"/>
  <c r="P44" i="49"/>
  <c r="P43" i="49"/>
  <c r="P42" i="49"/>
  <c r="P41" i="49"/>
  <c r="P40" i="49"/>
  <c r="P39" i="49"/>
  <c r="P38" i="49"/>
  <c r="P37" i="49"/>
  <c r="P36" i="49"/>
  <c r="P35" i="49"/>
  <c r="P34" i="49"/>
  <c r="P33" i="49"/>
  <c r="P32" i="49"/>
  <c r="P31" i="49"/>
  <c r="P30" i="49"/>
  <c r="P29" i="49"/>
  <c r="P28" i="49"/>
  <c r="P27" i="49"/>
  <c r="P26" i="49"/>
  <c r="P25" i="49"/>
  <c r="P24" i="49"/>
  <c r="P23" i="49"/>
  <c r="P22" i="49"/>
  <c r="P21" i="49"/>
  <c r="P20" i="49"/>
  <c r="P19" i="49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170" i="49"/>
  <c r="P174" i="49"/>
  <c r="P178" i="49"/>
  <c r="P186" i="49"/>
  <c r="P190" i="49"/>
  <c r="P194" i="49"/>
  <c r="P202" i="49"/>
  <c r="P206" i="49"/>
  <c r="P210" i="49"/>
  <c r="P218" i="49"/>
  <c r="P222" i="49"/>
  <c r="P226" i="49"/>
  <c r="P234" i="49"/>
  <c r="P238" i="49"/>
  <c r="P242" i="49"/>
  <c r="P250" i="49"/>
  <c r="P254" i="49"/>
  <c r="P258" i="49"/>
  <c r="P266" i="49"/>
  <c r="P270" i="49"/>
  <c r="P274" i="49"/>
  <c r="P282" i="49"/>
  <c r="P286" i="49"/>
  <c r="P290" i="49"/>
  <c r="N298" i="49"/>
  <c r="G36" i="2" s="1"/>
  <c r="P166" i="49"/>
  <c r="P182" i="49"/>
  <c r="P198" i="49"/>
  <c r="P214" i="49"/>
  <c r="P230" i="49"/>
  <c r="P246" i="49"/>
  <c r="P262" i="49"/>
  <c r="P278" i="49"/>
  <c r="P294" i="49"/>
  <c r="M298" i="49"/>
  <c r="M5" i="48"/>
  <c r="N28" i="46"/>
  <c r="G33" i="2" s="1"/>
  <c r="P6" i="46"/>
  <c r="P8" i="46"/>
  <c r="P10" i="46"/>
  <c r="P12" i="46"/>
  <c r="P14" i="46"/>
  <c r="P16" i="46"/>
  <c r="P18" i="46"/>
  <c r="P20" i="46"/>
  <c r="P22" i="46"/>
  <c r="P24" i="46"/>
  <c r="P26" i="46"/>
  <c r="M3" i="46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3" i="45"/>
  <c r="N3" i="45" s="1"/>
  <c r="P3" i="45" s="1"/>
  <c r="M4" i="45"/>
  <c r="N4" i="45" s="1"/>
  <c r="P4" i="45" s="1"/>
  <c r="M5" i="45"/>
  <c r="M6" i="45"/>
  <c r="N6" i="45" s="1"/>
  <c r="M7" i="45"/>
  <c r="N7" i="45" s="1"/>
  <c r="P7" i="45" s="1"/>
  <c r="M8" i="45"/>
  <c r="N8" i="45" s="1"/>
  <c r="P8" i="45" s="1"/>
  <c r="M9" i="45"/>
  <c r="N9" i="45" s="1"/>
  <c r="P9" i="45" s="1"/>
  <c r="M10" i="45"/>
  <c r="N10" i="45" s="1"/>
  <c r="P10" i="45" s="1"/>
  <c r="M11" i="45"/>
  <c r="N11" i="45" s="1"/>
  <c r="P11" i="45" s="1"/>
  <c r="M12" i="45"/>
  <c r="N12" i="45" s="1"/>
  <c r="P12" i="45" s="1"/>
  <c r="M13" i="45"/>
  <c r="N13" i="45" s="1"/>
  <c r="P13" i="45" s="1"/>
  <c r="M14" i="45"/>
  <c r="N14" i="45" s="1"/>
  <c r="P14" i="45" s="1"/>
  <c r="P6" i="44"/>
  <c r="P10" i="44"/>
  <c r="P14" i="44"/>
  <c r="P18" i="44"/>
  <c r="P22" i="44"/>
  <c r="P26" i="44"/>
  <c r="P30" i="44"/>
  <c r="P34" i="44"/>
  <c r="P38" i="44"/>
  <c r="P42" i="44"/>
  <c r="P46" i="44"/>
  <c r="P50" i="44"/>
  <c r="P54" i="44"/>
  <c r="P58" i="44"/>
  <c r="P62" i="44"/>
  <c r="P66" i="44"/>
  <c r="P70" i="44"/>
  <c r="P74" i="44"/>
  <c r="P78" i="44"/>
  <c r="P82" i="44"/>
  <c r="P86" i="44"/>
  <c r="P90" i="44"/>
  <c r="P94" i="44"/>
  <c r="P98" i="44"/>
  <c r="P102" i="44"/>
  <c r="P106" i="44"/>
  <c r="P110" i="44"/>
  <c r="P114" i="44"/>
  <c r="P118" i="44"/>
  <c r="P122" i="44"/>
  <c r="P126" i="44"/>
  <c r="P130" i="44"/>
  <c r="P134" i="44"/>
  <c r="P138" i="44"/>
  <c r="P142" i="44"/>
  <c r="P146" i="44"/>
  <c r="P150" i="44"/>
  <c r="P154" i="44"/>
  <c r="P158" i="44"/>
  <c r="P162" i="44"/>
  <c r="P166" i="44"/>
  <c r="P170" i="44"/>
  <c r="P174" i="44"/>
  <c r="P178" i="44"/>
  <c r="P182" i="44"/>
  <c r="P186" i="44"/>
  <c r="P190" i="44"/>
  <c r="M3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2" i="44"/>
  <c r="M103" i="44"/>
  <c r="M104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187" i="44"/>
  <c r="M188" i="44"/>
  <c r="M189" i="44"/>
  <c r="M190" i="44"/>
  <c r="M191" i="44"/>
  <c r="N416" i="43"/>
  <c r="G30" i="2" s="1"/>
  <c r="M3" i="43"/>
  <c r="M4" i="43"/>
  <c r="M5" i="43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M62" i="43"/>
  <c r="M63" i="43"/>
  <c r="M64" i="43"/>
  <c r="M65" i="43"/>
  <c r="M66" i="43"/>
  <c r="M67" i="43"/>
  <c r="M68" i="43"/>
  <c r="M69" i="43"/>
  <c r="M70" i="43"/>
  <c r="M71" i="43"/>
  <c r="M72" i="43"/>
  <c r="M73" i="43"/>
  <c r="M74" i="43"/>
  <c r="M75" i="43"/>
  <c r="M76" i="43"/>
  <c r="M77" i="43"/>
  <c r="M78" i="43"/>
  <c r="M79" i="43"/>
  <c r="M80" i="43"/>
  <c r="M81" i="43"/>
  <c r="M82" i="43"/>
  <c r="M83" i="43"/>
  <c r="M84" i="43"/>
  <c r="M85" i="43"/>
  <c r="M86" i="43"/>
  <c r="M87" i="43"/>
  <c r="M88" i="43"/>
  <c r="M89" i="43"/>
  <c r="M90" i="43"/>
  <c r="M91" i="43"/>
  <c r="M92" i="43"/>
  <c r="M93" i="43"/>
  <c r="M94" i="43"/>
  <c r="M95" i="43"/>
  <c r="M96" i="43"/>
  <c r="M97" i="43"/>
  <c r="M98" i="43"/>
  <c r="M99" i="43"/>
  <c r="M100" i="43"/>
  <c r="M101" i="43"/>
  <c r="M102" i="43"/>
  <c r="M103" i="43"/>
  <c r="M104" i="43"/>
  <c r="M105" i="43"/>
  <c r="M106" i="43"/>
  <c r="M107" i="43"/>
  <c r="M108" i="43"/>
  <c r="M109" i="43"/>
  <c r="M110" i="43"/>
  <c r="M111" i="43"/>
  <c r="M112" i="43"/>
  <c r="M113" i="43"/>
  <c r="M114" i="43"/>
  <c r="M115" i="43"/>
  <c r="M116" i="43"/>
  <c r="M117" i="43"/>
  <c r="M118" i="43"/>
  <c r="M119" i="43"/>
  <c r="M120" i="43"/>
  <c r="M121" i="43"/>
  <c r="M122" i="43"/>
  <c r="M123" i="43"/>
  <c r="M124" i="43"/>
  <c r="M125" i="43"/>
  <c r="M126" i="43"/>
  <c r="M127" i="43"/>
  <c r="M128" i="43"/>
  <c r="M129" i="43"/>
  <c r="M130" i="43"/>
  <c r="M131" i="43"/>
  <c r="M132" i="43"/>
  <c r="M133" i="43"/>
  <c r="M134" i="43"/>
  <c r="M135" i="43"/>
  <c r="M136" i="43"/>
  <c r="M137" i="43"/>
  <c r="M138" i="43"/>
  <c r="M139" i="43"/>
  <c r="M140" i="43"/>
  <c r="M141" i="43"/>
  <c r="M142" i="43"/>
  <c r="M143" i="43"/>
  <c r="M144" i="43"/>
  <c r="M145" i="43"/>
  <c r="M146" i="43"/>
  <c r="M147" i="43"/>
  <c r="M148" i="43"/>
  <c r="M149" i="43"/>
  <c r="M150" i="43"/>
  <c r="M151" i="43"/>
  <c r="M152" i="43"/>
  <c r="M153" i="43"/>
  <c r="M154" i="43"/>
  <c r="M155" i="43"/>
  <c r="M156" i="43"/>
  <c r="M157" i="43"/>
  <c r="M158" i="43"/>
  <c r="M159" i="43"/>
  <c r="M160" i="43"/>
  <c r="M161" i="43"/>
  <c r="M162" i="43"/>
  <c r="M163" i="43"/>
  <c r="M164" i="43"/>
  <c r="M165" i="43"/>
  <c r="M166" i="43"/>
  <c r="M167" i="43"/>
  <c r="M168" i="43"/>
  <c r="M169" i="43"/>
  <c r="M170" i="43"/>
  <c r="M171" i="43"/>
  <c r="M172" i="43"/>
  <c r="M173" i="43"/>
  <c r="M174" i="43"/>
  <c r="M175" i="43"/>
  <c r="M176" i="43"/>
  <c r="M177" i="43"/>
  <c r="M178" i="43"/>
  <c r="M179" i="43"/>
  <c r="M180" i="43"/>
  <c r="M181" i="43"/>
  <c r="M182" i="43"/>
  <c r="M183" i="43"/>
  <c r="M184" i="43"/>
  <c r="M185" i="43"/>
  <c r="M186" i="43"/>
  <c r="M187" i="43"/>
  <c r="M188" i="43"/>
  <c r="M189" i="43"/>
  <c r="M190" i="43"/>
  <c r="M191" i="43"/>
  <c r="M192" i="43"/>
  <c r="M193" i="43"/>
  <c r="M194" i="43"/>
  <c r="M195" i="43"/>
  <c r="M196" i="43"/>
  <c r="M197" i="43"/>
  <c r="M198" i="43"/>
  <c r="M199" i="43"/>
  <c r="M200" i="43"/>
  <c r="M201" i="43"/>
  <c r="M202" i="43"/>
  <c r="M203" i="43"/>
  <c r="M204" i="43"/>
  <c r="M205" i="43"/>
  <c r="M206" i="43"/>
  <c r="M207" i="43"/>
  <c r="M208" i="43"/>
  <c r="M209" i="43"/>
  <c r="M210" i="43"/>
  <c r="M211" i="43"/>
  <c r="M212" i="43"/>
  <c r="M213" i="43"/>
  <c r="M214" i="43"/>
  <c r="M215" i="43"/>
  <c r="M216" i="43"/>
  <c r="M217" i="43"/>
  <c r="M218" i="43"/>
  <c r="M219" i="43"/>
  <c r="M220" i="43"/>
  <c r="M221" i="43"/>
  <c r="M222" i="43"/>
  <c r="M223" i="43"/>
  <c r="M224" i="43"/>
  <c r="M225" i="43"/>
  <c r="M226" i="43"/>
  <c r="M227" i="43"/>
  <c r="M228" i="43"/>
  <c r="M229" i="43"/>
  <c r="M230" i="43"/>
  <c r="M231" i="43"/>
  <c r="M232" i="43"/>
  <c r="M233" i="43"/>
  <c r="M234" i="43"/>
  <c r="M235" i="43"/>
  <c r="M236" i="43"/>
  <c r="M237" i="43"/>
  <c r="M238" i="43"/>
  <c r="M239" i="43"/>
  <c r="M240" i="43"/>
  <c r="M241" i="43"/>
  <c r="M242" i="43"/>
  <c r="M243" i="43"/>
  <c r="M244" i="43"/>
  <c r="M245" i="43"/>
  <c r="M246" i="43"/>
  <c r="M247" i="43"/>
  <c r="M248" i="43"/>
  <c r="M249" i="43"/>
  <c r="M250" i="43"/>
  <c r="M251" i="43"/>
  <c r="M252" i="43"/>
  <c r="M253" i="43"/>
  <c r="M254" i="43"/>
  <c r="M255" i="43"/>
  <c r="M256" i="43"/>
  <c r="M257" i="43"/>
  <c r="M258" i="43"/>
  <c r="M259" i="43"/>
  <c r="M260" i="43"/>
  <c r="M261" i="43"/>
  <c r="M262" i="43"/>
  <c r="M263" i="43"/>
  <c r="M264" i="43"/>
  <c r="M265" i="43"/>
  <c r="M266" i="43"/>
  <c r="M267" i="43"/>
  <c r="M268" i="43"/>
  <c r="M269" i="43"/>
  <c r="M270" i="43"/>
  <c r="M271" i="43"/>
  <c r="M272" i="43"/>
  <c r="M273" i="43"/>
  <c r="M274" i="43"/>
  <c r="M275" i="43"/>
  <c r="M276" i="43"/>
  <c r="M277" i="43"/>
  <c r="M278" i="43"/>
  <c r="M279" i="43"/>
  <c r="M280" i="43"/>
  <c r="M281" i="43"/>
  <c r="M282" i="43"/>
  <c r="M283" i="43"/>
  <c r="M284" i="43"/>
  <c r="M285" i="43"/>
  <c r="M286" i="43"/>
  <c r="M287" i="43"/>
  <c r="M288" i="43"/>
  <c r="M289" i="43"/>
  <c r="M290" i="43"/>
  <c r="M291" i="43"/>
  <c r="M292" i="43"/>
  <c r="M293" i="43"/>
  <c r="M294" i="43"/>
  <c r="M295" i="43"/>
  <c r="M296" i="43"/>
  <c r="M297" i="43"/>
  <c r="M298" i="43"/>
  <c r="M299" i="43"/>
  <c r="M300" i="43"/>
  <c r="M301" i="43"/>
  <c r="M302" i="43"/>
  <c r="M303" i="43"/>
  <c r="M304" i="43"/>
  <c r="M305" i="43"/>
  <c r="M306" i="43"/>
  <c r="M307" i="43"/>
  <c r="M308" i="43"/>
  <c r="M309" i="43"/>
  <c r="M310" i="43"/>
  <c r="M311" i="43"/>
  <c r="M312" i="43"/>
  <c r="M313" i="43"/>
  <c r="M314" i="43"/>
  <c r="M315" i="43"/>
  <c r="M316" i="43"/>
  <c r="M317" i="43"/>
  <c r="M318" i="43"/>
  <c r="M319" i="43"/>
  <c r="M320" i="43"/>
  <c r="M321" i="43"/>
  <c r="M322" i="43"/>
  <c r="M323" i="43"/>
  <c r="M324" i="43"/>
  <c r="M325" i="43"/>
  <c r="M326" i="43"/>
  <c r="M327" i="43"/>
  <c r="M328" i="43"/>
  <c r="M329" i="43"/>
  <c r="M330" i="43"/>
  <c r="M331" i="43"/>
  <c r="M332" i="43"/>
  <c r="M333" i="43"/>
  <c r="M334" i="43"/>
  <c r="M335" i="43"/>
  <c r="M336" i="43"/>
  <c r="M337" i="43"/>
  <c r="M338" i="43"/>
  <c r="M339" i="43"/>
  <c r="M340" i="43"/>
  <c r="M341" i="43"/>
  <c r="M342" i="43"/>
  <c r="M343" i="43"/>
  <c r="M344" i="43"/>
  <c r="M345" i="43"/>
  <c r="M346" i="43"/>
  <c r="M347" i="43"/>
  <c r="M348" i="43"/>
  <c r="M349" i="43"/>
  <c r="M350" i="43"/>
  <c r="M351" i="43"/>
  <c r="M352" i="43"/>
  <c r="M353" i="43"/>
  <c r="M354" i="43"/>
  <c r="M355" i="43"/>
  <c r="M356" i="43"/>
  <c r="M357" i="43"/>
  <c r="M358" i="43"/>
  <c r="M359" i="43"/>
  <c r="M360" i="43"/>
  <c r="M361" i="43"/>
  <c r="M362" i="43"/>
  <c r="M363" i="43"/>
  <c r="M364" i="43"/>
  <c r="M365" i="43"/>
  <c r="M366" i="43"/>
  <c r="M367" i="43"/>
  <c r="M368" i="43"/>
  <c r="M369" i="43"/>
  <c r="M370" i="43"/>
  <c r="M371" i="43"/>
  <c r="M372" i="43"/>
  <c r="M373" i="43"/>
  <c r="M374" i="43"/>
  <c r="M375" i="43"/>
  <c r="M376" i="43"/>
  <c r="M377" i="43"/>
  <c r="M378" i="43"/>
  <c r="M379" i="43"/>
  <c r="M380" i="43"/>
  <c r="M381" i="43"/>
  <c r="M382" i="43"/>
  <c r="M383" i="43"/>
  <c r="M384" i="43"/>
  <c r="M385" i="43"/>
  <c r="M386" i="43"/>
  <c r="M387" i="43"/>
  <c r="M388" i="43"/>
  <c r="M389" i="43"/>
  <c r="M390" i="43"/>
  <c r="M391" i="43"/>
  <c r="M392" i="43"/>
  <c r="M393" i="43"/>
  <c r="M394" i="43"/>
  <c r="M395" i="43"/>
  <c r="M396" i="43"/>
  <c r="M397" i="43"/>
  <c r="M398" i="43"/>
  <c r="M399" i="43"/>
  <c r="M400" i="43"/>
  <c r="M401" i="43"/>
  <c r="M402" i="43"/>
  <c r="M403" i="43"/>
  <c r="M404" i="43"/>
  <c r="M405" i="43"/>
  <c r="M406" i="43"/>
  <c r="M407" i="43"/>
  <c r="M408" i="43"/>
  <c r="M409" i="43"/>
  <c r="M410" i="43"/>
  <c r="M411" i="43"/>
  <c r="M412" i="43"/>
  <c r="M413" i="43"/>
  <c r="M414" i="43"/>
  <c r="M415" i="43"/>
  <c r="P63" i="42"/>
  <c r="P62" i="42"/>
  <c r="P61" i="42"/>
  <c r="P60" i="42"/>
  <c r="P59" i="42"/>
  <c r="P58" i="42"/>
  <c r="P57" i="42"/>
  <c r="P56" i="42"/>
  <c r="P55" i="42"/>
  <c r="P54" i="42"/>
  <c r="P53" i="42"/>
  <c r="P52" i="42"/>
  <c r="P51" i="42"/>
  <c r="P50" i="42"/>
  <c r="P49" i="42"/>
  <c r="P48" i="42"/>
  <c r="P47" i="42"/>
  <c r="P46" i="42"/>
  <c r="P45" i="42"/>
  <c r="P44" i="42"/>
  <c r="P43" i="42"/>
  <c r="P42" i="42"/>
  <c r="P41" i="42"/>
  <c r="P40" i="42"/>
  <c r="P39" i="42"/>
  <c r="P38" i="42"/>
  <c r="P37" i="42"/>
  <c r="P36" i="42"/>
  <c r="P35" i="42"/>
  <c r="P34" i="42"/>
  <c r="P33" i="42"/>
  <c r="P32" i="42"/>
  <c r="P31" i="42"/>
  <c r="P30" i="42"/>
  <c r="P29" i="42"/>
  <c r="P28" i="42"/>
  <c r="P27" i="42"/>
  <c r="P26" i="42"/>
  <c r="P25" i="42"/>
  <c r="P24" i="42"/>
  <c r="P23" i="42"/>
  <c r="P22" i="42"/>
  <c r="P21" i="42"/>
  <c r="P20" i="42"/>
  <c r="P19" i="42"/>
  <c r="P18" i="42"/>
  <c r="P17" i="42"/>
  <c r="P16" i="42"/>
  <c r="P15" i="42"/>
  <c r="P14" i="42"/>
  <c r="P13" i="42"/>
  <c r="P12" i="42"/>
  <c r="P11" i="42"/>
  <c r="P10" i="42"/>
  <c r="P9" i="42"/>
  <c r="P8" i="42"/>
  <c r="P7" i="42"/>
  <c r="M3" i="42"/>
  <c r="M4" i="42"/>
  <c r="M5" i="42"/>
  <c r="M6" i="42"/>
  <c r="M7" i="42"/>
  <c r="M8" i="42"/>
  <c r="M9" i="42"/>
  <c r="M10" i="42"/>
  <c r="M11" i="42"/>
  <c r="M12" i="42"/>
  <c r="M13" i="42"/>
  <c r="M14" i="42"/>
  <c r="M15" i="42"/>
  <c r="M16" i="42"/>
  <c r="M17" i="42"/>
  <c r="M18" i="42"/>
  <c r="M19" i="42"/>
  <c r="M20" i="42"/>
  <c r="M21" i="42"/>
  <c r="M22" i="42"/>
  <c r="M23" i="42"/>
  <c r="M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47" i="42"/>
  <c r="M48" i="42"/>
  <c r="M49" i="42"/>
  <c r="M50" i="42"/>
  <c r="M51" i="42"/>
  <c r="M52" i="42"/>
  <c r="M53" i="42"/>
  <c r="M54" i="42"/>
  <c r="M55" i="42"/>
  <c r="M56" i="42"/>
  <c r="M57" i="42"/>
  <c r="M58" i="42"/>
  <c r="M59" i="42"/>
  <c r="M60" i="42"/>
  <c r="M61" i="42"/>
  <c r="M62" i="42"/>
  <c r="M63" i="42"/>
  <c r="M64" i="42"/>
  <c r="M65" i="42"/>
  <c r="M66" i="42"/>
  <c r="M67" i="42"/>
  <c r="M68" i="42"/>
  <c r="M69" i="42"/>
  <c r="M70" i="42"/>
  <c r="M71" i="42"/>
  <c r="M72" i="42"/>
  <c r="M73" i="42"/>
  <c r="M74" i="42"/>
  <c r="M75" i="42"/>
  <c r="M76" i="42"/>
  <c r="M77" i="42"/>
  <c r="M78" i="42"/>
  <c r="M79" i="42"/>
  <c r="M80" i="42"/>
  <c r="M81" i="42"/>
  <c r="M82" i="42"/>
  <c r="M83" i="42"/>
  <c r="M84" i="42"/>
  <c r="M85" i="42"/>
  <c r="M86" i="42"/>
  <c r="M87" i="42"/>
  <c r="M88" i="42"/>
  <c r="M89" i="42"/>
  <c r="M90" i="42"/>
  <c r="M91" i="42"/>
  <c r="M92" i="42"/>
  <c r="M93" i="42"/>
  <c r="M94" i="42"/>
  <c r="M95" i="42"/>
  <c r="M96" i="42"/>
  <c r="M97" i="42"/>
  <c r="M98" i="42"/>
  <c r="M99" i="42"/>
  <c r="M100" i="42"/>
  <c r="M101" i="42"/>
  <c r="M102" i="42"/>
  <c r="M103" i="42"/>
  <c r="M104" i="42"/>
  <c r="M105" i="42"/>
  <c r="M106" i="42"/>
  <c r="M107" i="42"/>
  <c r="M108" i="42"/>
  <c r="M109" i="42"/>
  <c r="M110" i="42"/>
  <c r="M111" i="42"/>
  <c r="M112" i="42"/>
  <c r="M113" i="42"/>
  <c r="M114" i="42"/>
  <c r="M115" i="42"/>
  <c r="M116" i="42"/>
  <c r="M117" i="42"/>
  <c r="M118" i="42"/>
  <c r="M119" i="42"/>
  <c r="M120" i="42"/>
  <c r="M121" i="42"/>
  <c r="M122" i="42"/>
  <c r="M123" i="42"/>
  <c r="M124" i="42"/>
  <c r="M125" i="42"/>
  <c r="M126" i="42"/>
  <c r="M127" i="42"/>
  <c r="M128" i="42"/>
  <c r="M129" i="42"/>
  <c r="M130" i="42"/>
  <c r="M131" i="42"/>
  <c r="M132" i="42"/>
  <c r="M133" i="42"/>
  <c r="M134" i="42"/>
  <c r="M135" i="42"/>
  <c r="M136" i="42"/>
  <c r="M137" i="42"/>
  <c r="M138" i="42"/>
  <c r="M139" i="42"/>
  <c r="M140" i="42"/>
  <c r="M141" i="42"/>
  <c r="M142" i="42"/>
  <c r="M143" i="42"/>
  <c r="M144" i="42"/>
  <c r="M145" i="42"/>
  <c r="M146" i="42"/>
  <c r="M147" i="42"/>
  <c r="M148" i="42"/>
  <c r="M149" i="42"/>
  <c r="M150" i="42"/>
  <c r="M151" i="42"/>
  <c r="M152" i="42"/>
  <c r="M153" i="42"/>
  <c r="M154" i="42"/>
  <c r="M155" i="42"/>
  <c r="M156" i="42"/>
  <c r="M157" i="42"/>
  <c r="M158" i="42"/>
  <c r="M159" i="42"/>
  <c r="M160" i="42"/>
  <c r="M161" i="42"/>
  <c r="M162" i="42"/>
  <c r="M163" i="42"/>
  <c r="M164" i="42"/>
  <c r="M165" i="42"/>
  <c r="M166" i="42"/>
  <c r="M167" i="42"/>
  <c r="M168" i="42"/>
  <c r="M169" i="42"/>
  <c r="M170" i="42"/>
  <c r="M171" i="42"/>
  <c r="M172" i="42"/>
  <c r="M173" i="42"/>
  <c r="M174" i="42"/>
  <c r="M175" i="42"/>
  <c r="M176" i="42"/>
  <c r="M177" i="42"/>
  <c r="M178" i="42"/>
  <c r="M179" i="42"/>
  <c r="M180" i="42"/>
  <c r="M181" i="42"/>
  <c r="M182" i="42"/>
  <c r="M183" i="42"/>
  <c r="M184" i="42"/>
  <c r="M185" i="42"/>
  <c r="M186" i="42"/>
  <c r="M187" i="42"/>
  <c r="M188" i="42"/>
  <c r="M189" i="42"/>
  <c r="M190" i="42"/>
  <c r="M191" i="42"/>
  <c r="M192" i="42"/>
  <c r="M193" i="42"/>
  <c r="M194" i="42"/>
  <c r="M195" i="42"/>
  <c r="M196" i="42"/>
  <c r="M197" i="42"/>
  <c r="M198" i="42"/>
  <c r="M199" i="42"/>
  <c r="M200" i="42"/>
  <c r="M201" i="42"/>
  <c r="M202" i="42"/>
  <c r="M203" i="42"/>
  <c r="M204" i="42"/>
  <c r="M205" i="42"/>
  <c r="M206" i="42"/>
  <c r="M207" i="42"/>
  <c r="M208" i="42"/>
  <c r="M209" i="42"/>
  <c r="M210" i="42"/>
  <c r="M211" i="42"/>
  <c r="M212" i="42"/>
  <c r="M3" i="4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P116" i="40"/>
  <c r="P115" i="40"/>
  <c r="P114" i="40"/>
  <c r="P113" i="40"/>
  <c r="P112" i="40"/>
  <c r="P111" i="40"/>
  <c r="P110" i="40"/>
  <c r="P109" i="40"/>
  <c r="P108" i="40"/>
  <c r="P107" i="40"/>
  <c r="P106" i="40"/>
  <c r="P105" i="40"/>
  <c r="P104" i="40"/>
  <c r="P103" i="40"/>
  <c r="P102" i="40"/>
  <c r="P101" i="40"/>
  <c r="P100" i="40"/>
  <c r="P99" i="40"/>
  <c r="P98" i="40"/>
  <c r="P97" i="40"/>
  <c r="P96" i="40"/>
  <c r="P95" i="40"/>
  <c r="P94" i="40"/>
  <c r="P93" i="40"/>
  <c r="P92" i="40"/>
  <c r="P91" i="40"/>
  <c r="P90" i="40"/>
  <c r="P89" i="40"/>
  <c r="P88" i="40"/>
  <c r="P87" i="40"/>
  <c r="P86" i="40"/>
  <c r="P85" i="40"/>
  <c r="P84" i="40"/>
  <c r="P83" i="40"/>
  <c r="P82" i="40"/>
  <c r="P81" i="40"/>
  <c r="P80" i="40"/>
  <c r="P79" i="40"/>
  <c r="P78" i="40"/>
  <c r="P77" i="40"/>
  <c r="P76" i="40"/>
  <c r="P75" i="40"/>
  <c r="P74" i="40"/>
  <c r="P73" i="40"/>
  <c r="P72" i="40"/>
  <c r="P71" i="40"/>
  <c r="P70" i="40"/>
  <c r="P69" i="40"/>
  <c r="P68" i="40"/>
  <c r="P67" i="40"/>
  <c r="P66" i="40"/>
  <c r="P65" i="40"/>
  <c r="P64" i="40"/>
  <c r="P63" i="40"/>
  <c r="P62" i="40"/>
  <c r="P61" i="40"/>
  <c r="P60" i="40"/>
  <c r="P59" i="40"/>
  <c r="P58" i="40"/>
  <c r="P57" i="40"/>
  <c r="P56" i="40"/>
  <c r="P55" i="40"/>
  <c r="P54" i="40"/>
  <c r="P53" i="40"/>
  <c r="P52" i="40"/>
  <c r="P51" i="40"/>
  <c r="P50" i="40"/>
  <c r="P49" i="40"/>
  <c r="P48" i="40"/>
  <c r="P47" i="40"/>
  <c r="P46" i="40"/>
  <c r="P45" i="40"/>
  <c r="P44" i="40"/>
  <c r="P43" i="40"/>
  <c r="P42" i="40"/>
  <c r="P41" i="40"/>
  <c r="P40" i="40"/>
  <c r="P39" i="40"/>
  <c r="P38" i="40"/>
  <c r="P37" i="40"/>
  <c r="P36" i="40"/>
  <c r="P35" i="40"/>
  <c r="P34" i="40"/>
  <c r="P33" i="40"/>
  <c r="P32" i="40"/>
  <c r="P31" i="40"/>
  <c r="P30" i="40"/>
  <c r="P29" i="40"/>
  <c r="P28" i="40"/>
  <c r="P27" i="40"/>
  <c r="P26" i="40"/>
  <c r="P25" i="40"/>
  <c r="P24" i="40"/>
  <c r="P23" i="40"/>
  <c r="P22" i="40"/>
  <c r="P21" i="40"/>
  <c r="P20" i="40"/>
  <c r="P19" i="40"/>
  <c r="P18" i="40"/>
  <c r="P17" i="40"/>
  <c r="P16" i="40"/>
  <c r="P15" i="40"/>
  <c r="P14" i="40"/>
  <c r="P13" i="40"/>
  <c r="P12" i="40"/>
  <c r="P11" i="40"/>
  <c r="P10" i="40"/>
  <c r="P9" i="40"/>
  <c r="P8" i="40"/>
  <c r="P7" i="40"/>
  <c r="P6" i="40"/>
  <c r="P5" i="40"/>
  <c r="M3" i="40"/>
  <c r="M4" i="40"/>
  <c r="M5" i="40"/>
  <c r="M6" i="40"/>
  <c r="M7" i="40"/>
  <c r="M8" i="40"/>
  <c r="M9" i="40"/>
  <c r="M10" i="40"/>
  <c r="M11" i="40"/>
  <c r="M12" i="40"/>
  <c r="M13" i="40"/>
  <c r="M14" i="40"/>
  <c r="M15" i="40"/>
  <c r="M16" i="40"/>
  <c r="M17" i="40"/>
  <c r="M18" i="40"/>
  <c r="M19" i="40"/>
  <c r="M20" i="40"/>
  <c r="M21" i="40"/>
  <c r="M22" i="40"/>
  <c r="M23" i="40"/>
  <c r="M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41" i="40"/>
  <c r="M42" i="40"/>
  <c r="M43" i="40"/>
  <c r="M44" i="40"/>
  <c r="M45" i="40"/>
  <c r="M46" i="40"/>
  <c r="M47" i="40"/>
  <c r="M48" i="40"/>
  <c r="M49" i="40"/>
  <c r="M50" i="40"/>
  <c r="M51" i="40"/>
  <c r="M52" i="40"/>
  <c r="M53" i="40"/>
  <c r="M54" i="40"/>
  <c r="M55" i="40"/>
  <c r="M56" i="40"/>
  <c r="M57" i="40"/>
  <c r="M58" i="40"/>
  <c r="M59" i="40"/>
  <c r="M60" i="40"/>
  <c r="M61" i="40"/>
  <c r="M62" i="40"/>
  <c r="M63" i="40"/>
  <c r="M64" i="40"/>
  <c r="M65" i="40"/>
  <c r="M66" i="40"/>
  <c r="M67" i="40"/>
  <c r="M68" i="40"/>
  <c r="M69" i="40"/>
  <c r="M70" i="40"/>
  <c r="M71" i="40"/>
  <c r="M72" i="40"/>
  <c r="M73" i="40"/>
  <c r="M74" i="40"/>
  <c r="M75" i="40"/>
  <c r="M76" i="40"/>
  <c r="M77" i="40"/>
  <c r="M78" i="40"/>
  <c r="M79" i="40"/>
  <c r="M80" i="40"/>
  <c r="M81" i="40"/>
  <c r="M82" i="40"/>
  <c r="M83" i="40"/>
  <c r="M84" i="40"/>
  <c r="M85" i="40"/>
  <c r="M86" i="40"/>
  <c r="M87" i="40"/>
  <c r="M88" i="40"/>
  <c r="M89" i="40"/>
  <c r="M90" i="40"/>
  <c r="M91" i="40"/>
  <c r="M92" i="40"/>
  <c r="M93" i="40"/>
  <c r="M94" i="40"/>
  <c r="M95" i="40"/>
  <c r="M96" i="40"/>
  <c r="M97" i="40"/>
  <c r="M98" i="40"/>
  <c r="M99" i="40"/>
  <c r="M100" i="40"/>
  <c r="M101" i="40"/>
  <c r="M102" i="40"/>
  <c r="M103" i="40"/>
  <c r="M104" i="40"/>
  <c r="M105" i="40"/>
  <c r="M106" i="40"/>
  <c r="M107" i="40"/>
  <c r="M108" i="40"/>
  <c r="M109" i="40"/>
  <c r="M110" i="40"/>
  <c r="M111" i="40"/>
  <c r="M112" i="40"/>
  <c r="M113" i="40"/>
  <c r="M114" i="40"/>
  <c r="M115" i="40"/>
  <c r="M116" i="40"/>
  <c r="M117" i="40"/>
  <c r="M118" i="40"/>
  <c r="M119" i="40"/>
  <c r="M120" i="40"/>
  <c r="M121" i="40"/>
  <c r="M122" i="40"/>
  <c r="M123" i="40"/>
  <c r="M124" i="40"/>
  <c r="M125" i="40"/>
  <c r="M126" i="40"/>
  <c r="M127" i="40"/>
  <c r="M128" i="40"/>
  <c r="M129" i="40"/>
  <c r="M130" i="40"/>
  <c r="M131" i="40"/>
  <c r="M132" i="40"/>
  <c r="M133" i="40"/>
  <c r="M134" i="40"/>
  <c r="M135" i="40"/>
  <c r="M136" i="40"/>
  <c r="M137" i="40"/>
  <c r="M138" i="40"/>
  <c r="M139" i="40"/>
  <c r="M140" i="40"/>
  <c r="M141" i="40"/>
  <c r="M142" i="40"/>
  <c r="M143" i="40"/>
  <c r="M144" i="40"/>
  <c r="M145" i="40"/>
  <c r="M146" i="40"/>
  <c r="M147" i="40"/>
  <c r="M148" i="40"/>
  <c r="M149" i="40"/>
  <c r="M150" i="40"/>
  <c r="M151" i="40"/>
  <c r="M152" i="40"/>
  <c r="M153" i="40"/>
  <c r="M154" i="40"/>
  <c r="M155" i="40"/>
  <c r="M156" i="40"/>
  <c r="M157" i="40"/>
  <c r="M158" i="40"/>
  <c r="M159" i="40"/>
  <c r="M160" i="40"/>
  <c r="M161" i="40"/>
  <c r="M162" i="40"/>
  <c r="M163" i="40"/>
  <c r="M164" i="40"/>
  <c r="M165" i="40"/>
  <c r="M166" i="40"/>
  <c r="M167" i="40"/>
  <c r="M168" i="40"/>
  <c r="M169" i="40"/>
  <c r="M170" i="40"/>
  <c r="M171" i="40"/>
  <c r="M172" i="40"/>
  <c r="M173" i="40"/>
  <c r="M174" i="40"/>
  <c r="M175" i="40"/>
  <c r="M176" i="40"/>
  <c r="M177" i="40"/>
  <c r="M178" i="40"/>
  <c r="M179" i="40"/>
  <c r="M180" i="40"/>
  <c r="M181" i="40"/>
  <c r="M182" i="40"/>
  <c r="M183" i="40"/>
  <c r="M184" i="40"/>
  <c r="M185" i="40"/>
  <c r="M186" i="40"/>
  <c r="M187" i="40"/>
  <c r="M188" i="40"/>
  <c r="M189" i="40"/>
  <c r="M190" i="40"/>
  <c r="M191" i="40"/>
  <c r="M192" i="40"/>
  <c r="M193" i="40"/>
  <c r="M194" i="40"/>
  <c r="M195" i="40"/>
  <c r="M196" i="40"/>
  <c r="M197" i="40"/>
  <c r="M198" i="40"/>
  <c r="M199" i="40"/>
  <c r="M200" i="40"/>
  <c r="M201" i="40"/>
  <c r="M202" i="40"/>
  <c r="M203" i="40"/>
  <c r="M204" i="40"/>
  <c r="M205" i="40"/>
  <c r="M206" i="40"/>
  <c r="M207" i="40"/>
  <c r="M208" i="40"/>
  <c r="M209" i="40"/>
  <c r="M210" i="40"/>
  <c r="M211" i="40"/>
  <c r="M212" i="40"/>
  <c r="M213" i="40"/>
  <c r="M214" i="40"/>
  <c r="M215" i="40"/>
  <c r="M216" i="40"/>
  <c r="M217" i="40"/>
  <c r="M218" i="40"/>
  <c r="M219" i="40"/>
  <c r="M220" i="40"/>
  <c r="M221" i="40"/>
  <c r="M222" i="40"/>
  <c r="M223" i="40"/>
  <c r="M224" i="40"/>
  <c r="M225" i="40"/>
  <c r="M226" i="40"/>
  <c r="M227" i="40"/>
  <c r="M228" i="40"/>
  <c r="M229" i="40"/>
  <c r="M230" i="40"/>
  <c r="M231" i="40"/>
  <c r="M232" i="40"/>
  <c r="M233" i="40"/>
  <c r="M234" i="40"/>
  <c r="M235" i="40"/>
  <c r="M236" i="40"/>
  <c r="M237" i="40"/>
  <c r="M238" i="40"/>
  <c r="M239" i="40"/>
  <c r="M240" i="40"/>
  <c r="M241" i="40"/>
  <c r="M242" i="40"/>
  <c r="M243" i="40"/>
  <c r="M119" i="39"/>
  <c r="M118" i="39"/>
  <c r="P118" i="39"/>
  <c r="P119" i="39"/>
  <c r="M3" i="39"/>
  <c r="M4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M43" i="39"/>
  <c r="M44" i="39"/>
  <c r="M45" i="39"/>
  <c r="M46" i="39"/>
  <c r="M47" i="39"/>
  <c r="M48" i="39"/>
  <c r="M49" i="39"/>
  <c r="M50" i="39"/>
  <c r="M51" i="39"/>
  <c r="M52" i="39"/>
  <c r="M53" i="39"/>
  <c r="M54" i="39"/>
  <c r="M55" i="39"/>
  <c r="M56" i="39"/>
  <c r="M57" i="39"/>
  <c r="M58" i="39"/>
  <c r="M59" i="39"/>
  <c r="M60" i="39"/>
  <c r="M61" i="39"/>
  <c r="M62" i="39"/>
  <c r="M63" i="39"/>
  <c r="M64" i="39"/>
  <c r="M65" i="39"/>
  <c r="M66" i="39"/>
  <c r="M67" i="39"/>
  <c r="M68" i="39"/>
  <c r="M69" i="39"/>
  <c r="M70" i="39"/>
  <c r="M71" i="39"/>
  <c r="M72" i="39"/>
  <c r="M73" i="39"/>
  <c r="M74" i="39"/>
  <c r="M75" i="39"/>
  <c r="M76" i="39"/>
  <c r="M77" i="39"/>
  <c r="M78" i="39"/>
  <c r="M79" i="39"/>
  <c r="M80" i="39"/>
  <c r="M81" i="39"/>
  <c r="M82" i="39"/>
  <c r="M83" i="39"/>
  <c r="M84" i="39"/>
  <c r="M85" i="39"/>
  <c r="M86" i="39"/>
  <c r="M87" i="39"/>
  <c r="M88" i="39"/>
  <c r="M89" i="39"/>
  <c r="M90" i="39"/>
  <c r="M91" i="39"/>
  <c r="M92" i="39"/>
  <c r="M93" i="39"/>
  <c r="M94" i="39"/>
  <c r="M95" i="39"/>
  <c r="M96" i="39"/>
  <c r="M97" i="39"/>
  <c r="M98" i="39"/>
  <c r="M99" i="39"/>
  <c r="M100" i="39"/>
  <c r="M101" i="39"/>
  <c r="M102" i="39"/>
  <c r="M103" i="39"/>
  <c r="M104" i="39"/>
  <c r="M105" i="39"/>
  <c r="M106" i="39"/>
  <c r="M107" i="39"/>
  <c r="M108" i="39"/>
  <c r="M109" i="39"/>
  <c r="M110" i="39"/>
  <c r="M111" i="39"/>
  <c r="M112" i="39"/>
  <c r="M113" i="39"/>
  <c r="M114" i="39"/>
  <c r="M115" i="39"/>
  <c r="M116" i="39"/>
  <c r="M117" i="39"/>
  <c r="M3" i="38"/>
  <c r="M4" i="38"/>
  <c r="M5" i="38"/>
  <c r="M6" i="38"/>
  <c r="P6" i="38" s="1"/>
  <c r="M7" i="38"/>
  <c r="M8" i="38"/>
  <c r="M9" i="38"/>
  <c r="M10" i="38"/>
  <c r="P10" i="38" s="1"/>
  <c r="M11" i="38"/>
  <c r="M12" i="38"/>
  <c r="M13" i="38"/>
  <c r="M14" i="38"/>
  <c r="P14" i="38" s="1"/>
  <c r="M15" i="38"/>
  <c r="M16" i="38"/>
  <c r="M17" i="38"/>
  <c r="M18" i="38"/>
  <c r="P18" i="38" s="1"/>
  <c r="M19" i="38"/>
  <c r="M20" i="38"/>
  <c r="M21" i="38"/>
  <c r="M22" i="38"/>
  <c r="P22" i="38" s="1"/>
  <c r="M23" i="38"/>
  <c r="M24" i="38"/>
  <c r="M25" i="38"/>
  <c r="M26" i="38"/>
  <c r="M27" i="38"/>
  <c r="M28" i="38"/>
  <c r="M29" i="38"/>
  <c r="M30" i="38"/>
  <c r="P30" i="38" s="1"/>
  <c r="M31" i="38"/>
  <c r="M32" i="38"/>
  <c r="M33" i="38"/>
  <c r="M34" i="38"/>
  <c r="P34" i="38" s="1"/>
  <c r="M35" i="38"/>
  <c r="M36" i="38"/>
  <c r="M37" i="38"/>
  <c r="M38" i="38"/>
  <c r="P38" i="38" s="1"/>
  <c r="M39" i="38"/>
  <c r="M40" i="38"/>
  <c r="M41" i="38"/>
  <c r="M42" i="38"/>
  <c r="M43" i="38"/>
  <c r="M44" i="38"/>
  <c r="M45" i="38"/>
  <c r="M46" i="38"/>
  <c r="P46" i="38" s="1"/>
  <c r="M47" i="38"/>
  <c r="M48" i="38"/>
  <c r="M49" i="38"/>
  <c r="M50" i="38"/>
  <c r="P50" i="38" s="1"/>
  <c r="M51" i="38"/>
  <c r="M52" i="38"/>
  <c r="M53" i="38"/>
  <c r="M54" i="38"/>
  <c r="P54" i="38" s="1"/>
  <c r="M55" i="38"/>
  <c r="M56" i="38"/>
  <c r="M57" i="38"/>
  <c r="M58" i="38"/>
  <c r="M59" i="38"/>
  <c r="M60" i="38"/>
  <c r="M61" i="38"/>
  <c r="M62" i="38"/>
  <c r="P62" i="38" s="1"/>
  <c r="M63" i="38"/>
  <c r="M64" i="38"/>
  <c r="M65" i="38"/>
  <c r="M66" i="38"/>
  <c r="P66" i="38" s="1"/>
  <c r="M67" i="38"/>
  <c r="M68" i="38"/>
  <c r="M69" i="38"/>
  <c r="M70" i="38"/>
  <c r="P70" i="38" s="1"/>
  <c r="M71" i="38"/>
  <c r="M72" i="38"/>
  <c r="M73" i="38"/>
  <c r="M74" i="38"/>
  <c r="M75" i="38"/>
  <c r="M76" i="38"/>
  <c r="M77" i="38"/>
  <c r="M78" i="38"/>
  <c r="P78" i="38" s="1"/>
  <c r="M79" i="38"/>
  <c r="M80" i="38"/>
  <c r="M81" i="38"/>
  <c r="M82" i="38"/>
  <c r="P82" i="38" s="1"/>
  <c r="M83" i="38"/>
  <c r="M84" i="38"/>
  <c r="M85" i="38"/>
  <c r="M86" i="38"/>
  <c r="P86" i="38" s="1"/>
  <c r="M87" i="38"/>
  <c r="M88" i="38"/>
  <c r="M89" i="38"/>
  <c r="M90" i="38"/>
  <c r="M91" i="38"/>
  <c r="M92" i="38"/>
  <c r="M93" i="38"/>
  <c r="M94" i="38"/>
  <c r="P94" i="38" s="1"/>
  <c r="M95" i="38"/>
  <c r="M96" i="38"/>
  <c r="M97" i="38"/>
  <c r="M98" i="38"/>
  <c r="P98" i="38" s="1"/>
  <c r="M99" i="38"/>
  <c r="M100" i="38"/>
  <c r="M101" i="38"/>
  <c r="M102" i="38"/>
  <c r="P102" i="38" s="1"/>
  <c r="M103" i="38"/>
  <c r="M104" i="38"/>
  <c r="M105" i="38"/>
  <c r="M106" i="38"/>
  <c r="M107" i="38"/>
  <c r="M108" i="38"/>
  <c r="M109" i="38"/>
  <c r="M110" i="38"/>
  <c r="P110" i="38" s="1"/>
  <c r="M111" i="38"/>
  <c r="M112" i="38"/>
  <c r="M113" i="38"/>
  <c r="M114" i="38"/>
  <c r="P114" i="38" s="1"/>
  <c r="M115" i="38"/>
  <c r="M116" i="38"/>
  <c r="M117" i="38"/>
  <c r="M118" i="38"/>
  <c r="P118" i="38" s="1"/>
  <c r="M119" i="38"/>
  <c r="M120" i="38"/>
  <c r="M121" i="38"/>
  <c r="M122" i="38"/>
  <c r="M123" i="38"/>
  <c r="M124" i="38"/>
  <c r="M125" i="38"/>
  <c r="M126" i="38"/>
  <c r="P126" i="38" s="1"/>
  <c r="M127" i="38"/>
  <c r="M128" i="38"/>
  <c r="M129" i="38"/>
  <c r="N130" i="38"/>
  <c r="G19" i="2" s="1"/>
  <c r="P9" i="38"/>
  <c r="P13" i="38"/>
  <c r="P17" i="38"/>
  <c r="P21" i="38"/>
  <c r="P26" i="38"/>
  <c r="P37" i="38"/>
  <c r="P42" i="38"/>
  <c r="P53" i="38"/>
  <c r="P58" i="38"/>
  <c r="P69" i="38"/>
  <c r="P74" i="38"/>
  <c r="P85" i="38"/>
  <c r="P90" i="38"/>
  <c r="P101" i="38"/>
  <c r="P106" i="38"/>
  <c r="P117" i="38"/>
  <c r="P122" i="38"/>
  <c r="P89" i="37"/>
  <c r="P88" i="37"/>
  <c r="P87" i="37"/>
  <c r="P86" i="37"/>
  <c r="P85" i="37"/>
  <c r="P84" i="37"/>
  <c r="P83" i="37"/>
  <c r="P82" i="37"/>
  <c r="P81" i="37"/>
  <c r="P80" i="37"/>
  <c r="P79" i="37"/>
  <c r="P78" i="37"/>
  <c r="P77" i="37"/>
  <c r="P76" i="37"/>
  <c r="P75" i="37"/>
  <c r="P74" i="37"/>
  <c r="P73" i="37"/>
  <c r="P72" i="37"/>
  <c r="P71" i="37"/>
  <c r="P70" i="37"/>
  <c r="P69" i="37"/>
  <c r="P68" i="37"/>
  <c r="P67" i="37"/>
  <c r="P66" i="37"/>
  <c r="P65" i="37"/>
  <c r="P64" i="37"/>
  <c r="P63" i="37"/>
  <c r="P62" i="37"/>
  <c r="P61" i="37"/>
  <c r="P60" i="37"/>
  <c r="P59" i="37"/>
  <c r="P58" i="37"/>
  <c r="P57" i="37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P21" i="37"/>
  <c r="P20" i="37"/>
  <c r="P19" i="37"/>
  <c r="P18" i="37"/>
  <c r="P17" i="37"/>
  <c r="P16" i="37"/>
  <c r="P15" i="37"/>
  <c r="P14" i="37"/>
  <c r="P13" i="37"/>
  <c r="P12" i="37"/>
  <c r="P11" i="37"/>
  <c r="P10" i="37"/>
  <c r="P9" i="37"/>
  <c r="P8" i="37"/>
  <c r="P7" i="37"/>
  <c r="P6" i="37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6" i="37"/>
  <c r="M67" i="37"/>
  <c r="M68" i="37"/>
  <c r="M69" i="37"/>
  <c r="M70" i="37"/>
  <c r="M71" i="37"/>
  <c r="M72" i="37"/>
  <c r="M73" i="37"/>
  <c r="M74" i="37"/>
  <c r="M75" i="37"/>
  <c r="M76" i="37"/>
  <c r="M77" i="37"/>
  <c r="M78" i="37"/>
  <c r="M79" i="37"/>
  <c r="M80" i="37"/>
  <c r="M81" i="37"/>
  <c r="M82" i="37"/>
  <c r="M83" i="37"/>
  <c r="M84" i="37"/>
  <c r="M85" i="37"/>
  <c r="M86" i="37"/>
  <c r="M87" i="37"/>
  <c r="M88" i="37"/>
  <c r="M89" i="37"/>
  <c r="M90" i="37"/>
  <c r="M91" i="37"/>
  <c r="M92" i="37"/>
  <c r="M93" i="37"/>
  <c r="M94" i="37"/>
  <c r="M95" i="37"/>
  <c r="M96" i="37"/>
  <c r="M97" i="37"/>
  <c r="M98" i="37"/>
  <c r="M99" i="37"/>
  <c r="M100" i="37"/>
  <c r="M101" i="37"/>
  <c r="M102" i="37"/>
  <c r="M103" i="37"/>
  <c r="M104" i="37"/>
  <c r="M105" i="37"/>
  <c r="M106" i="37"/>
  <c r="M107" i="37"/>
  <c r="M108" i="37"/>
  <c r="M109" i="37"/>
  <c r="M110" i="37"/>
  <c r="M111" i="37"/>
  <c r="M112" i="37"/>
  <c r="M113" i="37"/>
  <c r="M114" i="37"/>
  <c r="M115" i="37"/>
  <c r="M116" i="37"/>
  <c r="M117" i="37"/>
  <c r="M118" i="37"/>
  <c r="M119" i="37"/>
  <c r="M120" i="37"/>
  <c r="M121" i="37"/>
  <c r="M122" i="37"/>
  <c r="M123" i="37"/>
  <c r="M124" i="37"/>
  <c r="M125" i="37"/>
  <c r="M126" i="37"/>
  <c r="M127" i="37"/>
  <c r="M128" i="37"/>
  <c r="M129" i="37"/>
  <c r="M130" i="37"/>
  <c r="M131" i="37"/>
  <c r="M132" i="37"/>
  <c r="M133" i="37"/>
  <c r="M134" i="37"/>
  <c r="M135" i="37"/>
  <c r="M136" i="37"/>
  <c r="M137" i="37"/>
  <c r="M138" i="37"/>
  <c r="M139" i="37"/>
  <c r="M140" i="37"/>
  <c r="M141" i="37"/>
  <c r="M142" i="37"/>
  <c r="M143" i="37"/>
  <c r="M144" i="37"/>
  <c r="M145" i="37"/>
  <c r="M146" i="37"/>
  <c r="M147" i="37"/>
  <c r="M148" i="37"/>
  <c r="M149" i="37"/>
  <c r="M150" i="37"/>
  <c r="M151" i="37"/>
  <c r="M152" i="37"/>
  <c r="M153" i="37"/>
  <c r="M154" i="37"/>
  <c r="M155" i="37"/>
  <c r="M156" i="37"/>
  <c r="M157" i="37"/>
  <c r="M158" i="37"/>
  <c r="M159" i="37"/>
  <c r="M160" i="37"/>
  <c r="M161" i="37"/>
  <c r="M162" i="37"/>
  <c r="M163" i="37"/>
  <c r="M164" i="37"/>
  <c r="M165" i="37"/>
  <c r="M166" i="37"/>
  <c r="M167" i="37"/>
  <c r="M168" i="37"/>
  <c r="M169" i="37"/>
  <c r="M170" i="37"/>
  <c r="M171" i="37"/>
  <c r="M172" i="37"/>
  <c r="M173" i="37"/>
  <c r="M174" i="37"/>
  <c r="M175" i="37"/>
  <c r="M176" i="37"/>
  <c r="M177" i="37"/>
  <c r="M178" i="37"/>
  <c r="M179" i="37"/>
  <c r="M180" i="37"/>
  <c r="M181" i="37"/>
  <c r="M182" i="37"/>
  <c r="M183" i="37"/>
  <c r="M184" i="37"/>
  <c r="M185" i="37"/>
  <c r="M186" i="37"/>
  <c r="M187" i="37"/>
  <c r="M188" i="37"/>
  <c r="M189" i="37"/>
  <c r="M190" i="37"/>
  <c r="M191" i="37"/>
  <c r="M192" i="37"/>
  <c r="M193" i="37"/>
  <c r="M194" i="37"/>
  <c r="M195" i="37"/>
  <c r="M196" i="37"/>
  <c r="M197" i="37"/>
  <c r="M198" i="37"/>
  <c r="M199" i="37"/>
  <c r="M200" i="37"/>
  <c r="M201" i="37"/>
  <c r="M202" i="37"/>
  <c r="M203" i="37"/>
  <c r="M204" i="37"/>
  <c r="M205" i="37"/>
  <c r="M206" i="37"/>
  <c r="M207" i="37"/>
  <c r="M208" i="37"/>
  <c r="M209" i="37"/>
  <c r="M210" i="37"/>
  <c r="M211" i="37"/>
  <c r="M212" i="37"/>
  <c r="M213" i="37"/>
  <c r="M214" i="37"/>
  <c r="M215" i="37"/>
  <c r="M216" i="37"/>
  <c r="M217" i="37"/>
  <c r="M218" i="37"/>
  <c r="M219" i="37"/>
  <c r="M220" i="37"/>
  <c r="M221" i="37"/>
  <c r="M222" i="37"/>
  <c r="M223" i="37"/>
  <c r="M224" i="37"/>
  <c r="M225" i="37"/>
  <c r="M226" i="37"/>
  <c r="M227" i="37"/>
  <c r="M228" i="37"/>
  <c r="M229" i="37"/>
  <c r="M230" i="37"/>
  <c r="M231" i="37"/>
  <c r="M232" i="37"/>
  <c r="M233" i="37"/>
  <c r="M234" i="37"/>
  <c r="M235" i="37"/>
  <c r="M236" i="37"/>
  <c r="M237" i="37"/>
  <c r="M238" i="37"/>
  <c r="N67" i="54"/>
  <c r="G25" i="2" s="1"/>
  <c r="J25" i="2" s="1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P7" i="54"/>
  <c r="P6" i="54"/>
  <c r="P5" i="54"/>
  <c r="P4" i="54"/>
  <c r="P3" i="54"/>
  <c r="N23" i="53"/>
  <c r="G24" i="2" s="1"/>
  <c r="J24" i="2" s="1"/>
  <c r="P22" i="53"/>
  <c r="P21" i="53"/>
  <c r="P20" i="53"/>
  <c r="P19" i="53"/>
  <c r="P18" i="53"/>
  <c r="P17" i="53"/>
  <c r="P16" i="53"/>
  <c r="P15" i="53"/>
  <c r="P14" i="53"/>
  <c r="P13" i="53"/>
  <c r="P12" i="53"/>
  <c r="P11" i="53"/>
  <c r="P10" i="53"/>
  <c r="P9" i="53"/>
  <c r="P8" i="53"/>
  <c r="P7" i="53"/>
  <c r="P6" i="53"/>
  <c r="P5" i="53"/>
  <c r="P4" i="53"/>
  <c r="P3" i="53"/>
  <c r="P265" i="52"/>
  <c r="P260" i="52"/>
  <c r="P255" i="52"/>
  <c r="P244" i="52"/>
  <c r="P239" i="52"/>
  <c r="P228" i="52"/>
  <c r="P223" i="52"/>
  <c r="P212" i="52"/>
  <c r="P207" i="52"/>
  <c r="P204" i="52"/>
  <c r="P199" i="52"/>
  <c r="P196" i="52"/>
  <c r="P191" i="52"/>
  <c r="P188" i="52"/>
  <c r="P187" i="52"/>
  <c r="P4" i="52"/>
  <c r="P3" i="52"/>
  <c r="N55" i="51"/>
  <c r="G40" i="2" s="1"/>
  <c r="P54" i="51"/>
  <c r="P53" i="51"/>
  <c r="P52" i="51"/>
  <c r="P51" i="51"/>
  <c r="P50" i="51"/>
  <c r="P49" i="51"/>
  <c r="P48" i="51"/>
  <c r="P47" i="51"/>
  <c r="P46" i="51"/>
  <c r="P45" i="51"/>
  <c r="P44" i="51"/>
  <c r="P43" i="51"/>
  <c r="P42" i="51"/>
  <c r="P41" i="51"/>
  <c r="P40" i="51"/>
  <c r="P39" i="51"/>
  <c r="P38" i="51"/>
  <c r="P37" i="51"/>
  <c r="P36" i="51"/>
  <c r="P35" i="51"/>
  <c r="P34" i="51"/>
  <c r="P33" i="51"/>
  <c r="P32" i="51"/>
  <c r="P31" i="51"/>
  <c r="P30" i="51"/>
  <c r="P29" i="51"/>
  <c r="P28" i="51"/>
  <c r="P27" i="51"/>
  <c r="P26" i="51"/>
  <c r="P25" i="51"/>
  <c r="P24" i="51"/>
  <c r="P23" i="51"/>
  <c r="P22" i="51"/>
  <c r="P21" i="51"/>
  <c r="P20" i="51"/>
  <c r="P19" i="51"/>
  <c r="P18" i="51"/>
  <c r="P17" i="51"/>
  <c r="P16" i="51"/>
  <c r="P15" i="51"/>
  <c r="P14" i="51"/>
  <c r="P13" i="51"/>
  <c r="P12" i="51"/>
  <c r="P11" i="51"/>
  <c r="P10" i="51"/>
  <c r="P9" i="51"/>
  <c r="P8" i="51"/>
  <c r="P7" i="51"/>
  <c r="P6" i="51"/>
  <c r="P5" i="51"/>
  <c r="P4" i="51"/>
  <c r="P3" i="51"/>
  <c r="P3" i="50"/>
  <c r="P297" i="49"/>
  <c r="P296" i="49"/>
  <c r="P295" i="49"/>
  <c r="P293" i="49"/>
  <c r="P292" i="49"/>
  <c r="P291" i="49"/>
  <c r="P289" i="49"/>
  <c r="P288" i="49"/>
  <c r="P287" i="49"/>
  <c r="P285" i="49"/>
  <c r="P284" i="49"/>
  <c r="P283" i="49"/>
  <c r="P281" i="49"/>
  <c r="P280" i="49"/>
  <c r="P279" i="49"/>
  <c r="P277" i="49"/>
  <c r="P276" i="49"/>
  <c r="P275" i="49"/>
  <c r="P273" i="49"/>
  <c r="P272" i="49"/>
  <c r="P271" i="49"/>
  <c r="P269" i="49"/>
  <c r="P268" i="49"/>
  <c r="P267" i="49"/>
  <c r="P265" i="49"/>
  <c r="P264" i="49"/>
  <c r="P263" i="49"/>
  <c r="P261" i="49"/>
  <c r="P260" i="49"/>
  <c r="P259" i="49"/>
  <c r="P257" i="49"/>
  <c r="P256" i="49"/>
  <c r="P255" i="49"/>
  <c r="P253" i="49"/>
  <c r="P252" i="49"/>
  <c r="P251" i="49"/>
  <c r="P249" i="49"/>
  <c r="P248" i="49"/>
  <c r="P247" i="49"/>
  <c r="P245" i="49"/>
  <c r="P244" i="49"/>
  <c r="P243" i="49"/>
  <c r="P241" i="49"/>
  <c r="P240" i="49"/>
  <c r="P239" i="49"/>
  <c r="P237" i="49"/>
  <c r="P236" i="49"/>
  <c r="P235" i="49"/>
  <c r="P233" i="49"/>
  <c r="P232" i="49"/>
  <c r="P231" i="49"/>
  <c r="P229" i="49"/>
  <c r="P228" i="49"/>
  <c r="P227" i="49"/>
  <c r="P225" i="49"/>
  <c r="P224" i="49"/>
  <c r="P223" i="49"/>
  <c r="P221" i="49"/>
  <c r="P220" i="49"/>
  <c r="P219" i="49"/>
  <c r="P217" i="49"/>
  <c r="P216" i="49"/>
  <c r="P215" i="49"/>
  <c r="P213" i="49"/>
  <c r="P212" i="49"/>
  <c r="P211" i="49"/>
  <c r="P209" i="49"/>
  <c r="P208" i="49"/>
  <c r="P207" i="49"/>
  <c r="P205" i="49"/>
  <c r="P204" i="49"/>
  <c r="P203" i="49"/>
  <c r="P201" i="49"/>
  <c r="P200" i="49"/>
  <c r="P199" i="49"/>
  <c r="P197" i="49"/>
  <c r="P196" i="49"/>
  <c r="P195" i="49"/>
  <c r="P193" i="49"/>
  <c r="P192" i="49"/>
  <c r="P191" i="49"/>
  <c r="P189" i="49"/>
  <c r="P188" i="49"/>
  <c r="P187" i="49"/>
  <c r="P185" i="49"/>
  <c r="P184" i="49"/>
  <c r="P183" i="49"/>
  <c r="P181" i="49"/>
  <c r="P180" i="49"/>
  <c r="P179" i="49"/>
  <c r="P177" i="49"/>
  <c r="P176" i="49"/>
  <c r="P175" i="49"/>
  <c r="P173" i="49"/>
  <c r="P172" i="49"/>
  <c r="P171" i="49"/>
  <c r="P169" i="49"/>
  <c r="P168" i="49"/>
  <c r="P167" i="49"/>
  <c r="P4" i="49"/>
  <c r="P3" i="49"/>
  <c r="P4" i="48"/>
  <c r="P3" i="48"/>
  <c r="N189" i="47"/>
  <c r="G34" i="2" s="1"/>
  <c r="J34" i="2" s="1"/>
  <c r="M189" i="47"/>
  <c r="P188" i="47"/>
  <c r="P187" i="47"/>
  <c r="P186" i="47"/>
  <c r="P185" i="47"/>
  <c r="P184" i="47"/>
  <c r="P183" i="47"/>
  <c r="P182" i="47"/>
  <c r="P181" i="47"/>
  <c r="P180" i="47"/>
  <c r="P179" i="47"/>
  <c r="P178" i="47"/>
  <c r="P177" i="47"/>
  <c r="P176" i="47"/>
  <c r="P175" i="47"/>
  <c r="P174" i="47"/>
  <c r="P173" i="47"/>
  <c r="P172" i="47"/>
  <c r="P171" i="47"/>
  <c r="P170" i="47"/>
  <c r="P169" i="47"/>
  <c r="P168" i="47"/>
  <c r="P167" i="47"/>
  <c r="P166" i="47"/>
  <c r="P165" i="47"/>
  <c r="P164" i="47"/>
  <c r="P163" i="47"/>
  <c r="P162" i="47"/>
  <c r="P161" i="47"/>
  <c r="P160" i="47"/>
  <c r="P159" i="47"/>
  <c r="P158" i="47"/>
  <c r="P157" i="47"/>
  <c r="P156" i="47"/>
  <c r="P155" i="47"/>
  <c r="P154" i="47"/>
  <c r="P153" i="47"/>
  <c r="P152" i="47"/>
  <c r="P151" i="47"/>
  <c r="P150" i="47"/>
  <c r="P149" i="47"/>
  <c r="P148" i="47"/>
  <c r="P147" i="47"/>
  <c r="P146" i="47"/>
  <c r="P145" i="47"/>
  <c r="P144" i="47"/>
  <c r="P143" i="47"/>
  <c r="P142" i="47"/>
  <c r="P141" i="47"/>
  <c r="P140" i="47"/>
  <c r="P139" i="47"/>
  <c r="P138" i="47"/>
  <c r="P137" i="47"/>
  <c r="P136" i="47"/>
  <c r="P135" i="47"/>
  <c r="P134" i="47"/>
  <c r="P133" i="47"/>
  <c r="P132" i="47"/>
  <c r="P131" i="47"/>
  <c r="P130" i="47"/>
  <c r="P129" i="47"/>
  <c r="P128" i="47"/>
  <c r="P127" i="47"/>
  <c r="P126" i="47"/>
  <c r="P125" i="47"/>
  <c r="P124" i="47"/>
  <c r="P123" i="47"/>
  <c r="P122" i="47"/>
  <c r="P121" i="47"/>
  <c r="P120" i="47"/>
  <c r="P119" i="47"/>
  <c r="P118" i="47"/>
  <c r="P117" i="47"/>
  <c r="P116" i="47"/>
  <c r="P115" i="47"/>
  <c r="P114" i="47"/>
  <c r="P113" i="47"/>
  <c r="P112" i="47"/>
  <c r="P111" i="47"/>
  <c r="P110" i="47"/>
  <c r="P109" i="47"/>
  <c r="P108" i="47"/>
  <c r="P107" i="47"/>
  <c r="P106" i="47"/>
  <c r="P105" i="47"/>
  <c r="P104" i="47"/>
  <c r="P103" i="47"/>
  <c r="P102" i="47"/>
  <c r="P101" i="47"/>
  <c r="P100" i="47"/>
  <c r="P99" i="47"/>
  <c r="P98" i="47"/>
  <c r="P97" i="47"/>
  <c r="P96" i="47"/>
  <c r="P95" i="47"/>
  <c r="P94" i="47"/>
  <c r="P93" i="47"/>
  <c r="P92" i="47"/>
  <c r="P91" i="47"/>
  <c r="P90" i="47"/>
  <c r="P89" i="47"/>
  <c r="P88" i="47"/>
  <c r="P87" i="47"/>
  <c r="P86" i="47"/>
  <c r="P85" i="47"/>
  <c r="P84" i="47"/>
  <c r="P83" i="47"/>
  <c r="P82" i="47"/>
  <c r="P81" i="47"/>
  <c r="P80" i="47"/>
  <c r="P79" i="47"/>
  <c r="P78" i="47"/>
  <c r="P77" i="47"/>
  <c r="P76" i="47"/>
  <c r="P75" i="47"/>
  <c r="P74" i="47"/>
  <c r="P73" i="47"/>
  <c r="P72" i="47"/>
  <c r="P71" i="47"/>
  <c r="P70" i="47"/>
  <c r="P69" i="47"/>
  <c r="P68" i="47"/>
  <c r="P67" i="47"/>
  <c r="P66" i="47"/>
  <c r="P65" i="47"/>
  <c r="P64" i="47"/>
  <c r="P63" i="47"/>
  <c r="P62" i="47"/>
  <c r="P61" i="47"/>
  <c r="P60" i="47"/>
  <c r="P59" i="47"/>
  <c r="P58" i="47"/>
  <c r="P57" i="47"/>
  <c r="P56" i="47"/>
  <c r="P55" i="47"/>
  <c r="P54" i="47"/>
  <c r="P53" i="47"/>
  <c r="P52" i="47"/>
  <c r="P51" i="47"/>
  <c r="P50" i="47"/>
  <c r="P49" i="47"/>
  <c r="P48" i="47"/>
  <c r="P47" i="47"/>
  <c r="P46" i="47"/>
  <c r="P45" i="47"/>
  <c r="P44" i="47"/>
  <c r="P43" i="47"/>
  <c r="P42" i="47"/>
  <c r="P41" i="47"/>
  <c r="P40" i="47"/>
  <c r="P39" i="47"/>
  <c r="P38" i="47"/>
  <c r="P37" i="47"/>
  <c r="P36" i="47"/>
  <c r="P35" i="47"/>
  <c r="P34" i="47"/>
  <c r="P33" i="47"/>
  <c r="P32" i="47"/>
  <c r="P31" i="47"/>
  <c r="P30" i="47"/>
  <c r="P29" i="47"/>
  <c r="P28" i="47"/>
  <c r="P27" i="47"/>
  <c r="P26" i="47"/>
  <c r="P25" i="47"/>
  <c r="P24" i="47"/>
  <c r="P23" i="47"/>
  <c r="P22" i="47"/>
  <c r="P21" i="47"/>
  <c r="P20" i="47"/>
  <c r="P19" i="47"/>
  <c r="P18" i="47"/>
  <c r="P17" i="47"/>
  <c r="P16" i="47"/>
  <c r="P15" i="47"/>
  <c r="P14" i="47"/>
  <c r="P13" i="47"/>
  <c r="P12" i="47"/>
  <c r="P11" i="47"/>
  <c r="P10" i="47"/>
  <c r="P9" i="47"/>
  <c r="P8" i="47"/>
  <c r="P7" i="47"/>
  <c r="P6" i="47"/>
  <c r="P5" i="47"/>
  <c r="P4" i="47"/>
  <c r="P3" i="47"/>
  <c r="P27" i="46"/>
  <c r="P25" i="46"/>
  <c r="P23" i="46"/>
  <c r="P21" i="46"/>
  <c r="P19" i="46"/>
  <c r="P17" i="46"/>
  <c r="P15" i="46"/>
  <c r="P13" i="46"/>
  <c r="P11" i="46"/>
  <c r="P9" i="46"/>
  <c r="P7" i="46"/>
  <c r="P5" i="46"/>
  <c r="P3" i="46"/>
  <c r="P191" i="44"/>
  <c r="P189" i="44"/>
  <c r="P188" i="44"/>
  <c r="P187" i="44"/>
  <c r="P185" i="44"/>
  <c r="P184" i="44"/>
  <c r="P183" i="44"/>
  <c r="P181" i="44"/>
  <c r="P180" i="44"/>
  <c r="P179" i="44"/>
  <c r="P177" i="44"/>
  <c r="P176" i="44"/>
  <c r="P175" i="44"/>
  <c r="P173" i="44"/>
  <c r="P172" i="44"/>
  <c r="P171" i="44"/>
  <c r="P169" i="44"/>
  <c r="P168" i="44"/>
  <c r="P167" i="44"/>
  <c r="P165" i="44"/>
  <c r="P164" i="44"/>
  <c r="P163" i="44"/>
  <c r="P161" i="44"/>
  <c r="P160" i="44"/>
  <c r="P159" i="44"/>
  <c r="P157" i="44"/>
  <c r="P156" i="44"/>
  <c r="P155" i="44"/>
  <c r="P153" i="44"/>
  <c r="P152" i="44"/>
  <c r="P151" i="44"/>
  <c r="P149" i="44"/>
  <c r="P148" i="44"/>
  <c r="P147" i="44"/>
  <c r="P145" i="44"/>
  <c r="P144" i="44"/>
  <c r="P143" i="44"/>
  <c r="P141" i="44"/>
  <c r="P140" i="44"/>
  <c r="P139" i="44"/>
  <c r="P137" i="44"/>
  <c r="P136" i="44"/>
  <c r="P135" i="44"/>
  <c r="P133" i="44"/>
  <c r="P132" i="44"/>
  <c r="P131" i="44"/>
  <c r="P129" i="44"/>
  <c r="P128" i="44"/>
  <c r="P127" i="44"/>
  <c r="P125" i="44"/>
  <c r="P124" i="44"/>
  <c r="P123" i="44"/>
  <c r="P121" i="44"/>
  <c r="P120" i="44"/>
  <c r="P119" i="44"/>
  <c r="P117" i="44"/>
  <c r="P116" i="44"/>
  <c r="P115" i="44"/>
  <c r="P113" i="44"/>
  <c r="P112" i="44"/>
  <c r="P111" i="44"/>
  <c r="P109" i="44"/>
  <c r="P108" i="44"/>
  <c r="P107" i="44"/>
  <c r="P105" i="44"/>
  <c r="P104" i="44"/>
  <c r="P103" i="44"/>
  <c r="P101" i="44"/>
  <c r="P100" i="44"/>
  <c r="P99" i="44"/>
  <c r="P97" i="44"/>
  <c r="P96" i="44"/>
  <c r="P95" i="44"/>
  <c r="P93" i="44"/>
  <c r="P92" i="44"/>
  <c r="P91" i="44"/>
  <c r="P89" i="44"/>
  <c r="P88" i="44"/>
  <c r="P87" i="44"/>
  <c r="P85" i="44"/>
  <c r="P84" i="44"/>
  <c r="P83" i="44"/>
  <c r="P81" i="44"/>
  <c r="P80" i="44"/>
  <c r="P79" i="44"/>
  <c r="P77" i="44"/>
  <c r="P76" i="44"/>
  <c r="P75" i="44"/>
  <c r="P73" i="44"/>
  <c r="P72" i="44"/>
  <c r="P71" i="44"/>
  <c r="P69" i="44"/>
  <c r="P68" i="44"/>
  <c r="P67" i="44"/>
  <c r="P65" i="44"/>
  <c r="P64" i="44"/>
  <c r="P63" i="44"/>
  <c r="P61" i="44"/>
  <c r="P60" i="44"/>
  <c r="P59" i="44"/>
  <c r="P57" i="44"/>
  <c r="P56" i="44"/>
  <c r="P55" i="44"/>
  <c r="P53" i="44"/>
  <c r="P52" i="44"/>
  <c r="P51" i="44"/>
  <c r="P49" i="44"/>
  <c r="P48" i="44"/>
  <c r="P47" i="44"/>
  <c r="P45" i="44"/>
  <c r="P44" i="44"/>
  <c r="P43" i="44"/>
  <c r="P41" i="44"/>
  <c r="P40" i="44"/>
  <c r="P39" i="44"/>
  <c r="P37" i="44"/>
  <c r="P36" i="44"/>
  <c r="P35" i="44"/>
  <c r="P33" i="44"/>
  <c r="P32" i="44"/>
  <c r="P31" i="44"/>
  <c r="P29" i="44"/>
  <c r="P28" i="44"/>
  <c r="P27" i="44"/>
  <c r="P25" i="44"/>
  <c r="P24" i="44"/>
  <c r="P23" i="44"/>
  <c r="P21" i="44"/>
  <c r="P20" i="44"/>
  <c r="P19" i="44"/>
  <c r="P17" i="44"/>
  <c r="P16" i="44"/>
  <c r="P15" i="44"/>
  <c r="P13" i="44"/>
  <c r="P12" i="44"/>
  <c r="P11" i="44"/>
  <c r="P9" i="44"/>
  <c r="P8" i="44"/>
  <c r="P7" i="44"/>
  <c r="P5" i="44"/>
  <c r="P4" i="44"/>
  <c r="P3" i="44"/>
  <c r="N213" i="42"/>
  <c r="G23" i="2" s="1"/>
  <c r="M213" i="42"/>
  <c r="P212" i="42"/>
  <c r="P211" i="42"/>
  <c r="P210" i="42"/>
  <c r="P209" i="42"/>
  <c r="P208" i="42"/>
  <c r="P207" i="42"/>
  <c r="P206" i="42"/>
  <c r="P205" i="42"/>
  <c r="P204" i="42"/>
  <c r="P203" i="42"/>
  <c r="P202" i="42"/>
  <c r="P201" i="42"/>
  <c r="P200" i="42"/>
  <c r="P199" i="42"/>
  <c r="P198" i="42"/>
  <c r="P197" i="42"/>
  <c r="P196" i="42"/>
  <c r="P195" i="42"/>
  <c r="P194" i="42"/>
  <c r="P193" i="42"/>
  <c r="P192" i="42"/>
  <c r="P191" i="42"/>
  <c r="P190" i="42"/>
  <c r="P189" i="42"/>
  <c r="P188" i="42"/>
  <c r="P187" i="42"/>
  <c r="P186" i="42"/>
  <c r="P185" i="42"/>
  <c r="P184" i="42"/>
  <c r="P183" i="42"/>
  <c r="P182" i="42"/>
  <c r="P181" i="42"/>
  <c r="P180" i="42"/>
  <c r="P179" i="42"/>
  <c r="P178" i="42"/>
  <c r="P177" i="42"/>
  <c r="P176" i="42"/>
  <c r="P175" i="42"/>
  <c r="P174" i="42"/>
  <c r="P173" i="42"/>
  <c r="P172" i="42"/>
  <c r="P171" i="42"/>
  <c r="P170" i="42"/>
  <c r="P169" i="42"/>
  <c r="P168" i="42"/>
  <c r="P167" i="42"/>
  <c r="P166" i="42"/>
  <c r="P165" i="42"/>
  <c r="P164" i="42"/>
  <c r="P163" i="42"/>
  <c r="P162" i="42"/>
  <c r="P161" i="42"/>
  <c r="P160" i="42"/>
  <c r="P159" i="42"/>
  <c r="P158" i="42"/>
  <c r="P157" i="42"/>
  <c r="P156" i="42"/>
  <c r="P155" i="42"/>
  <c r="P154" i="42"/>
  <c r="P153" i="42"/>
  <c r="P152" i="42"/>
  <c r="P151" i="42"/>
  <c r="P150" i="42"/>
  <c r="P149" i="42"/>
  <c r="P148" i="42"/>
  <c r="P147" i="42"/>
  <c r="P146" i="42"/>
  <c r="P145" i="42"/>
  <c r="P144" i="42"/>
  <c r="P143" i="42"/>
  <c r="P142" i="42"/>
  <c r="P141" i="42"/>
  <c r="P140" i="42"/>
  <c r="P139" i="42"/>
  <c r="P138" i="42"/>
  <c r="P137" i="42"/>
  <c r="P136" i="42"/>
  <c r="P135" i="42"/>
  <c r="P134" i="42"/>
  <c r="P133" i="42"/>
  <c r="P132" i="42"/>
  <c r="P131" i="42"/>
  <c r="P130" i="42"/>
  <c r="P129" i="42"/>
  <c r="P128" i="42"/>
  <c r="P127" i="42"/>
  <c r="P126" i="42"/>
  <c r="P125" i="42"/>
  <c r="P124" i="42"/>
  <c r="P123" i="42"/>
  <c r="P122" i="42"/>
  <c r="P121" i="42"/>
  <c r="P120" i="42"/>
  <c r="P119" i="42"/>
  <c r="P118" i="42"/>
  <c r="P117" i="42"/>
  <c r="P116" i="42"/>
  <c r="P115" i="42"/>
  <c r="P114" i="42"/>
  <c r="P113" i="42"/>
  <c r="P112" i="42"/>
  <c r="P111" i="42"/>
  <c r="P110" i="42"/>
  <c r="P109" i="42"/>
  <c r="P108" i="42"/>
  <c r="P107" i="42"/>
  <c r="P106" i="42"/>
  <c r="P105" i="42"/>
  <c r="P104" i="42"/>
  <c r="P103" i="42"/>
  <c r="P102" i="42"/>
  <c r="P101" i="42"/>
  <c r="P100" i="42"/>
  <c r="P99" i="42"/>
  <c r="P98" i="42"/>
  <c r="P97" i="42"/>
  <c r="P96" i="42"/>
  <c r="P95" i="42"/>
  <c r="P94" i="42"/>
  <c r="P93" i="42"/>
  <c r="P92" i="42"/>
  <c r="P91" i="42"/>
  <c r="P90" i="42"/>
  <c r="P89" i="42"/>
  <c r="P88" i="42"/>
  <c r="P87" i="42"/>
  <c r="P86" i="42"/>
  <c r="P85" i="42"/>
  <c r="P84" i="42"/>
  <c r="P83" i="42"/>
  <c r="P82" i="42"/>
  <c r="P81" i="42"/>
  <c r="P80" i="42"/>
  <c r="P79" i="42"/>
  <c r="P78" i="42"/>
  <c r="P77" i="42"/>
  <c r="P76" i="42"/>
  <c r="P75" i="42"/>
  <c r="P74" i="42"/>
  <c r="P73" i="42"/>
  <c r="P72" i="42"/>
  <c r="P71" i="42"/>
  <c r="P70" i="42"/>
  <c r="P69" i="42"/>
  <c r="P68" i="42"/>
  <c r="P67" i="42"/>
  <c r="P66" i="42"/>
  <c r="P65" i="42"/>
  <c r="P64" i="42"/>
  <c r="P6" i="42"/>
  <c r="P5" i="42"/>
  <c r="P4" i="42"/>
  <c r="P3" i="42"/>
  <c r="N31" i="41"/>
  <c r="G22" i="2" s="1"/>
  <c r="P30" i="41"/>
  <c r="P29" i="41"/>
  <c r="P28" i="41"/>
  <c r="P27" i="41"/>
  <c r="P26" i="41"/>
  <c r="P25" i="41"/>
  <c r="P24" i="41"/>
  <c r="P23" i="41"/>
  <c r="P22" i="41"/>
  <c r="P21" i="41"/>
  <c r="P20" i="41"/>
  <c r="P19" i="41"/>
  <c r="P18" i="41"/>
  <c r="P17" i="41"/>
  <c r="P16" i="41"/>
  <c r="P15" i="41"/>
  <c r="P14" i="41"/>
  <c r="P13" i="41"/>
  <c r="P12" i="41"/>
  <c r="P11" i="41"/>
  <c r="P10" i="41"/>
  <c r="P9" i="41"/>
  <c r="P8" i="41"/>
  <c r="P7" i="41"/>
  <c r="P6" i="41"/>
  <c r="P5" i="41"/>
  <c r="P4" i="41"/>
  <c r="P3" i="41"/>
  <c r="N244" i="40"/>
  <c r="G21" i="2" s="1"/>
  <c r="P243" i="40"/>
  <c r="P242" i="40"/>
  <c r="P241" i="40"/>
  <c r="P240" i="40"/>
  <c r="P239" i="40"/>
  <c r="P238" i="40"/>
  <c r="P237" i="40"/>
  <c r="P236" i="40"/>
  <c r="P235" i="40"/>
  <c r="P234" i="40"/>
  <c r="P233" i="40"/>
  <c r="P232" i="40"/>
  <c r="P231" i="40"/>
  <c r="P230" i="40"/>
  <c r="P229" i="40"/>
  <c r="P228" i="40"/>
  <c r="P227" i="40"/>
  <c r="P226" i="40"/>
  <c r="P225" i="40"/>
  <c r="P224" i="40"/>
  <c r="P223" i="40"/>
  <c r="P222" i="40"/>
  <c r="P221" i="40"/>
  <c r="P220" i="40"/>
  <c r="P219" i="40"/>
  <c r="P218" i="40"/>
  <c r="P217" i="40"/>
  <c r="P216" i="40"/>
  <c r="P215" i="40"/>
  <c r="P214" i="40"/>
  <c r="P213" i="40"/>
  <c r="P212" i="40"/>
  <c r="P211" i="40"/>
  <c r="P210" i="40"/>
  <c r="P209" i="40"/>
  <c r="P208" i="40"/>
  <c r="P207" i="40"/>
  <c r="P206" i="40"/>
  <c r="P205" i="40"/>
  <c r="P204" i="40"/>
  <c r="P203" i="40"/>
  <c r="P202" i="40"/>
  <c r="P201" i="40"/>
  <c r="P200" i="40"/>
  <c r="P199" i="40"/>
  <c r="P198" i="40"/>
  <c r="P197" i="40"/>
  <c r="P196" i="40"/>
  <c r="P195" i="40"/>
  <c r="P194" i="40"/>
  <c r="P193" i="40"/>
  <c r="P192" i="40"/>
  <c r="P191" i="40"/>
  <c r="P190" i="40"/>
  <c r="P189" i="40"/>
  <c r="P188" i="40"/>
  <c r="P187" i="40"/>
  <c r="P186" i="40"/>
  <c r="P185" i="40"/>
  <c r="P184" i="40"/>
  <c r="P183" i="40"/>
  <c r="P182" i="40"/>
  <c r="P181" i="40"/>
  <c r="P180" i="40"/>
  <c r="P179" i="40"/>
  <c r="P178" i="40"/>
  <c r="P177" i="40"/>
  <c r="P176" i="40"/>
  <c r="P175" i="40"/>
  <c r="P174" i="40"/>
  <c r="P173" i="40"/>
  <c r="P172" i="40"/>
  <c r="P171" i="40"/>
  <c r="P170" i="40"/>
  <c r="P169" i="40"/>
  <c r="P168" i="40"/>
  <c r="P167" i="40"/>
  <c r="P166" i="40"/>
  <c r="P165" i="40"/>
  <c r="P164" i="40"/>
  <c r="P163" i="40"/>
  <c r="P162" i="40"/>
  <c r="P161" i="40"/>
  <c r="P160" i="40"/>
  <c r="P159" i="40"/>
  <c r="P158" i="40"/>
  <c r="P157" i="40"/>
  <c r="P156" i="40"/>
  <c r="P155" i="40"/>
  <c r="P154" i="40"/>
  <c r="P153" i="40"/>
  <c r="P152" i="40"/>
  <c r="P151" i="40"/>
  <c r="P150" i="40"/>
  <c r="P149" i="40"/>
  <c r="P148" i="40"/>
  <c r="P147" i="40"/>
  <c r="P146" i="40"/>
  <c r="P145" i="40"/>
  <c r="P144" i="40"/>
  <c r="P143" i="40"/>
  <c r="P142" i="40"/>
  <c r="P141" i="40"/>
  <c r="P140" i="40"/>
  <c r="P139" i="40"/>
  <c r="P138" i="40"/>
  <c r="P137" i="40"/>
  <c r="P136" i="40"/>
  <c r="P135" i="40"/>
  <c r="P134" i="40"/>
  <c r="P133" i="40"/>
  <c r="P132" i="40"/>
  <c r="P131" i="40"/>
  <c r="P130" i="40"/>
  <c r="P129" i="40"/>
  <c r="P128" i="40"/>
  <c r="P127" i="40"/>
  <c r="P126" i="40"/>
  <c r="P125" i="40"/>
  <c r="P124" i="40"/>
  <c r="P123" i="40"/>
  <c r="P122" i="40"/>
  <c r="P121" i="40"/>
  <c r="P120" i="40"/>
  <c r="P119" i="40"/>
  <c r="P118" i="40"/>
  <c r="P117" i="40"/>
  <c r="P4" i="40"/>
  <c r="P3" i="40"/>
  <c r="N120" i="39"/>
  <c r="G20" i="2" s="1"/>
  <c r="P117" i="39"/>
  <c r="P116" i="39"/>
  <c r="P115" i="39"/>
  <c r="P114" i="39"/>
  <c r="P113" i="39"/>
  <c r="P112" i="39"/>
  <c r="P111" i="39"/>
  <c r="P110" i="39"/>
  <c r="P109" i="39"/>
  <c r="P108" i="39"/>
  <c r="P107" i="39"/>
  <c r="P106" i="39"/>
  <c r="P105" i="39"/>
  <c r="P104" i="39"/>
  <c r="P103" i="39"/>
  <c r="P102" i="39"/>
  <c r="P101" i="39"/>
  <c r="P100" i="39"/>
  <c r="P99" i="39"/>
  <c r="P98" i="39"/>
  <c r="P97" i="39"/>
  <c r="P96" i="39"/>
  <c r="P95" i="39"/>
  <c r="P94" i="39"/>
  <c r="P93" i="39"/>
  <c r="P92" i="39"/>
  <c r="P91" i="39"/>
  <c r="P90" i="39"/>
  <c r="P89" i="39"/>
  <c r="P88" i="39"/>
  <c r="P87" i="39"/>
  <c r="P86" i="39"/>
  <c r="P85" i="39"/>
  <c r="P84" i="39"/>
  <c r="P83" i="39"/>
  <c r="P82" i="39"/>
  <c r="P81" i="39"/>
  <c r="P80" i="39"/>
  <c r="P79" i="39"/>
  <c r="P78" i="39"/>
  <c r="P77" i="39"/>
  <c r="P76" i="39"/>
  <c r="P75" i="39"/>
  <c r="P74" i="39"/>
  <c r="P73" i="39"/>
  <c r="P72" i="39"/>
  <c r="P71" i="39"/>
  <c r="P70" i="39"/>
  <c r="P69" i="39"/>
  <c r="P68" i="39"/>
  <c r="P67" i="39"/>
  <c r="P66" i="39"/>
  <c r="P65" i="39"/>
  <c r="P64" i="39"/>
  <c r="P63" i="39"/>
  <c r="P62" i="39"/>
  <c r="P61" i="39"/>
  <c r="P60" i="39"/>
  <c r="P59" i="39"/>
  <c r="P58" i="39"/>
  <c r="P57" i="39"/>
  <c r="P56" i="39"/>
  <c r="P55" i="39"/>
  <c r="P54" i="39"/>
  <c r="P53" i="39"/>
  <c r="P52" i="39"/>
  <c r="P51" i="39"/>
  <c r="P50" i="39"/>
  <c r="P49" i="39"/>
  <c r="P48" i="39"/>
  <c r="P47" i="39"/>
  <c r="P46" i="39"/>
  <c r="P45" i="39"/>
  <c r="P44" i="39"/>
  <c r="P43" i="39"/>
  <c r="P42" i="39"/>
  <c r="P41" i="39"/>
  <c r="P40" i="39"/>
  <c r="P39" i="39"/>
  <c r="P38" i="39"/>
  <c r="P37" i="39"/>
  <c r="P36" i="39"/>
  <c r="P35" i="39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P21" i="39"/>
  <c r="P20" i="39"/>
  <c r="P19" i="39"/>
  <c r="P18" i="39"/>
  <c r="P17" i="39"/>
  <c r="P16" i="39"/>
  <c r="P15" i="39"/>
  <c r="P14" i="39"/>
  <c r="P13" i="39"/>
  <c r="P12" i="39"/>
  <c r="P11" i="39"/>
  <c r="P10" i="39"/>
  <c r="P9" i="39"/>
  <c r="P8" i="39"/>
  <c r="P7" i="39"/>
  <c r="P6" i="39"/>
  <c r="P5" i="39"/>
  <c r="P4" i="39"/>
  <c r="P3" i="39"/>
  <c r="P129" i="38"/>
  <c r="P128" i="38"/>
  <c r="P127" i="38"/>
  <c r="P125" i="38"/>
  <c r="P124" i="38"/>
  <c r="P123" i="38"/>
  <c r="P121" i="38"/>
  <c r="P120" i="38"/>
  <c r="P119" i="38"/>
  <c r="P116" i="38"/>
  <c r="P115" i="38"/>
  <c r="P113" i="38"/>
  <c r="P112" i="38"/>
  <c r="P111" i="38"/>
  <c r="P109" i="38"/>
  <c r="P108" i="38"/>
  <c r="P107" i="38"/>
  <c r="P105" i="38"/>
  <c r="P104" i="38"/>
  <c r="P103" i="38"/>
  <c r="P100" i="38"/>
  <c r="P99" i="38"/>
  <c r="P97" i="38"/>
  <c r="P96" i="38"/>
  <c r="P95" i="38"/>
  <c r="P93" i="38"/>
  <c r="P92" i="38"/>
  <c r="P91" i="38"/>
  <c r="P89" i="38"/>
  <c r="P88" i="38"/>
  <c r="P87" i="38"/>
  <c r="P84" i="38"/>
  <c r="P83" i="38"/>
  <c r="P81" i="38"/>
  <c r="P80" i="38"/>
  <c r="P79" i="38"/>
  <c r="P77" i="38"/>
  <c r="P76" i="38"/>
  <c r="P75" i="38"/>
  <c r="P73" i="38"/>
  <c r="P72" i="38"/>
  <c r="P71" i="38"/>
  <c r="P68" i="38"/>
  <c r="P67" i="38"/>
  <c r="P65" i="38"/>
  <c r="P64" i="38"/>
  <c r="P63" i="38"/>
  <c r="P61" i="38"/>
  <c r="P60" i="38"/>
  <c r="P59" i="38"/>
  <c r="P57" i="38"/>
  <c r="P56" i="38"/>
  <c r="P55" i="38"/>
  <c r="P52" i="38"/>
  <c r="P51" i="38"/>
  <c r="P49" i="38"/>
  <c r="P48" i="38"/>
  <c r="P47" i="38"/>
  <c r="P45" i="38"/>
  <c r="P44" i="38"/>
  <c r="P43" i="38"/>
  <c r="P41" i="38"/>
  <c r="P40" i="38"/>
  <c r="P39" i="38"/>
  <c r="P36" i="38"/>
  <c r="P35" i="38"/>
  <c r="P33" i="38"/>
  <c r="P32" i="38"/>
  <c r="P31" i="38"/>
  <c r="P29" i="38"/>
  <c r="P28" i="38"/>
  <c r="P27" i="38"/>
  <c r="P25" i="38"/>
  <c r="P24" i="38"/>
  <c r="P23" i="38"/>
  <c r="P20" i="38"/>
  <c r="P19" i="38"/>
  <c r="P16" i="38"/>
  <c r="P15" i="38"/>
  <c r="P12" i="38"/>
  <c r="P11" i="38"/>
  <c r="P8" i="38"/>
  <c r="P7" i="38"/>
  <c r="P4" i="38"/>
  <c r="P3" i="38"/>
  <c r="M28" i="46" l="1"/>
  <c r="O13" i="55"/>
  <c r="M268" i="52"/>
  <c r="N268" i="52"/>
  <c r="G47" i="2" s="1"/>
  <c r="P5" i="52"/>
  <c r="O268" i="52" s="1"/>
  <c r="P270" i="52" s="1"/>
  <c r="P8" i="68"/>
  <c r="P7" i="68"/>
  <c r="O50" i="67"/>
  <c r="P51" i="67" s="1"/>
  <c r="O13" i="65"/>
  <c r="P15" i="65" s="1"/>
  <c r="N13" i="65"/>
  <c r="G43" i="2" s="1"/>
  <c r="P52" i="67"/>
  <c r="P31" i="66"/>
  <c r="P30" i="66"/>
  <c r="O4" i="61"/>
  <c r="P6" i="61" s="1"/>
  <c r="O218" i="60"/>
  <c r="P219" i="60" s="1"/>
  <c r="N11" i="59"/>
  <c r="G39" i="2" s="1"/>
  <c r="O11" i="59"/>
  <c r="M16" i="58"/>
  <c r="N16" i="58"/>
  <c r="G37" i="2" s="1"/>
  <c r="O16" i="58"/>
  <c r="P18" i="58" s="1"/>
  <c r="O52" i="57"/>
  <c r="P53" i="57" s="1"/>
  <c r="O116" i="56"/>
  <c r="P118" i="56" s="1"/>
  <c r="P15" i="55"/>
  <c r="O67" i="54"/>
  <c r="P69" i="54" s="1"/>
  <c r="O23" i="53"/>
  <c r="P24" i="53" s="1"/>
  <c r="O55" i="51"/>
  <c r="P57" i="51" s="1"/>
  <c r="O4" i="50"/>
  <c r="P6" i="50" s="1"/>
  <c r="O298" i="49"/>
  <c r="P300" i="49" s="1"/>
  <c r="N5" i="48"/>
  <c r="G35" i="2" s="1"/>
  <c r="O5" i="48"/>
  <c r="O189" i="47"/>
  <c r="P191" i="47" s="1"/>
  <c r="P4" i="46"/>
  <c r="O28" i="46" s="1"/>
  <c r="M15" i="45"/>
  <c r="N5" i="45"/>
  <c r="P5" i="45" s="1"/>
  <c r="P6" i="45"/>
  <c r="M192" i="44"/>
  <c r="O192" i="44"/>
  <c r="N192" i="44"/>
  <c r="G31" i="2" s="1"/>
  <c r="M416" i="43"/>
  <c r="O213" i="42"/>
  <c r="P215" i="42" s="1"/>
  <c r="M31" i="41"/>
  <c r="O31" i="41"/>
  <c r="P33" i="41" s="1"/>
  <c r="M244" i="40"/>
  <c r="O244" i="40"/>
  <c r="P246" i="40" s="1"/>
  <c r="M120" i="39"/>
  <c r="O120" i="39"/>
  <c r="P122" i="39" s="1"/>
  <c r="P5" i="38"/>
  <c r="O130" i="38" s="1"/>
  <c r="P132" i="38" s="1"/>
  <c r="M130" i="38"/>
  <c r="P7" i="48"/>
  <c r="P6" i="48"/>
  <c r="P10" i="48" s="1"/>
  <c r="P194" i="44"/>
  <c r="P193" i="44"/>
  <c r="N15" i="45" l="1"/>
  <c r="G32" i="2" s="1"/>
  <c r="P34" i="66"/>
  <c r="P190" i="47"/>
  <c r="P11" i="68"/>
  <c r="P55" i="67"/>
  <c r="P14" i="65"/>
  <c r="P18" i="65" s="1"/>
  <c r="P5" i="61"/>
  <c r="P9" i="61" s="1"/>
  <c r="P220" i="60"/>
  <c r="P223" i="60" s="1"/>
  <c r="P13" i="59"/>
  <c r="P12" i="59"/>
  <c r="P17" i="58"/>
  <c r="P21" i="58"/>
  <c r="P54" i="57"/>
  <c r="P57" i="57" s="1"/>
  <c r="P117" i="56"/>
  <c r="P121" i="56" s="1"/>
  <c r="P14" i="55"/>
  <c r="P18" i="55" s="1"/>
  <c r="P68" i="54"/>
  <c r="P72" i="54" s="1"/>
  <c r="P25" i="53"/>
  <c r="P28" i="53"/>
  <c r="P269" i="52"/>
  <c r="P273" i="52"/>
  <c r="P56" i="51"/>
  <c r="P60" i="51" s="1"/>
  <c r="P5" i="50"/>
  <c r="P9" i="50" s="1"/>
  <c r="P299" i="49"/>
  <c r="P303" i="49" s="1"/>
  <c r="P194" i="47"/>
  <c r="P30" i="46"/>
  <c r="P29" i="46"/>
  <c r="O15" i="45"/>
  <c r="P16" i="45" s="1"/>
  <c r="P17" i="45"/>
  <c r="P197" i="44"/>
  <c r="O416" i="43"/>
  <c r="P418" i="43" s="1"/>
  <c r="P214" i="42"/>
  <c r="P218" i="42" s="1"/>
  <c r="P32" i="41"/>
  <c r="P36" i="41" s="1"/>
  <c r="P245" i="40"/>
  <c r="P249" i="40" s="1"/>
  <c r="P121" i="39"/>
  <c r="P125" i="39"/>
  <c r="P131" i="38"/>
  <c r="P135" i="38" s="1"/>
  <c r="J39" i="2"/>
  <c r="J38" i="2"/>
  <c r="P20" i="45" l="1"/>
  <c r="P16" i="59"/>
  <c r="P33" i="46"/>
  <c r="P417" i="43"/>
  <c r="P421" i="43" s="1"/>
  <c r="P110" i="37" l="1"/>
  <c r="P109" i="37"/>
  <c r="P108" i="37"/>
  <c r="P107" i="37"/>
  <c r="P106" i="37"/>
  <c r="P105" i="37"/>
  <c r="P104" i="37"/>
  <c r="P103" i="37"/>
  <c r="P102" i="37"/>
  <c r="P101" i="37"/>
  <c r="P100" i="37"/>
  <c r="P99" i="37"/>
  <c r="P98" i="37"/>
  <c r="P97" i="37"/>
  <c r="P96" i="37"/>
  <c r="P95" i="37"/>
  <c r="P94" i="37"/>
  <c r="P93" i="37"/>
  <c r="P92" i="37"/>
  <c r="P91" i="37"/>
  <c r="P90" i="37"/>
  <c r="P5" i="37"/>
  <c r="P151" i="37"/>
  <c r="P150" i="37"/>
  <c r="P149" i="37"/>
  <c r="P148" i="37"/>
  <c r="P147" i="37"/>
  <c r="P146" i="37"/>
  <c r="P145" i="37"/>
  <c r="P144" i="37"/>
  <c r="P143" i="37"/>
  <c r="P142" i="37"/>
  <c r="P141" i="37"/>
  <c r="P140" i="37"/>
  <c r="P139" i="37"/>
  <c r="P138" i="37"/>
  <c r="P137" i="37"/>
  <c r="P136" i="37"/>
  <c r="P135" i="37"/>
  <c r="P134" i="37"/>
  <c r="P133" i="37"/>
  <c r="P132" i="37"/>
  <c r="P131" i="37"/>
  <c r="P130" i="37"/>
  <c r="P129" i="37"/>
  <c r="P128" i="37"/>
  <c r="P127" i="37"/>
  <c r="P126" i="37"/>
  <c r="P125" i="37"/>
  <c r="P124" i="37"/>
  <c r="P123" i="37"/>
  <c r="P122" i="37"/>
  <c r="P121" i="37"/>
  <c r="P120" i="37"/>
  <c r="P119" i="37"/>
  <c r="P118" i="37"/>
  <c r="P117" i="37"/>
  <c r="P116" i="37"/>
  <c r="P115" i="37"/>
  <c r="P114" i="37"/>
  <c r="P113" i="37"/>
  <c r="P112" i="37"/>
  <c r="P111" i="37"/>
  <c r="N239" i="37"/>
  <c r="G18" i="2" s="1"/>
  <c r="M239" i="37"/>
  <c r="P238" i="37"/>
  <c r="P237" i="37"/>
  <c r="P236" i="37"/>
  <c r="P235" i="37"/>
  <c r="P234" i="37"/>
  <c r="P233" i="37"/>
  <c r="P232" i="37"/>
  <c r="P231" i="37"/>
  <c r="P230" i="37"/>
  <c r="P229" i="37"/>
  <c r="P228" i="37"/>
  <c r="P227" i="37"/>
  <c r="P226" i="37"/>
  <c r="P225" i="37"/>
  <c r="P224" i="37"/>
  <c r="P223" i="37"/>
  <c r="P222" i="37"/>
  <c r="P221" i="37"/>
  <c r="P220" i="37"/>
  <c r="P219" i="37"/>
  <c r="P218" i="37"/>
  <c r="P217" i="37"/>
  <c r="P216" i="37"/>
  <c r="P215" i="37"/>
  <c r="P214" i="37"/>
  <c r="P213" i="37"/>
  <c r="P212" i="37"/>
  <c r="P211" i="37"/>
  <c r="P210" i="37"/>
  <c r="P209" i="37"/>
  <c r="P208" i="37"/>
  <c r="P207" i="37"/>
  <c r="P206" i="37"/>
  <c r="P205" i="37"/>
  <c r="P204" i="37"/>
  <c r="P203" i="37"/>
  <c r="P202" i="37"/>
  <c r="P201" i="37"/>
  <c r="P200" i="37"/>
  <c r="P199" i="37"/>
  <c r="P198" i="37"/>
  <c r="P197" i="37"/>
  <c r="P196" i="37"/>
  <c r="P195" i="37"/>
  <c r="P194" i="37"/>
  <c r="P193" i="37"/>
  <c r="P192" i="37"/>
  <c r="P191" i="37"/>
  <c r="P190" i="37"/>
  <c r="P189" i="37"/>
  <c r="P188" i="37"/>
  <c r="P187" i="37"/>
  <c r="P186" i="37"/>
  <c r="P185" i="37"/>
  <c r="P184" i="37"/>
  <c r="P183" i="37"/>
  <c r="P182" i="37"/>
  <c r="P181" i="37"/>
  <c r="P180" i="37"/>
  <c r="P179" i="37"/>
  <c r="P178" i="37"/>
  <c r="P177" i="37"/>
  <c r="P176" i="37"/>
  <c r="P175" i="37"/>
  <c r="P174" i="37"/>
  <c r="P173" i="37"/>
  <c r="P172" i="37"/>
  <c r="P171" i="37"/>
  <c r="P170" i="37"/>
  <c r="P169" i="37"/>
  <c r="P168" i="37"/>
  <c r="P167" i="37"/>
  <c r="P166" i="37"/>
  <c r="P165" i="37"/>
  <c r="P164" i="37"/>
  <c r="P163" i="37"/>
  <c r="P162" i="37"/>
  <c r="P161" i="37"/>
  <c r="P160" i="37"/>
  <c r="P159" i="37"/>
  <c r="P158" i="37"/>
  <c r="P157" i="37"/>
  <c r="P156" i="37"/>
  <c r="P155" i="37"/>
  <c r="P154" i="37"/>
  <c r="P153" i="37"/>
  <c r="P152" i="37"/>
  <c r="P4" i="37"/>
  <c r="P3" i="37"/>
  <c r="J47" i="2"/>
  <c r="J46" i="2"/>
  <c r="J45" i="2"/>
  <c r="J44" i="2"/>
  <c r="J43" i="2"/>
  <c r="O239" i="37" l="1"/>
  <c r="P240" i="37" s="1"/>
  <c r="P241" i="37" l="1"/>
  <c r="P244" i="37" s="1"/>
  <c r="J42" i="2" l="1"/>
  <c r="A19" i="2"/>
  <c r="J41" i="2"/>
  <c r="J40" i="2"/>
  <c r="J37" i="2"/>
  <c r="J36" i="2"/>
  <c r="J35" i="2"/>
  <c r="J33" i="2"/>
  <c r="J32" i="2"/>
  <c r="J31" i="2"/>
  <c r="J30" i="2"/>
  <c r="J29" i="2"/>
  <c r="J23" i="2"/>
  <c r="J22" i="2"/>
  <c r="J21" i="2"/>
  <c r="J20" i="2"/>
  <c r="J19" i="2"/>
  <c r="J18" i="2" l="1"/>
  <c r="J50" i="2" l="1"/>
  <c r="J51" i="2" s="1"/>
  <c r="I65" i="2"/>
  <c r="J52" i="2" l="1"/>
  <c r="J53" i="2"/>
  <c r="J54" i="2" s="1"/>
</calcChain>
</file>

<file path=xl/sharedStrings.xml><?xml version="1.0" encoding="utf-8"?>
<sst xmlns="http://schemas.openxmlformats.org/spreadsheetml/2006/main" count="31031" uniqueCount="3913">
  <si>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</si>
  <si>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</si>
  <si>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</si>
  <si>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</si>
  <si>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</si>
  <si>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</si>
  <si>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</si>
  <si>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</si>
  <si>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</si>
  <si>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</si>
  <si>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</si>
  <si>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</si>
  <si>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</si>
  <si>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</si>
  <si>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</si>
  <si>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</si>
  <si>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</si>
  <si>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</si>
  <si>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</si>
  <si>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</si>
  <si>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</si>
  <si>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</si>
  <si>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</si>
  <si>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</si>
  <si>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</si>
  <si>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</si>
  <si>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</si>
  <si>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</si>
  <si>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</si>
  <si>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</si>
  <si>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</si>
  <si>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</si>
  <si>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</si>
  <si>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</si>
  <si>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</si>
  <si>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</si>
  <si>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</si>
  <si>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</si>
  <si>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</si>
  <si>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</si>
  <si>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</si>
  <si>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</si>
  <si>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</si>
  <si>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</si>
  <si>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</si>
  <si>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</si>
  <si>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</si>
  <si>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</si>
  <si>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</si>
  <si>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</si>
  <si>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</si>
  <si>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</si>
  <si>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</si>
  <si>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Discount 10%</t>
  </si>
  <si>
    <t>DMD/2108/05/FWLE7943</t>
  </si>
  <si>
    <t>GSK210805OJE937</t>
  </si>
  <si>
    <t>GSK210805IEM385</t>
  </si>
  <si>
    <t>GSK210805ZSI925</t>
  </si>
  <si>
    <t>GSK210805BHZ908</t>
  </si>
  <si>
    <t>GSK210805PKJ509</t>
  </si>
  <si>
    <t>GSK210805ERQ783</t>
  </si>
  <si>
    <t>GSK210805TSP385</t>
  </si>
  <si>
    <t>GSK210805XWG923</t>
  </si>
  <si>
    <t>GSK210805MHG178</t>
  </si>
  <si>
    <t>GSK210805EDA725</t>
  </si>
  <si>
    <t>GSK210805PSY658</t>
  </si>
  <si>
    <t>GSK210805CVJ271</t>
  </si>
  <si>
    <t>GSK210805XVE406</t>
  </si>
  <si>
    <t>GSK210805TGF234</t>
  </si>
  <si>
    <t>GSK210805LWK680</t>
  </si>
  <si>
    <t>GSK210805SPK504</t>
  </si>
  <si>
    <t>GSK210805MTJ231</t>
  </si>
  <si>
    <t>GSK210805DRE901</t>
  </si>
  <si>
    <t>GSK210805ERK415</t>
  </si>
  <si>
    <t>GSK210805BYG614</t>
  </si>
  <si>
    <t>GSK210805LSN951</t>
  </si>
  <si>
    <t>GSK210805XBN690</t>
  </si>
  <si>
    <t>GSK210805CFS634</t>
  </si>
  <si>
    <t>GSK210805LCZ628</t>
  </si>
  <si>
    <t>GSK210805QXB325</t>
  </si>
  <si>
    <t>GSK210805AWH325</t>
  </si>
  <si>
    <t>GSK210805PBM536</t>
  </si>
  <si>
    <t>GSK210805BZS234</t>
  </si>
  <si>
    <t>GSK210805QIR042</t>
  </si>
  <si>
    <t>GSK210805KWE138</t>
  </si>
  <si>
    <t>GSK210805LSD815</t>
  </si>
  <si>
    <t>GSK210805KJL519</t>
  </si>
  <si>
    <t>GSK210805CYO946</t>
  </si>
  <si>
    <t>GSK210805VCW987</t>
  </si>
  <si>
    <t>GSK210805HRT123</t>
  </si>
  <si>
    <t>GSK210805JGQ418</t>
  </si>
  <si>
    <t>GSK210805GCK974</t>
  </si>
  <si>
    <t>GSK210805BHM374</t>
  </si>
  <si>
    <t>GSK210805XZA078</t>
  </si>
  <si>
    <t>GSK210805IBD456</t>
  </si>
  <si>
    <t>GSK210805XVG287</t>
  </si>
  <si>
    <t>GSK210805VHC472</t>
  </si>
  <si>
    <t>GSK210805WLR961</t>
  </si>
  <si>
    <t>GSK210805YNC290</t>
  </si>
  <si>
    <t>GSK210805QHS138</t>
  </si>
  <si>
    <t>GSK210805HUA628</t>
  </si>
  <si>
    <t>GSK210805BSH963</t>
  </si>
  <si>
    <t>GSK210805XDV428</t>
  </si>
  <si>
    <t>GSK210805JQY612</t>
  </si>
  <si>
    <t>GSK210805EXN194</t>
  </si>
  <si>
    <t>GSK210805YXD108</t>
  </si>
  <si>
    <t>GSK210805MZD832</t>
  </si>
  <si>
    <t>GSK210805WYN417</t>
  </si>
  <si>
    <t>GSK210805THX748</t>
  </si>
  <si>
    <t>GSK210805YJU495</t>
  </si>
  <si>
    <t>GSK210805IDX012</t>
  </si>
  <si>
    <t>GSK210805BQA583</t>
  </si>
  <si>
    <t>GSK210805WAL961</t>
  </si>
  <si>
    <t>GSK210805CBG093</t>
  </si>
  <si>
    <t>GSK210805FXY581</t>
  </si>
  <si>
    <t>GSK210805ROA234</t>
  </si>
  <si>
    <t>GSK210805ASG921</t>
  </si>
  <si>
    <t>GSK210805ACD491</t>
  </si>
  <si>
    <t>GSK210805SBI374</t>
  </si>
  <si>
    <t>GSK210805NGT495</t>
  </si>
  <si>
    <t>GSK210805GIR813</t>
  </si>
  <si>
    <t>GSK210805PUG706</t>
  </si>
  <si>
    <t>GSK210805NSO314</t>
  </si>
  <si>
    <t>GSK210805HCK948</t>
  </si>
  <si>
    <t>GSK210805DVB742</t>
  </si>
  <si>
    <t>GSK210805WIE518</t>
  </si>
  <si>
    <t>GSK210805OMA753</t>
  </si>
  <si>
    <t>GSK210805OXC683</t>
  </si>
  <si>
    <t>GSK210805DZC682</t>
  </si>
  <si>
    <t>GSK210805ROK035</t>
  </si>
  <si>
    <t>GSK210805KSC371</t>
  </si>
  <si>
    <t>GSK210805UNI238</t>
  </si>
  <si>
    <t>GSK210805SIU908</t>
  </si>
  <si>
    <t>GSK210805GER103</t>
  </si>
  <si>
    <t>GSK210805APN409</t>
  </si>
  <si>
    <t>GSK210805XPM086</t>
  </si>
  <si>
    <t>GSK210805JML209</t>
  </si>
  <si>
    <t>GSK210805QDJ056</t>
  </si>
  <si>
    <t>GSK210805CMO154</t>
  </si>
  <si>
    <t>GSK210805GOI791</t>
  </si>
  <si>
    <t>GSK210805LES619</t>
  </si>
  <si>
    <t>GSK210805KIL940</t>
  </si>
  <si>
    <t>GSK210805NIT607</t>
  </si>
  <si>
    <t>GSK210805NME305</t>
  </si>
  <si>
    <t>GSK210805QSW904</t>
  </si>
  <si>
    <t>GSK210805HBL231</t>
  </si>
  <si>
    <t>GSK210805LFQ327</t>
  </si>
  <si>
    <t>GSK210805HBL059</t>
  </si>
  <si>
    <t>GSK210805PJX825</t>
  </si>
  <si>
    <t>GSK210805MPR567</t>
  </si>
  <si>
    <t>GSK210805CYX153</t>
  </si>
  <si>
    <t>GSK210805HKT410</t>
  </si>
  <si>
    <t>GSK210805WJY751</t>
  </si>
  <si>
    <t>GSK210805VPQ504</t>
  </si>
  <si>
    <t>GSK210805ZJW068</t>
  </si>
  <si>
    <t>GSK210805FDP265</t>
  </si>
  <si>
    <t>GSK210805ZHS498</t>
  </si>
  <si>
    <t>GSK210805HDR138</t>
  </si>
  <si>
    <t>GSK210805CSF501</t>
  </si>
  <si>
    <t>GSK210805VCE937</t>
  </si>
  <si>
    <t>GSK210805UIZ728</t>
  </si>
  <si>
    <t>GSK210805LCR459</t>
  </si>
  <si>
    <t>GSK210805RBP025</t>
  </si>
  <si>
    <t>GSK210805POF273</t>
  </si>
  <si>
    <t>GSK210805IGJ542</t>
  </si>
  <si>
    <t>GSK210805ZAL183</t>
  </si>
  <si>
    <t>GSK210805ONC459</t>
  </si>
  <si>
    <t>GSK210805LEV170</t>
  </si>
  <si>
    <t>GSK210805WPY167</t>
  </si>
  <si>
    <t>GSK210805XIP796</t>
  </si>
  <si>
    <t>GSK210805HMY564</t>
  </si>
  <si>
    <t>GSK210805SPI589</t>
  </si>
  <si>
    <t>GSK210805ITV049</t>
  </si>
  <si>
    <t>GSK210805HMI563</t>
  </si>
  <si>
    <t>GSK210805PAF938</t>
  </si>
  <si>
    <t>GSK210805FXM629</t>
  </si>
  <si>
    <t>GSK210805SIZ971</t>
  </si>
  <si>
    <t>GSK210805HQO450</t>
  </si>
  <si>
    <t>GSK210805EVL785</t>
  </si>
  <si>
    <t>GSK210805NAB158</t>
  </si>
  <si>
    <t>GSK210805XQA754</t>
  </si>
  <si>
    <t>GSK210805GUN450</t>
  </si>
  <si>
    <t>GSK210805IAS418</t>
  </si>
  <si>
    <t>GSK210805FUE201</t>
  </si>
  <si>
    <t>GSK210805NAO079</t>
  </si>
  <si>
    <t>GSK210805TGY025</t>
  </si>
  <si>
    <t>GSK210805IGH693</t>
  </si>
  <si>
    <t>GSK210805IND036</t>
  </si>
  <si>
    <t>GSK210805QDK641</t>
  </si>
  <si>
    <t>GSK210805XYT134</t>
  </si>
  <si>
    <t>GSK210805RUO823</t>
  </si>
  <si>
    <t>GSK210805LVG589</t>
  </si>
  <si>
    <t>GSK210805HES015</t>
  </si>
  <si>
    <t>GSK210805QGS024</t>
  </si>
  <si>
    <t>GSK210805XEZ293</t>
  </si>
  <si>
    <t>GSK210805ZIU267</t>
  </si>
  <si>
    <t>GSK210805XWK904</t>
  </si>
  <si>
    <t>GSK210805GAK091</t>
  </si>
  <si>
    <t>GSK210805VPG293</t>
  </si>
  <si>
    <t>GSK210805RFW419</t>
  </si>
  <si>
    <t>GSK210805QOH134</t>
  </si>
  <si>
    <t>GSK210805EID756</t>
  </si>
  <si>
    <t>GSK210805SXN684</t>
  </si>
  <si>
    <t>GSK210805UDO896</t>
  </si>
  <si>
    <t>GSK210805UJD047</t>
  </si>
  <si>
    <t>GSK210805KJG526</t>
  </si>
  <si>
    <t>GSK210805FHX136</t>
  </si>
  <si>
    <t>GSK210805GBR721</t>
  </si>
  <si>
    <t>GSK210805GXA037</t>
  </si>
  <si>
    <t>GSK210805CIZ612</t>
  </si>
  <si>
    <t>GSK210805JYM652</t>
  </si>
  <si>
    <t>GSK210805UCO381</t>
  </si>
  <si>
    <t>GSK210805PYA783</t>
  </si>
  <si>
    <t>GSK210805UYR415</t>
  </si>
  <si>
    <t>GSK210805UQD705</t>
  </si>
  <si>
    <t>GSK210805JOZ867</t>
  </si>
  <si>
    <t>GSK210805CDE132</t>
  </si>
  <si>
    <t>GSK210805HGU935</t>
  </si>
  <si>
    <t>GSK210805TXB397</t>
  </si>
  <si>
    <t>GSK210805GZK197</t>
  </si>
  <si>
    <t>GSK210805KOS512</t>
  </si>
  <si>
    <t>GSK210805HUI028</t>
  </si>
  <si>
    <t>GSK210805SJC673</t>
  </si>
  <si>
    <t>GSK210805TRG147</t>
  </si>
  <si>
    <t>GSK210805IXB960</t>
  </si>
  <si>
    <t>GSK210805TFS529</t>
  </si>
  <si>
    <t>GSK210805TLU706</t>
  </si>
  <si>
    <t>GSK210805EZX187</t>
  </si>
  <si>
    <t>GSK210805SCA394</t>
  </si>
  <si>
    <t>GSK210805BVJ691</t>
  </si>
  <si>
    <t>GSK210805VCW936</t>
  </si>
  <si>
    <t>GSK210805MVR013</t>
  </si>
  <si>
    <t>GSK210805JYC450</t>
  </si>
  <si>
    <t>GSK210805IXV712</t>
  </si>
  <si>
    <t>GSK210805OXR502</t>
  </si>
  <si>
    <t>GSK210805LPS520</t>
  </si>
  <si>
    <t>GSK210805HIC082</t>
  </si>
  <si>
    <t>GSK210805QSD760</t>
  </si>
  <si>
    <t>GSK210805YQZ348</t>
  </si>
  <si>
    <t>GSK210805ELI453</t>
  </si>
  <si>
    <t>GSK210805MQZ850</t>
  </si>
  <si>
    <t>GSK210805IRB941</t>
  </si>
  <si>
    <t>GSK210805OIU635</t>
  </si>
  <si>
    <t>GSK210805MNJ657</t>
  </si>
  <si>
    <t>GSK210805MEX890</t>
  </si>
  <si>
    <t>GSK210805ESK140</t>
  </si>
  <si>
    <t>GSK210805DQB613</t>
  </si>
  <si>
    <t>GSK210805HIV195</t>
  </si>
  <si>
    <t>GSK210805BWV086</t>
  </si>
  <si>
    <t>GSK210805TGZ265</t>
  </si>
  <si>
    <t>GSK210805QUO938</t>
  </si>
  <si>
    <t>GSK210805TDN647</t>
  </si>
  <si>
    <t>GSK210805NGJ308</t>
  </si>
  <si>
    <t>GSK210805LER730</t>
  </si>
  <si>
    <t>GSK210805WRB823</t>
  </si>
  <si>
    <t>GSK210805BUD815</t>
  </si>
  <si>
    <t>GSK210805XLA329</t>
  </si>
  <si>
    <t>GSK210805VBQ683</t>
  </si>
  <si>
    <t>GSK210805NCB593</t>
  </si>
  <si>
    <t>GSK210805REJ502</t>
  </si>
  <si>
    <t>GSK210805PMV896</t>
  </si>
  <si>
    <t>GSK210805UAL324</t>
  </si>
  <si>
    <t>GSK210805FSE491</t>
  </si>
  <si>
    <t>GSK210805YRG519</t>
  </si>
  <si>
    <t>GSK210805MCS129</t>
  </si>
  <si>
    <t>GSK210805ZMP936</t>
  </si>
  <si>
    <t>GSK210805FPM205</t>
  </si>
  <si>
    <t>GSK210805YMZ479</t>
  </si>
  <si>
    <t>GSK210805ATK036</t>
  </si>
  <si>
    <t>GSK210805EQJ680</t>
  </si>
  <si>
    <t>GSK210805XNM586</t>
  </si>
  <si>
    <t>GSK210805YZA042</t>
  </si>
  <si>
    <t>GSK210805XMS750</t>
  </si>
  <si>
    <t>GSK210805HJT940</t>
  </si>
  <si>
    <t>GSK210805QZM518</t>
  </si>
  <si>
    <t>GSK210805GDU048</t>
  </si>
  <si>
    <t>GSK210805CRO043</t>
  </si>
  <si>
    <t>GSK210805FAK642</t>
  </si>
  <si>
    <t>GSK210805ZJG693</t>
  </si>
  <si>
    <t>GSK210805RLF315</t>
  </si>
  <si>
    <t>GSK210805TMR478</t>
  </si>
  <si>
    <t>GSK210805FIH538</t>
  </si>
  <si>
    <t>GSK210805PXV357</t>
  </si>
  <si>
    <t>GSK210805OUA687</t>
  </si>
  <si>
    <t>GSK210805PRF731</t>
  </si>
  <si>
    <t>GSK210805ZSO031</t>
  </si>
  <si>
    <t>GSK210805IEF680</t>
  </si>
  <si>
    <t>GSK210805BAT358</t>
  </si>
  <si>
    <t>DMD/2108/05/OFTP3742</t>
  </si>
  <si>
    <t>GSK210805DKY374</t>
  </si>
  <si>
    <t>GSK210805LMB125</t>
  </si>
  <si>
    <t>GSK210805QOP860</t>
  </si>
  <si>
    <t>DMP BM1 (BANJARMASIN)</t>
  </si>
  <si>
    <t>KM Dharma Kartika - IX</t>
  </si>
  <si>
    <t>09/08/2021 11:41 Ahmad Yaya</t>
  </si>
  <si>
    <t>BKI032210029561</t>
  </si>
  <si>
    <t>BKI032210029207</t>
  </si>
  <si>
    <t>DMD/2108/06/HNLG8236</t>
  </si>
  <si>
    <t>GSK210806VCR849</t>
  </si>
  <si>
    <t>GSK210806WCE094</t>
  </si>
  <si>
    <t>GSK210806ZFY218</t>
  </si>
  <si>
    <t>GSK210806KMH165</t>
  </si>
  <si>
    <t>GSK210806QAV673</t>
  </si>
  <si>
    <t>GSK210806PLR861</t>
  </si>
  <si>
    <t>GSK210806TRN091</t>
  </si>
  <si>
    <t>GSK210806DEG347</t>
  </si>
  <si>
    <t>GSK210806ZMU932</t>
  </si>
  <si>
    <t>GSK210806QLP089</t>
  </si>
  <si>
    <t>GSK210806JVX925</t>
  </si>
  <si>
    <t>GSK210806CHQ021</t>
  </si>
  <si>
    <t>GSK210806CTI405</t>
  </si>
  <si>
    <t>GSK210806HJL429</t>
  </si>
  <si>
    <t>GSK210806WJT597</t>
  </si>
  <si>
    <t>GSK210806IWG216</t>
  </si>
  <si>
    <t>GSK210806GDJ075</t>
  </si>
  <si>
    <t>GSK210806JRQ731</t>
  </si>
  <si>
    <t>GSK210806XFW075</t>
  </si>
  <si>
    <t>GSK210806RDT921</t>
  </si>
  <si>
    <t>GSK210806WJR431</t>
  </si>
  <si>
    <t>GSK210806BNL496</t>
  </si>
  <si>
    <t>GSK210806LIS756</t>
  </si>
  <si>
    <t>GSK210806LMY206</t>
  </si>
  <si>
    <t>GSK210806FLN130</t>
  </si>
  <si>
    <t>GSK210806VSW458</t>
  </si>
  <si>
    <t>GSK210806YCL756</t>
  </si>
  <si>
    <t>GSK210806QDJ951</t>
  </si>
  <si>
    <t>GSK210806OKJ254</t>
  </si>
  <si>
    <t>GSK210806DLZ793</t>
  </si>
  <si>
    <t>GSK210806VFE641</t>
  </si>
  <si>
    <t>GSK210806TER875</t>
  </si>
  <si>
    <t>GSK210806UYA509</t>
  </si>
  <si>
    <t>GSK210806FGW012</t>
  </si>
  <si>
    <t>GSK210806NYU293</t>
  </si>
  <si>
    <t>GSK210806JXN937</t>
  </si>
  <si>
    <t>GSK210806ZBF042</t>
  </si>
  <si>
    <t>GSK210806ZGY531</t>
  </si>
  <si>
    <t>GSK210806GCU690</t>
  </si>
  <si>
    <t>GSK210806PLT208</t>
  </si>
  <si>
    <t>GSK210806GST763</t>
  </si>
  <si>
    <t>GSK210806JTD013</t>
  </si>
  <si>
    <t>GSK210806SZB532</t>
  </si>
  <si>
    <t>GSK210806MGB216</t>
  </si>
  <si>
    <t>GSK210806IJO963</t>
  </si>
  <si>
    <t>GSK210806ZUW493</t>
  </si>
  <si>
    <t>GSK210806MWL425</t>
  </si>
  <si>
    <t>GSK210806WOZ869</t>
  </si>
  <si>
    <t>GSK210806CQY045</t>
  </si>
  <si>
    <t>GSK210806IGZ198</t>
  </si>
  <si>
    <t>GSK210806JEQ653</t>
  </si>
  <si>
    <t>GSK210806XNW538</t>
  </si>
  <si>
    <t>GSK210806JGW459</t>
  </si>
  <si>
    <t>GSK210806KML627</t>
  </si>
  <si>
    <t>GSK210806OHE315</t>
  </si>
  <si>
    <t>GSK210806RJE910</t>
  </si>
  <si>
    <t>GSK210806ZDB918</t>
  </si>
  <si>
    <t>GSK210806ZOX735</t>
  </si>
  <si>
    <t>GSK210806CAI491</t>
  </si>
  <si>
    <t>GSK210806LJC603</t>
  </si>
  <si>
    <t>GSK210806WOZ065</t>
  </si>
  <si>
    <t>GSK210806YKP780</t>
  </si>
  <si>
    <t>GSK210806GCS193</t>
  </si>
  <si>
    <t>GSK210806FXE965</t>
  </si>
  <si>
    <t>GSK210806FNJ160</t>
  </si>
  <si>
    <t>GSK210806ARQ236</t>
  </si>
  <si>
    <t>GSK210806HCU198</t>
  </si>
  <si>
    <t>GSK210806EFK734</t>
  </si>
  <si>
    <t>GSK210806MRD862</t>
  </si>
  <si>
    <t>GSK210806YJP745</t>
  </si>
  <si>
    <t>GSK210806MBT392</t>
  </si>
  <si>
    <t>GSK210806ZQO286</t>
  </si>
  <si>
    <t>GSK210806AGQ759</t>
  </si>
  <si>
    <t>GSK210806CBN059</t>
  </si>
  <si>
    <t>GSK210806BCX614</t>
  </si>
  <si>
    <t>GSK210806VUQ567</t>
  </si>
  <si>
    <t>GSK210806FZP987</t>
  </si>
  <si>
    <t>GSK210806UFI451</t>
  </si>
  <si>
    <t>GSK210806ULK781</t>
  </si>
  <si>
    <t>GSK210806VRS351</t>
  </si>
  <si>
    <t>GSK210806HSN840</t>
  </si>
  <si>
    <t>GSK210806UXQ783</t>
  </si>
  <si>
    <t>GSK210806DYP930</t>
  </si>
  <si>
    <t>GSK210806EMC129</t>
  </si>
  <si>
    <t>GSK210806RPI652</t>
  </si>
  <si>
    <t>GSK210806EJI486</t>
  </si>
  <si>
    <t>GSK210806NOP160</t>
  </si>
  <si>
    <t>GSK210806IOX907</t>
  </si>
  <si>
    <t>GSK210806DAM824</t>
  </si>
  <si>
    <t>GSK210806DKO957</t>
  </si>
  <si>
    <t>GSK210806UED521</t>
  </si>
  <si>
    <t>GSK210806YNC109</t>
  </si>
  <si>
    <t>GSK210806DUT379</t>
  </si>
  <si>
    <t>GSK210806YDK129</t>
  </si>
  <si>
    <t>GSK210806TRY803</t>
  </si>
  <si>
    <t>GSK210806HQU948</t>
  </si>
  <si>
    <t>GSK210806HEB579</t>
  </si>
  <si>
    <t>GSK210806LDR391</t>
  </si>
  <si>
    <t>GSK210806TJD136</t>
  </si>
  <si>
    <t>GSK210806LNK357</t>
  </si>
  <si>
    <t>GSK210806XQR530</t>
  </si>
  <si>
    <t>GSK210806JCB614</t>
  </si>
  <si>
    <t>GSK210806JBH960</t>
  </si>
  <si>
    <t>GSK210806ICW513</t>
  </si>
  <si>
    <t>GSK210806ALZ491</t>
  </si>
  <si>
    <t>GSK210805FJK385</t>
  </si>
  <si>
    <t>GSK210806IOH618</t>
  </si>
  <si>
    <t>GSK210806FDH329</t>
  </si>
  <si>
    <t>GSK210806VNG857</t>
  </si>
  <si>
    <t>GSK210806MYE875</t>
  </si>
  <si>
    <t>GSK210806UAS269</t>
  </si>
  <si>
    <t>GSK210806OWJ123</t>
  </si>
  <si>
    <t>GSK210806QRX487</t>
  </si>
  <si>
    <t>GSK210806NHR610</t>
  </si>
  <si>
    <t>GSK210806HWF039</t>
  </si>
  <si>
    <t>GSK210806ATZ025</t>
  </si>
  <si>
    <t>GSK210806TVL257</t>
  </si>
  <si>
    <t>GSK210806HGL902</t>
  </si>
  <si>
    <t>GSK210806QTZ451</t>
  </si>
  <si>
    <t>GSK210806NMR762</t>
  </si>
  <si>
    <t>GSK210806ZFB864</t>
  </si>
  <si>
    <t>GSK210806AOD619</t>
  </si>
  <si>
    <t>GSK210806CTD369</t>
  </si>
  <si>
    <t>GSK210806UFW378</t>
  </si>
  <si>
    <t>GSK210806RBQ678</t>
  </si>
  <si>
    <t>DMD/2108/06/SDMA4281</t>
  </si>
  <si>
    <t>GSK210806SGB980</t>
  </si>
  <si>
    <t>GSK210806YGF519</t>
  </si>
  <si>
    <t>DMP BDJ (BANJARMASIN)</t>
  </si>
  <si>
    <t>DUTA 1</t>
  </si>
  <si>
    <t>10/087/2021</t>
  </si>
  <si>
    <t>16/8/2021 18:32 Surajudin</t>
  </si>
  <si>
    <t>BKI032210029215</t>
  </si>
  <si>
    <t>DMD/2108/06/NUQY7520</t>
  </si>
  <si>
    <t>GSK210805INX068</t>
  </si>
  <si>
    <t>GSK210806LIP198</t>
  </si>
  <si>
    <t>GSK210806MWL389</t>
  </si>
  <si>
    <t>GSK210806LDJ408</t>
  </si>
  <si>
    <t>GSK210806SJX012</t>
  </si>
  <si>
    <t>GSK210806HSL358</t>
  </si>
  <si>
    <t>GSK210806DJH087</t>
  </si>
  <si>
    <t>GSK210806GTM203</t>
  </si>
  <si>
    <t>GSK210806PZE654</t>
  </si>
  <si>
    <t>GSK210806TRP916</t>
  </si>
  <si>
    <t>GSK210806XZM136</t>
  </si>
  <si>
    <t>GSK210806ABN027</t>
  </si>
  <si>
    <t>GSK210806DJC702</t>
  </si>
  <si>
    <t>GSK210806DVG145</t>
  </si>
  <si>
    <t>GSK210806PZY563</t>
  </si>
  <si>
    <t>GSK210805YZM598</t>
  </si>
  <si>
    <t>GSK210806RKV405</t>
  </si>
  <si>
    <t>GSK210806NFB052</t>
  </si>
  <si>
    <t>GSK210806ECD316</t>
  </si>
  <si>
    <t>GSK210806GSX140</t>
  </si>
  <si>
    <t>GSK210806PDI126</t>
  </si>
  <si>
    <t>GSK210806RDZ547</t>
  </si>
  <si>
    <t>GSK210806VLR918</t>
  </si>
  <si>
    <t>GSK210806PEX475</t>
  </si>
  <si>
    <t>GSK210806CNK925</t>
  </si>
  <si>
    <t>GSK210806HSO748</t>
  </si>
  <si>
    <t>GSK210806LDS183</t>
  </si>
  <si>
    <t>GSK210806GPX690</t>
  </si>
  <si>
    <t>GSK210806MDG296</t>
  </si>
  <si>
    <t>GSK210806REC956</t>
  </si>
  <si>
    <t>GSK210806DBP250</t>
  </si>
  <si>
    <t>GSK210806LOD519</t>
  </si>
  <si>
    <t>GSK210806TEU680</t>
  </si>
  <si>
    <t>GSK210806VWM416</t>
  </si>
  <si>
    <t>GSK210806ERB485</t>
  </si>
  <si>
    <t>GSK210806FJR263</t>
  </si>
  <si>
    <t>GSK210806SIT415</t>
  </si>
  <si>
    <t>GSK210806XCK607</t>
  </si>
  <si>
    <t>GSK210806ZMA791</t>
  </si>
  <si>
    <t>GSK210806AWO190</t>
  </si>
  <si>
    <t>GSK210806MFQ195</t>
  </si>
  <si>
    <t>GSK210806EFR547</t>
  </si>
  <si>
    <t>GSK210806CUO976</t>
  </si>
  <si>
    <t>GSK210806NKW957</t>
  </si>
  <si>
    <t>GSK210806NFQ907</t>
  </si>
  <si>
    <t>GSK210806CZM140</t>
  </si>
  <si>
    <t>GSK210806YTX479</t>
  </si>
  <si>
    <t>GSK210806LYQ042</t>
  </si>
  <si>
    <t>GSK210806YJP730</t>
  </si>
  <si>
    <t>GSK210806EZP594</t>
  </si>
  <si>
    <t>GSK210806MCK679</t>
  </si>
  <si>
    <t>GSK210806WDK948</t>
  </si>
  <si>
    <t>GSK210806JFN260</t>
  </si>
  <si>
    <t>GSK210806MWS839</t>
  </si>
  <si>
    <t>GSK210806APX591</t>
  </si>
  <si>
    <t>GSK210806ZGE315</t>
  </si>
  <si>
    <t>GSK210806ZLC807</t>
  </si>
  <si>
    <t>GSK210805ABK623</t>
  </si>
  <si>
    <t>GSK210806FEU720</t>
  </si>
  <si>
    <t>GSK210806PZR084</t>
  </si>
  <si>
    <t>GSK210806CTR067</t>
  </si>
  <si>
    <t>GSK210806ILD796</t>
  </si>
  <si>
    <t>GS210806RON872</t>
  </si>
  <si>
    <t>GSK210806FDQ801</t>
  </si>
  <si>
    <t>GSK210806HOG798</t>
  </si>
  <si>
    <t>GSK210806PSZ573</t>
  </si>
  <si>
    <t>GSK210806QHE126</t>
  </si>
  <si>
    <t>GSK210806KFO523</t>
  </si>
  <si>
    <t>GSK210806IZQ901</t>
  </si>
  <si>
    <t>GSK210806QFH429</t>
  </si>
  <si>
    <t>GSK210806XZQ580</t>
  </si>
  <si>
    <t>GSK210806UFB056</t>
  </si>
  <si>
    <t>GSK210806ZCR152</t>
  </si>
  <si>
    <t>GSK210806KIX618</t>
  </si>
  <si>
    <t>GSK210806WUN872</t>
  </si>
  <si>
    <t>GSK210806XRU730</t>
  </si>
  <si>
    <t>GSK210806ZUR106</t>
  </si>
  <si>
    <t>GSK210806YXC906</t>
  </si>
  <si>
    <t>GSK210806IXM286</t>
  </si>
  <si>
    <t>GSK210806DIX320</t>
  </si>
  <si>
    <t>GSK210805HQZ832</t>
  </si>
  <si>
    <t>GSK210806VSB547</t>
  </si>
  <si>
    <t>GSK210805UWC860</t>
  </si>
  <si>
    <t>GSK210806AXB549</t>
  </si>
  <si>
    <t>GSK210806RCK309</t>
  </si>
  <si>
    <t>GSK210806OSK315</t>
  </si>
  <si>
    <t>GSK210806YCJ798</t>
  </si>
  <si>
    <t>GSK210806NAR568</t>
  </si>
  <si>
    <t>GSK210806NZG713</t>
  </si>
  <si>
    <t>GSK210806NQI984</t>
  </si>
  <si>
    <t>GSK210806VJE801</t>
  </si>
  <si>
    <t>GSK210806LGC489</t>
  </si>
  <si>
    <t>GSK210806FJR071</t>
  </si>
  <si>
    <t>GSK210806BTS945</t>
  </si>
  <si>
    <t>GSK210806HNW732</t>
  </si>
  <si>
    <t>GSK210806SNF516</t>
  </si>
  <si>
    <t>GSK210806HOI329</t>
  </si>
  <si>
    <t>GSK210806CFZ958</t>
  </si>
  <si>
    <t>GSK210806QNT235</t>
  </si>
  <si>
    <t>GSK210806CFY093</t>
  </si>
  <si>
    <t>GSK210806ZKJ059</t>
  </si>
  <si>
    <t>GSK210806PVY219</t>
  </si>
  <si>
    <t>GSK210806GSM286</t>
  </si>
  <si>
    <t>GSK210806HQP617</t>
  </si>
  <si>
    <t>GSK210806TBL901</t>
  </si>
  <si>
    <t>GSK210806BJM654</t>
  </si>
  <si>
    <t>GSK210806PRG059</t>
  </si>
  <si>
    <t>GSK210806KVP976</t>
  </si>
  <si>
    <t>GSK210806CVM376</t>
  </si>
  <si>
    <t>GSK210806TXS825</t>
  </si>
  <si>
    <t>GSK210806YPB468</t>
  </si>
  <si>
    <t>GSK210806RGP806</t>
  </si>
  <si>
    <t>GSK210806NRI193</t>
  </si>
  <si>
    <t>GSK210806OYK816</t>
  </si>
  <si>
    <t>GSK210806CRE084</t>
  </si>
  <si>
    <t>DMD/2108/06/ZFLO6248</t>
  </si>
  <si>
    <t>GSK210806SJQ953</t>
  </si>
  <si>
    <t>DMD/2108/06/OEGH7203</t>
  </si>
  <si>
    <t>GSK210805GKB942</t>
  </si>
  <si>
    <t>DMD/2108/07/LRAJ4853</t>
  </si>
  <si>
    <t>GSK210807PIA950</t>
  </si>
  <si>
    <t>GSK210807MEA692</t>
  </si>
  <si>
    <t>GSK210807UYW976</t>
  </si>
  <si>
    <t>GSK210807UCG863</t>
  </si>
  <si>
    <t>GSK210807DHJ452</t>
  </si>
  <si>
    <t>GSK210807ILW758</t>
  </si>
  <si>
    <t>GSK210807YVM275</t>
  </si>
  <si>
    <t>GSK210807RCV076</t>
  </si>
  <si>
    <t>GSK210807XFI968</t>
  </si>
  <si>
    <t>GSK210807YFM863</t>
  </si>
  <si>
    <t>GSK210807MQL284</t>
  </si>
  <si>
    <t>GSK210807TSR045</t>
  </si>
  <si>
    <t>GSK210807PHX372</t>
  </si>
  <si>
    <t>GSK210807FDM178</t>
  </si>
  <si>
    <t>GSK210807QYP618</t>
  </si>
  <si>
    <t>GSK210807SKH837</t>
  </si>
  <si>
    <t>GSK210807RDW320</t>
  </si>
  <si>
    <t>GSK210807ISA365</t>
  </si>
  <si>
    <t>GSK210807DIN923</t>
  </si>
  <si>
    <t>GSK210807XFB480</t>
  </si>
  <si>
    <t>GSK210807TRB417</t>
  </si>
  <si>
    <t>GSK210807OYS619</t>
  </si>
  <si>
    <t>GSK210807CSL416</t>
  </si>
  <si>
    <t>GSK210807FPH649</t>
  </si>
  <si>
    <t>GSK210807LXU981</t>
  </si>
  <si>
    <t>GSK210807DOQ235</t>
  </si>
  <si>
    <t>GSK210807ECU102</t>
  </si>
  <si>
    <t>GSK210807AIQ478</t>
  </si>
  <si>
    <t>GSK210807EPF058</t>
  </si>
  <si>
    <t>GSK210807KUF846</t>
  </si>
  <si>
    <t>GSK210807RLG614</t>
  </si>
  <si>
    <t>GSK210807MAO192</t>
  </si>
  <si>
    <t>GSK210807BDZ423</t>
  </si>
  <si>
    <t>GSK210807OYR975</t>
  </si>
  <si>
    <t>GSK210807VBN859</t>
  </si>
  <si>
    <t>GSK210807FPL837</t>
  </si>
  <si>
    <t>GSK210807QLI643</t>
  </si>
  <si>
    <t>GSK210807TME396</t>
  </si>
  <si>
    <t>GSK210807RDX507</t>
  </si>
  <si>
    <t>GSK210807XAV578</t>
  </si>
  <si>
    <t>GSK210807MST782</t>
  </si>
  <si>
    <t>GSK210807DRQ715</t>
  </si>
  <si>
    <t>GSK210807AGO729</t>
  </si>
  <si>
    <t>GSK210807IMD084</t>
  </si>
  <si>
    <t>GSK210807TCN476</t>
  </si>
  <si>
    <t>GSK210807IDS083</t>
  </si>
  <si>
    <t>GSK210807LBS135</t>
  </si>
  <si>
    <t>GSK210807ECA543</t>
  </si>
  <si>
    <t>GSK210807ZTO783</t>
  </si>
  <si>
    <t>GSK210807YVM549</t>
  </si>
  <si>
    <t>GSK210807SFA057</t>
  </si>
  <si>
    <t>GSK210807HUB073</t>
  </si>
  <si>
    <t>GSK210807RLT768</t>
  </si>
  <si>
    <t>GSK210807IQZ571</t>
  </si>
  <si>
    <t>GSK210807FXH752</t>
  </si>
  <si>
    <t>GSK210807CRM286</t>
  </si>
  <si>
    <t>GSK210807BWH016</t>
  </si>
  <si>
    <t>GSK210807XLV297</t>
  </si>
  <si>
    <t>GSK210807UOD563</t>
  </si>
  <si>
    <t>GSK210807XHR810</t>
  </si>
  <si>
    <t>GSK210807IOZ430</t>
  </si>
  <si>
    <t>GSK210807NMR946</t>
  </si>
  <si>
    <t>GSK210807BNV420</t>
  </si>
  <si>
    <t>GSK210807UJW596</t>
  </si>
  <si>
    <t>GSK210807IKY549</t>
  </si>
  <si>
    <t>GSK210807NHZ715</t>
  </si>
  <si>
    <t>GSK210807ZBP352</t>
  </si>
  <si>
    <t>GSK210807UZO409</t>
  </si>
  <si>
    <t>GSK210807QOG932</t>
  </si>
  <si>
    <t>GSK210807CZK504</t>
  </si>
  <si>
    <t>GSK210807EPX924</t>
  </si>
  <si>
    <t>GSK210807GDP930</t>
  </si>
  <si>
    <t>GSK210807AWB041</t>
  </si>
  <si>
    <t>GSK210807AZQ786</t>
  </si>
  <si>
    <t>GSK210807BUY706</t>
  </si>
  <si>
    <t>GSK210807TZU304</t>
  </si>
  <si>
    <t>GSK210807QYI470</t>
  </si>
  <si>
    <t>GSK210807KAV381</t>
  </si>
  <si>
    <t>GSK210807DMR031</t>
  </si>
  <si>
    <t>GSK210807YIZ758</t>
  </si>
  <si>
    <t>GSK210807YFV983</t>
  </si>
  <si>
    <t>GSK210807NGL183</t>
  </si>
  <si>
    <t>GSK210807JLK359</t>
  </si>
  <si>
    <t>GSK210807QZX892</t>
  </si>
  <si>
    <t>GSK210807WLU231</t>
  </si>
  <si>
    <t>GSK210807PSE259</t>
  </si>
  <si>
    <t>GSK210807EVZ032</t>
  </si>
  <si>
    <t>GSK210807QCA518</t>
  </si>
  <si>
    <t>GSK210807HQK986</t>
  </si>
  <si>
    <t>GSK210807XEB193</t>
  </si>
  <si>
    <t>GSK210807BQA027</t>
  </si>
  <si>
    <t>GSK210807PLI362</t>
  </si>
  <si>
    <t>GSK210807UVA813</t>
  </si>
  <si>
    <t>GSK210807DWV512</t>
  </si>
  <si>
    <t>GSK210807FZA534</t>
  </si>
  <si>
    <t>GSK210807KPW689</t>
  </si>
  <si>
    <t>GSK210807XOC653</t>
  </si>
  <si>
    <t>GSK210807UDC694</t>
  </si>
  <si>
    <t>GSK210807DEJ192</t>
  </si>
  <si>
    <t>GSK210807ALH726</t>
  </si>
  <si>
    <t>GSK210807EWB913</t>
  </si>
  <si>
    <t>GSK210807HZQ893</t>
  </si>
  <si>
    <t>GSK210807JHS245</t>
  </si>
  <si>
    <t>GSK210807MXQ814</t>
  </si>
  <si>
    <t>GSK210807TFH082</t>
  </si>
  <si>
    <t>GSK210807RPB241</t>
  </si>
  <si>
    <t>GSK210807ZTJ860</t>
  </si>
  <si>
    <t>GSK210807MLO649</t>
  </si>
  <si>
    <t>GSK210807QPN598</t>
  </si>
  <si>
    <t>GSK210807HZY572</t>
  </si>
  <si>
    <t>GSK210807EAB832</t>
  </si>
  <si>
    <t>GSK210807NOG687</t>
  </si>
  <si>
    <t>GSK210807JPS032</t>
  </si>
  <si>
    <t>GSK210807PTV208</t>
  </si>
  <si>
    <t>GSK210807CRX145</t>
  </si>
  <si>
    <t>GSK210807KYT712</t>
  </si>
  <si>
    <t>GSK210807DWY045</t>
  </si>
  <si>
    <t>GSK210807RDT135</t>
  </si>
  <si>
    <t>GSK210807IHZ748</t>
  </si>
  <si>
    <t>GSK210807AZR614</t>
  </si>
  <si>
    <t>GSK210807HAK563</t>
  </si>
  <si>
    <t>GSK210807VLH948</t>
  </si>
  <si>
    <t>GSK210807HKS751</t>
  </si>
  <si>
    <t>GSK210807UIL472</t>
  </si>
  <si>
    <t>GSK210807TWV842</t>
  </si>
  <si>
    <t>GSK210807YLZ264</t>
  </si>
  <si>
    <t>GSK210807PVS326</t>
  </si>
  <si>
    <t>GSK210807WKT459</t>
  </si>
  <si>
    <t>GSK210807ETC692</t>
  </si>
  <si>
    <t>GSK210807KOE597</t>
  </si>
  <si>
    <t>GSK210807NYW197</t>
  </si>
  <si>
    <t>GSK210807YLD418</t>
  </si>
  <si>
    <t>GSK210807RSI150</t>
  </si>
  <si>
    <t>GSK210807TIY486</t>
  </si>
  <si>
    <t>GSK210807ZYO623</t>
  </si>
  <si>
    <t>GSK210807UGP937</t>
  </si>
  <si>
    <t>GSK210807GOE026</t>
  </si>
  <si>
    <t>GSK210807EVK430</t>
  </si>
  <si>
    <t>GSK210807HGA250</t>
  </si>
  <si>
    <t>GSK210807LON504</t>
  </si>
  <si>
    <t>GSK210807FBC236</t>
  </si>
  <si>
    <t>GSK210807VEA516</t>
  </si>
  <si>
    <t>GSK210807ZCD059</t>
  </si>
  <si>
    <t>GSK210807YJL510</t>
  </si>
  <si>
    <t>GSK210807VCW975</t>
  </si>
  <si>
    <t>GSK210807SBN492</t>
  </si>
  <si>
    <t>GSK210807XOV358</t>
  </si>
  <si>
    <t>GSK210807XIU436</t>
  </si>
  <si>
    <t>GSK210807QZN289</t>
  </si>
  <si>
    <t>GSK210807RZW085</t>
  </si>
  <si>
    <t>GSK210807TWP062</t>
  </si>
  <si>
    <t>GSK210807MWI729</t>
  </si>
  <si>
    <t>GSK210807LEO620</t>
  </si>
  <si>
    <t>GSK210807DTB398</t>
  </si>
  <si>
    <t>GSK210807WAK817</t>
  </si>
  <si>
    <t>GSK210807OGR015</t>
  </si>
  <si>
    <t>GSK210807EGY038</t>
  </si>
  <si>
    <t>GSK210807TGJ704</t>
  </si>
  <si>
    <t>GSK210807ONG697</t>
  </si>
  <si>
    <t>GSK210807SMK647</t>
  </si>
  <si>
    <t>GSK210807WBC732</t>
  </si>
  <si>
    <t>GSK210807JWS746</t>
  </si>
  <si>
    <t>GSK210807SNO783</t>
  </si>
  <si>
    <t>GSK210807COA593</t>
  </si>
  <si>
    <t>GSK210807LPK589</t>
  </si>
  <si>
    <t>GSK210807VBQ907</t>
  </si>
  <si>
    <t>GSK210807LBT564</t>
  </si>
  <si>
    <t>GSK210807HQK046</t>
  </si>
  <si>
    <t>GSK210807BJL860</t>
  </si>
  <si>
    <t>GSK210807CYZ257</t>
  </si>
  <si>
    <t>GSK210807TBD257</t>
  </si>
  <si>
    <t>GSK210807VWQ014</t>
  </si>
  <si>
    <t>GSK210807KSU493</t>
  </si>
  <si>
    <t>GSK210807JSF392</t>
  </si>
  <si>
    <t>GSK210807JHF059</t>
  </si>
  <si>
    <t>GSK210807KVI137</t>
  </si>
  <si>
    <t>GSK210807PVH392</t>
  </si>
  <si>
    <t>GSK210807NVD043</t>
  </si>
  <si>
    <t>GSK210807ZBU097</t>
  </si>
  <si>
    <t>GSK210807KQP625</t>
  </si>
  <si>
    <t>GSK210807HPZ801</t>
  </si>
  <si>
    <t>GSK210807TVA589</t>
  </si>
  <si>
    <t>GSK210807QBM501</t>
  </si>
  <si>
    <t>GSK210807EJA564</t>
  </si>
  <si>
    <t>GSK210807MBW479</t>
  </si>
  <si>
    <t>GSK210807QYU604</t>
  </si>
  <si>
    <t>GSK210807OXK893</t>
  </si>
  <si>
    <t>GSK210807XFH103</t>
  </si>
  <si>
    <t>GSK210807RJK370</t>
  </si>
  <si>
    <t>GSK210807GHO627</t>
  </si>
  <si>
    <t>GSK210807CSP731</t>
  </si>
  <si>
    <t>GSK210807HEY945</t>
  </si>
  <si>
    <t>GSK210807QSH580</t>
  </si>
  <si>
    <t>GSK210807NVY306</t>
  </si>
  <si>
    <t>GSK210807VZW689</t>
  </si>
  <si>
    <t>GSK210807VBQ028</t>
  </si>
  <si>
    <t>GSK210807TRD130</t>
  </si>
  <si>
    <t>GSK210807TLI725</t>
  </si>
  <si>
    <t>GSK210807JCP840</t>
  </si>
  <si>
    <t>GSK210807WFZ710</t>
  </si>
  <si>
    <t>GSK210807ZHN179</t>
  </si>
  <si>
    <t>GSK210807XQP106</t>
  </si>
  <si>
    <t>GSK210807ZAB347</t>
  </si>
  <si>
    <t>GSK210807CRN304</t>
  </si>
  <si>
    <t>GSK210807HKL541</t>
  </si>
  <si>
    <t>GSK210807AXH914</t>
  </si>
  <si>
    <t>GSK210807ZJY791</t>
  </si>
  <si>
    <t>GSK210807MTG423</t>
  </si>
  <si>
    <t>GSK210807ZXW152</t>
  </si>
  <si>
    <t>GSK210807LTY690</t>
  </si>
  <si>
    <t>GSK210807YUT251</t>
  </si>
  <si>
    <t>GSK210807PGN453</t>
  </si>
  <si>
    <t>GSK210807LOY846</t>
  </si>
  <si>
    <t>GSK210807WLJ472</t>
  </si>
  <si>
    <t>GSK210807BMO368</t>
  </si>
  <si>
    <t>GSK210807BVR753</t>
  </si>
  <si>
    <t>GSK210807SBO514</t>
  </si>
  <si>
    <t>GSK210807ATI096</t>
  </si>
  <si>
    <t>GSK210807KIF214</t>
  </si>
  <si>
    <t>GSK210807PTQ047</t>
  </si>
  <si>
    <t>GSK210807EVB128</t>
  </si>
  <si>
    <t>GSK210807HNK750</t>
  </si>
  <si>
    <t>GSK210807OML264</t>
  </si>
  <si>
    <t>GSK210807LGD923</t>
  </si>
  <si>
    <t>GSK210807PMI150</t>
  </si>
  <si>
    <t>GSK210807ETA178</t>
  </si>
  <si>
    <t>GSK210807PHU589</t>
  </si>
  <si>
    <t>GSK210807ZDI378</t>
  </si>
  <si>
    <t>GSK210807DIG732</t>
  </si>
  <si>
    <t>GSK210807VIM572</t>
  </si>
  <si>
    <t>GSK210807QPT769</t>
  </si>
  <si>
    <t>DMD/2108/07CEJB3870</t>
  </si>
  <si>
    <t>GSK210807IHA975</t>
  </si>
  <si>
    <t>GSK210807INO267</t>
  </si>
  <si>
    <t>GSK210807TPG381</t>
  </si>
  <si>
    <t>GSK210807LUM027</t>
  </si>
  <si>
    <t>GSK210807ZPX980</t>
  </si>
  <si>
    <t>GSK210807LMY596</t>
  </si>
  <si>
    <t>GSK210807GVY389</t>
  </si>
  <si>
    <t>GSK210807PER178</t>
  </si>
  <si>
    <t>BKI032210029645</t>
  </si>
  <si>
    <t>BKI032210029652</t>
  </si>
  <si>
    <t>DMD/2108/07/FCTK7624</t>
  </si>
  <si>
    <t>GSK210807KCO136</t>
  </si>
  <si>
    <t>GSK210807GCB724</t>
  </si>
  <si>
    <t>GSK210807NYC540</t>
  </si>
  <si>
    <t>GSK210807SZG397</t>
  </si>
  <si>
    <t>GSK210807TPN690</t>
  </si>
  <si>
    <t>GSK210807HGO417</t>
  </si>
  <si>
    <t>GSK210807GSB426</t>
  </si>
  <si>
    <t>GSK210807QFC568</t>
  </si>
  <si>
    <t>GSK210807WGS197</t>
  </si>
  <si>
    <t>GSK210807DSR812</t>
  </si>
  <si>
    <t>GSK210807VXL801</t>
  </si>
  <si>
    <t>GSK210807VPT284</t>
  </si>
  <si>
    <t>GSK210807LAW139</t>
  </si>
  <si>
    <t>GSK210807QCU178</t>
  </si>
  <si>
    <t>GSK210807TGM152</t>
  </si>
  <si>
    <t>GSK210807ISU519</t>
  </si>
  <si>
    <t>GSK210807AEY920</t>
  </si>
  <si>
    <t>GSK210807WSP340</t>
  </si>
  <si>
    <t>GSK210807CFS620</t>
  </si>
  <si>
    <t>DMD/2108/07/DTBN3629</t>
  </si>
  <si>
    <t>GSK210807XVS984</t>
  </si>
  <si>
    <t>GSK210807GZD453</t>
  </si>
  <si>
    <t>GSK210807NAD358</t>
  </si>
  <si>
    <t>GSK210807LAU831</t>
  </si>
  <si>
    <t>GSK210807OTJ786</t>
  </si>
  <si>
    <t>DMD/2108/07/TSPE4078</t>
  </si>
  <si>
    <t>GSK210807JMW173</t>
  </si>
  <si>
    <t>GSK210807RAW751</t>
  </si>
  <si>
    <t>GSK210807OKM284</t>
  </si>
  <si>
    <t>GSK210807SGC274</t>
  </si>
  <si>
    <t>BKI032210029611</t>
  </si>
  <si>
    <t>DMD/2108/07/QNTL26671</t>
  </si>
  <si>
    <t>GSK210807WXN280</t>
  </si>
  <si>
    <t>GSK210807HPZ937</t>
  </si>
  <si>
    <t>GSK210807VOG427</t>
  </si>
  <si>
    <t>GSK210807DUT195</t>
  </si>
  <si>
    <t>GSK210807EJV043</t>
  </si>
  <si>
    <t>GSK210807RJW819</t>
  </si>
  <si>
    <t>GSK210807NGQ485</t>
  </si>
  <si>
    <t>GSK210807GKV823</t>
  </si>
  <si>
    <t>GSK210807NZR408</t>
  </si>
  <si>
    <t>GSK210807OEL879</t>
  </si>
  <si>
    <t>GSK210807SYD287</t>
  </si>
  <si>
    <t>GSK210807FML512</t>
  </si>
  <si>
    <t>GSK210807WUO431</t>
  </si>
  <si>
    <t>GSK210807ICL597</t>
  </si>
  <si>
    <t>GSK210807LQU246</t>
  </si>
  <si>
    <t>GSK210807PZB659</t>
  </si>
  <si>
    <t>GSK210807KAX526</t>
  </si>
  <si>
    <t>GSK210807SAH561</t>
  </si>
  <si>
    <t>GSK210807RXU295</t>
  </si>
  <si>
    <t>GSK210807HGM498</t>
  </si>
  <si>
    <t>GSK210807WHN798</t>
  </si>
  <si>
    <t>GSK210807FDN210</t>
  </si>
  <si>
    <t>GSK210807XJQ398</t>
  </si>
  <si>
    <t>GSK210807RNI470</t>
  </si>
  <si>
    <t>GSK210807FSG861</t>
  </si>
  <si>
    <t>GSK210807QVW419</t>
  </si>
  <si>
    <t>GSK210807OJF489</t>
  </si>
  <si>
    <t>GSK210807CVJ725</t>
  </si>
  <si>
    <t>GSK210807AOK096</t>
  </si>
  <si>
    <t>GSK210807XUM347</t>
  </si>
  <si>
    <t>GSK210807ZKG963</t>
  </si>
  <si>
    <t>GSK210807MJT782</t>
  </si>
  <si>
    <t>GSK210807JSD346</t>
  </si>
  <si>
    <t>GSK210807NST172</t>
  </si>
  <si>
    <t>GSK210807WCB958</t>
  </si>
  <si>
    <t>GSK210807FHK389</t>
  </si>
  <si>
    <t>GSK210807JCN942</t>
  </si>
  <si>
    <t>GSK210807EPX839</t>
  </si>
  <si>
    <t>GSK210807KVN580</t>
  </si>
  <si>
    <t>GSK210807EJF750</t>
  </si>
  <si>
    <t>GSK210807KYW780</t>
  </si>
  <si>
    <t>GSK210807SFE024</t>
  </si>
  <si>
    <t>GSK210807ODS850</t>
  </si>
  <si>
    <t>GSK210807PNY468</t>
  </si>
  <si>
    <t>GSK210807NAP398</t>
  </si>
  <si>
    <t>GSK210807YLI548</t>
  </si>
  <si>
    <t>GSK210807XVJ160</t>
  </si>
  <si>
    <t>GSK210807XYH216</t>
  </si>
  <si>
    <t>GSK210807UDG134</t>
  </si>
  <si>
    <t>GSK210807TXA238</t>
  </si>
  <si>
    <t>GSK210807TYW368</t>
  </si>
  <si>
    <t>GSK210807UHW871</t>
  </si>
  <si>
    <t>GSK210807NKO871</t>
  </si>
  <si>
    <t>GSK210807VGT825</t>
  </si>
  <si>
    <t>GSK210807MLE265</t>
  </si>
  <si>
    <t>GSK210807XOH485</t>
  </si>
  <si>
    <t>GSK210807JYU587</t>
  </si>
  <si>
    <t>GSK210807UDL048</t>
  </si>
  <si>
    <t>GSK210807LCJ741</t>
  </si>
  <si>
    <t>GSK210807FUM894</t>
  </si>
  <si>
    <t>GSK210807OVU512</t>
  </si>
  <si>
    <t>GSK210807MBQ875</t>
  </si>
  <si>
    <t>GSK210807XNC164</t>
  </si>
  <si>
    <t>GSK210807NTF807</t>
  </si>
  <si>
    <t>GSK210807WBQ673</t>
  </si>
  <si>
    <t>GSK210807FCN532</t>
  </si>
  <si>
    <t>GSK210807SRW056</t>
  </si>
  <si>
    <t>GSK210807KYB145</t>
  </si>
  <si>
    <t>GSK210807IAN760</t>
  </si>
  <si>
    <t>GSK210807PKR724</t>
  </si>
  <si>
    <t>GSK210807XQR487</t>
  </si>
  <si>
    <t>GSK210807LGK409</t>
  </si>
  <si>
    <t>GSK210807KVW836</t>
  </si>
  <si>
    <t>GSK210807ZQG317</t>
  </si>
  <si>
    <t>GSK210807DKJ283</t>
  </si>
  <si>
    <t>GSK210807FRQ618</t>
  </si>
  <si>
    <t>GSK210807TSM591</t>
  </si>
  <si>
    <t>GSK210807CID482</t>
  </si>
  <si>
    <t>GSK210807UXS791</t>
  </si>
  <si>
    <t>GSK210807OEN356</t>
  </si>
  <si>
    <t>GSK210807ZYF794</t>
  </si>
  <si>
    <t>GSK210807MEP032</t>
  </si>
  <si>
    <t>GSK210807NBV824</t>
  </si>
  <si>
    <t>GSK210807KHI062</t>
  </si>
  <si>
    <t>GSK210807LEG219</t>
  </si>
  <si>
    <t>GSK210807GIM029</t>
  </si>
  <si>
    <t>GSK210807EFQ369</t>
  </si>
  <si>
    <t>GSK210807LWC490</t>
  </si>
  <si>
    <t>GSK210807JOX215</t>
  </si>
  <si>
    <t>GSK210807ZDQ208</t>
  </si>
  <si>
    <t>GSK210807DIE627</t>
  </si>
  <si>
    <t>GSK210807NXU374</t>
  </si>
  <si>
    <t>GSK210807WVT205</t>
  </si>
  <si>
    <t>GSK210807FVP204</t>
  </si>
  <si>
    <t>GSK210807SJV139</t>
  </si>
  <si>
    <t>GSK210807VUB108</t>
  </si>
  <si>
    <t>GSK210807TSF693</t>
  </si>
  <si>
    <t>GSK210807UDW605</t>
  </si>
  <si>
    <t>GSK210807DAH984</t>
  </si>
  <si>
    <t>GSK210807BSG021</t>
  </si>
  <si>
    <t>GSK210807KUT724</t>
  </si>
  <si>
    <t>GSK210807OSF386</t>
  </si>
  <si>
    <t>GSK210807UGN376</t>
  </si>
  <si>
    <t>GSK210807GCS915</t>
  </si>
  <si>
    <t>GSK210807CDM610</t>
  </si>
  <si>
    <t>GSK210807ULT023</t>
  </si>
  <si>
    <t>GSK210807FUI632</t>
  </si>
  <si>
    <t>GSK210807CAE172</t>
  </si>
  <si>
    <t>GSK210807YHX310</t>
  </si>
  <si>
    <t>GSK210807HJD304</t>
  </si>
  <si>
    <t>GSK210807LSI572</t>
  </si>
  <si>
    <t>GSK210807SJT698</t>
  </si>
  <si>
    <t>GSK210807DIN243</t>
  </si>
  <si>
    <t>GSK210807YKI798</t>
  </si>
  <si>
    <t>GSK210807IYK650</t>
  </si>
  <si>
    <t>GSK210807KLE918</t>
  </si>
  <si>
    <t>GSK210807HER456</t>
  </si>
  <si>
    <t>GSK210807ZWL167</t>
  </si>
  <si>
    <t>GSK210807IDW875</t>
  </si>
  <si>
    <t>GSK210807KWE541</t>
  </si>
  <si>
    <t>GSK210807VBK635</t>
  </si>
  <si>
    <t>GSK210807BDG265</t>
  </si>
  <si>
    <t>GSK210807ORK236</t>
  </si>
  <si>
    <t>GSK210807NDY321</t>
  </si>
  <si>
    <t>GSK210807VUX765</t>
  </si>
  <si>
    <t>GSK210807IAW517</t>
  </si>
  <si>
    <t>GSK210807MXZ230</t>
  </si>
  <si>
    <t>GSK210807IGX194</t>
  </si>
  <si>
    <t>GSK210807QLW358</t>
  </si>
  <si>
    <t>GSK210807RNS134</t>
  </si>
  <si>
    <t>GSK210807PVL541</t>
  </si>
  <si>
    <t>GSK210807QPC875</t>
  </si>
  <si>
    <t>GSK210807ZBC698</t>
  </si>
  <si>
    <t>GSK210807XAK193</t>
  </si>
  <si>
    <t>GSK210807FXG980</t>
  </si>
  <si>
    <t>GSK210807NCU205</t>
  </si>
  <si>
    <t>GSK210807LPW857</t>
  </si>
  <si>
    <t>GSK210807YNV016</t>
  </si>
  <si>
    <t>GSK210807IMW697</t>
  </si>
  <si>
    <t>GSK210807DZS582</t>
  </si>
  <si>
    <t>GSK210807HYI384</t>
  </si>
  <si>
    <t>GSK210807WIA279</t>
  </si>
  <si>
    <t>GSK210807BZQ830</t>
  </si>
  <si>
    <t>GSK210807PLE395</t>
  </si>
  <si>
    <t>GSK210807SYL296</t>
  </si>
  <si>
    <t>GSK210807ZPH346</t>
  </si>
  <si>
    <t>GSK210807OQW931</t>
  </si>
  <si>
    <t>GSK210807UDT409</t>
  </si>
  <si>
    <t>GSK210807EBJ529</t>
  </si>
  <si>
    <t>GSK210807FJT861</t>
  </si>
  <si>
    <t>GSK210807LCE904</t>
  </si>
  <si>
    <t>GSK210807CGR851</t>
  </si>
  <si>
    <t>GSK210807KJC639</t>
  </si>
  <si>
    <t>GSK210807MZV629</t>
  </si>
  <si>
    <t>GSK210807HMY179</t>
  </si>
  <si>
    <t>GSK210807XMP965</t>
  </si>
  <si>
    <t>GSK210807UGW680</t>
  </si>
  <si>
    <t>GSK210807RYJ186</t>
  </si>
  <si>
    <t>GSK210807VWF641</t>
  </si>
  <si>
    <t>GSK210807CWO241</t>
  </si>
  <si>
    <t>GSK210807UCM973</t>
  </si>
  <si>
    <t>GSK210807QVI376</t>
  </si>
  <si>
    <t>GSK210807IWO651</t>
  </si>
  <si>
    <t>GSK210807FPS942</t>
  </si>
  <si>
    <t>GSK210807DYL087</t>
  </si>
  <si>
    <t>GSK210807EUR742</t>
  </si>
  <si>
    <t>GSK210807UTJ973</t>
  </si>
  <si>
    <t>GSK210807ZLB538</t>
  </si>
  <si>
    <t>GSK210807DXM476</t>
  </si>
  <si>
    <t>GSK210807FML415</t>
  </si>
  <si>
    <t>GSK210807LSC426</t>
  </si>
  <si>
    <t>GSK210807UJR520</t>
  </si>
  <si>
    <t>GSK210807UOY517</t>
  </si>
  <si>
    <t>GSK210807JWQ178</t>
  </si>
  <si>
    <t>GSK210807RYH791</t>
  </si>
  <si>
    <t>GSK210807VDF860</t>
  </si>
  <si>
    <t>GSK210807USJ729</t>
  </si>
  <si>
    <t>GSK210807ROI926</t>
  </si>
  <si>
    <t>GSK210807MZJ715</t>
  </si>
  <si>
    <t>GSK210807REF495</t>
  </si>
  <si>
    <t>GSK210807ZYV753</t>
  </si>
  <si>
    <t>GSK210807TMW209</t>
  </si>
  <si>
    <t>GSK210807NAL387</t>
  </si>
  <si>
    <t>GSK210807TYF547</t>
  </si>
  <si>
    <t>GSK210807VGM196</t>
  </si>
  <si>
    <t>GSK210807OCK425</t>
  </si>
  <si>
    <t>GSK210807BGM642</t>
  </si>
  <si>
    <t>GSK210807QLB654</t>
  </si>
  <si>
    <t>GSK210807CYG725</t>
  </si>
  <si>
    <t>GSK210807CSL736</t>
  </si>
  <si>
    <t>GSK210807HIB403</t>
  </si>
  <si>
    <t>GSK210807NZW360</t>
  </si>
  <si>
    <t>GSK210807AEF519</t>
  </si>
  <si>
    <t>GSK210807KFR139</t>
  </si>
  <si>
    <t>GSK210807ZLC597</t>
  </si>
  <si>
    <t>GSK210807IHE358</t>
  </si>
  <si>
    <t>GSK210807FCS372</t>
  </si>
  <si>
    <t>GSK210807TLU602</t>
  </si>
  <si>
    <t>GSK210807WTF092</t>
  </si>
  <si>
    <t>GSK210807HJL527</t>
  </si>
  <si>
    <t>GSK210807LJR243</t>
  </si>
  <si>
    <t>GSK210807UVH416</t>
  </si>
  <si>
    <t>DMD/2108/07/WPOK5128</t>
  </si>
  <si>
    <t>GSK210806LRI501</t>
  </si>
  <si>
    <t>DMD/2108/07/VFHT1849</t>
  </si>
  <si>
    <t>GSK210807KYB097</t>
  </si>
  <si>
    <t>GSK210807HGF923</t>
  </si>
  <si>
    <t>GSK210807AMN903</t>
  </si>
  <si>
    <t>GSK210807IXL251</t>
  </si>
  <si>
    <t>GSK210807EQG185</t>
  </si>
  <si>
    <t>DMD/2108/10/QKAZ2741</t>
  </si>
  <si>
    <t>GSK210810SVP643</t>
  </si>
  <si>
    <t>GSK210810IEB317</t>
  </si>
  <si>
    <t>GSK210810JDN752</t>
  </si>
  <si>
    <t>GSK210810YIR173</t>
  </si>
  <si>
    <t>GSK210810XEG047</t>
  </si>
  <si>
    <t>GSK210810KRJ235</t>
  </si>
  <si>
    <t>GSK210810PSM813</t>
  </si>
  <si>
    <t>GSK210810QMI281</t>
  </si>
  <si>
    <t>GSK210810DRA408</t>
  </si>
  <si>
    <t>GSK210810CLR346</t>
  </si>
  <si>
    <t>DMD/2108/10/EANX8312</t>
  </si>
  <si>
    <t>GSK210810ZLE605</t>
  </si>
  <si>
    <t>GSK210810HIE967</t>
  </si>
  <si>
    <t>GSK210810RXT052</t>
  </si>
  <si>
    <t>GSK210810FCP739</t>
  </si>
  <si>
    <t>GSK210810DFR105</t>
  </si>
  <si>
    <t>GSK210810QMI658</t>
  </si>
  <si>
    <t>GSK210810TUQ376</t>
  </si>
  <si>
    <t>GSK210810HCQ461</t>
  </si>
  <si>
    <t>GSK210810QZK385</t>
  </si>
  <si>
    <t>GSK210810YOK734</t>
  </si>
  <si>
    <t>GSK210810KLZ392</t>
  </si>
  <si>
    <t>GSK210810NQV473</t>
  </si>
  <si>
    <t>GSK210810NGX732</t>
  </si>
  <si>
    <t>GSK210810LKJ218</t>
  </si>
  <si>
    <t>GSK210810KYP371</t>
  </si>
  <si>
    <t>GSK210810RXQ849</t>
  </si>
  <si>
    <t>GSK210810QEB370</t>
  </si>
  <si>
    <t>GSK210810CSF576</t>
  </si>
  <si>
    <t>GSK210810CQS647</t>
  </si>
  <si>
    <t>GSK210810KTY097</t>
  </si>
  <si>
    <t>GSK210810RPS072</t>
  </si>
  <si>
    <t>GSK210810ZVL219</t>
  </si>
  <si>
    <t>GSK210810LDU291</t>
  </si>
  <si>
    <t>GSK210810ODC974</t>
  </si>
  <si>
    <t>GSK210810RON346</t>
  </si>
  <si>
    <t>GSK210810XPT985</t>
  </si>
  <si>
    <t>GSK210810AHQ423</t>
  </si>
  <si>
    <t>GSK210810ESI487</t>
  </si>
  <si>
    <t>GSK210810RNY207</t>
  </si>
  <si>
    <t>GSK210810JXF714</t>
  </si>
  <si>
    <t>GSK210810ZSA849</t>
  </si>
  <si>
    <t>GSK210810SNZ502</t>
  </si>
  <si>
    <t>GSK210810SFK145</t>
  </si>
  <si>
    <t>GSK210810TZK750</t>
  </si>
  <si>
    <t>GSK210810ZMW297</t>
  </si>
  <si>
    <t>GSK210810KSE157</t>
  </si>
  <si>
    <t>GSK210810OZA652</t>
  </si>
  <si>
    <t>GSK210810JUZ415</t>
  </si>
  <si>
    <t>GSK210810XGU590</t>
  </si>
  <si>
    <t>GSK210810XHM234</t>
  </si>
  <si>
    <t>GSK210810HQP125</t>
  </si>
  <si>
    <t>GSK210810DEP823</t>
  </si>
  <si>
    <t>GSK210810EHB382</t>
  </si>
  <si>
    <t>GSK210810RUP941</t>
  </si>
  <si>
    <t>GSK210810BUC109</t>
  </si>
  <si>
    <t>GSK210810UGL079</t>
  </si>
  <si>
    <t>GSK210810HYZ381</t>
  </si>
  <si>
    <t>GSK210810BRJ389</t>
  </si>
  <si>
    <t>GSK210810NZK483</t>
  </si>
  <si>
    <t>GSK210810QMB894</t>
  </si>
  <si>
    <t>GSK210810QUJ321</t>
  </si>
  <si>
    <t>GSK210810DXW043</t>
  </si>
  <si>
    <t>GSK210810NBF409</t>
  </si>
  <si>
    <t>GSK210810QTX246</t>
  </si>
  <si>
    <t>GSK210810WBK386</t>
  </si>
  <si>
    <t>GSK210810ZGJ652</t>
  </si>
  <si>
    <t>GSK210810BZV830</t>
  </si>
  <si>
    <t>GSK210810PNW517</t>
  </si>
  <si>
    <t>GSK210810WSE367</t>
  </si>
  <si>
    <t>GSK210810FWK187</t>
  </si>
  <si>
    <t>GSK210810ACO405</t>
  </si>
  <si>
    <t>GSK210810RBK237</t>
  </si>
  <si>
    <t>GSK210810YOE410</t>
  </si>
  <si>
    <t>GSK210810CBX495</t>
  </si>
  <si>
    <t>GSK210810OKV931</t>
  </si>
  <si>
    <t>GSK210810VST407</t>
  </si>
  <si>
    <t>GSK210810STC483</t>
  </si>
  <si>
    <t>GSK210810MGT197</t>
  </si>
  <si>
    <t>GSK210810IPE637</t>
  </si>
  <si>
    <t>GSK210810KDQ850</t>
  </si>
  <si>
    <t>GSK210810SDV601</t>
  </si>
  <si>
    <t>GSK210810NKW368</t>
  </si>
  <si>
    <t>GSK210810PGQ753</t>
  </si>
  <si>
    <t>GSK210810MLN583</t>
  </si>
  <si>
    <t>GSK210810LDM678</t>
  </si>
  <si>
    <t>GSK210810DLE524</t>
  </si>
  <si>
    <t>GSK210810ZVO471</t>
  </si>
  <si>
    <t>GSK210810GLD360</t>
  </si>
  <si>
    <t>GSK210810IHO509</t>
  </si>
  <si>
    <t>GSK210810HGV481</t>
  </si>
  <si>
    <t>GSK210810NJE541</t>
  </si>
  <si>
    <t>GSK210810HQA840</t>
  </si>
  <si>
    <t>GSK210810JOA694</t>
  </si>
  <si>
    <t>GSK210810BJG304</t>
  </si>
  <si>
    <t>GSK210810TKW972</t>
  </si>
  <si>
    <t>GSK210810RLA638</t>
  </si>
  <si>
    <t>GSK210810QNR907</t>
  </si>
  <si>
    <t>GSK210810UGV316</t>
  </si>
  <si>
    <t>GSK210810UNM546</t>
  </si>
  <si>
    <t>GSK210810EGK340</t>
  </si>
  <si>
    <t>GSK210810XBI524</t>
  </si>
  <si>
    <t>GSK210810GTA041</t>
  </si>
  <si>
    <t>GSK210810JNY783</t>
  </si>
  <si>
    <t>GSK210810NOI901</t>
  </si>
  <si>
    <t>GSK210810BIM675</t>
  </si>
  <si>
    <t>GSK210810WZE362</t>
  </si>
  <si>
    <t>GSK210810KWM741</t>
  </si>
  <si>
    <t>GSK210810PXJ953</t>
  </si>
  <si>
    <t>GSK210810XCY837</t>
  </si>
  <si>
    <t>GSK210810JPV168</t>
  </si>
  <si>
    <t>GSK210810LMR396</t>
  </si>
  <si>
    <t>GSK210810NKZ047</t>
  </si>
  <si>
    <t>GSK210810UHC752</t>
  </si>
  <si>
    <t>GSK210810LYA673</t>
  </si>
  <si>
    <t>GSK210810QEC856</t>
  </si>
  <si>
    <t>GSK210810STR306</t>
  </si>
  <si>
    <t>GSK210810IAE486</t>
  </si>
  <si>
    <t>GSK210810FRM310</t>
  </si>
  <si>
    <t>GSK210810SAT752</t>
  </si>
  <si>
    <t>GSK210810IPA087</t>
  </si>
  <si>
    <t>GSK210810RWG920</t>
  </si>
  <si>
    <t>GSK210810SVM108</t>
  </si>
  <si>
    <t>GSK210810NXM429</t>
  </si>
  <si>
    <t>GSK210810EXG196</t>
  </si>
  <si>
    <t>GSK210810TMN560</t>
  </si>
  <si>
    <t>GSK210810MWF056</t>
  </si>
  <si>
    <t>GSK210810OLD024</t>
  </si>
  <si>
    <t>GSK210810QJO209</t>
  </si>
  <si>
    <t>GSK210810YQT526</t>
  </si>
  <si>
    <t>GSK210810WRD458</t>
  </si>
  <si>
    <t>GSK210810JQD034</t>
  </si>
  <si>
    <t>GSK210810JYM906</t>
  </si>
  <si>
    <t>GSK210810QBF903</t>
  </si>
  <si>
    <t>GSK210810YMD973</t>
  </si>
  <si>
    <t>GSK210810POC856</t>
  </si>
  <si>
    <t>GSK210810OZX879</t>
  </si>
  <si>
    <t>GSK210810PVF490</t>
  </si>
  <si>
    <t>GSK210810AIF930</t>
  </si>
  <si>
    <t>GSK210810LFB581</t>
  </si>
  <si>
    <t>GSK210810MQB583</t>
  </si>
  <si>
    <t>GSK210810LGI357</t>
  </si>
  <si>
    <t>GSK210810COL549</t>
  </si>
  <si>
    <t>GSK210810ZCD709</t>
  </si>
  <si>
    <t>GSK210810ZWV589</t>
  </si>
  <si>
    <t>GSK210810YJB239</t>
  </si>
  <si>
    <t>GSK210810UWT725</t>
  </si>
  <si>
    <t>GSK210810BTH248</t>
  </si>
  <si>
    <t>GSK210810SAZ293</t>
  </si>
  <si>
    <t>GSK210810IOH084</t>
  </si>
  <si>
    <t>GSK210810LKO426</t>
  </si>
  <si>
    <t>GSK210810XNJ129</t>
  </si>
  <si>
    <t>GSK210810PZT326</t>
  </si>
  <si>
    <t>GSK210810JWA728</t>
  </si>
  <si>
    <t>GSK210810TUL206</t>
  </si>
  <si>
    <t>GSK210810ILV265</t>
  </si>
  <si>
    <t>GSK210810VWS328</t>
  </si>
  <si>
    <t>GSK210810WIL290</t>
  </si>
  <si>
    <t>GSK210810RHB839</t>
  </si>
  <si>
    <t>GSK210810XEN058</t>
  </si>
  <si>
    <t>GSK210810YPR658</t>
  </si>
  <si>
    <t>GSK210810EUT805</t>
  </si>
  <si>
    <t>GSK210810XDC421</t>
  </si>
  <si>
    <t>GSK210810YWZ493</t>
  </si>
  <si>
    <t>GSK210810SHZ018</t>
  </si>
  <si>
    <t>GSK210810JFM035</t>
  </si>
  <si>
    <t>GSK210810KAU495</t>
  </si>
  <si>
    <t>GSK210810FKZ867</t>
  </si>
  <si>
    <t>GSK210810DQU814</t>
  </si>
  <si>
    <t>GSK210810MTJ430</t>
  </si>
  <si>
    <t>GSK210810OJT304</t>
  </si>
  <si>
    <t>GSK210810SKR907</t>
  </si>
  <si>
    <t>GSK210810MFO206</t>
  </si>
  <si>
    <t>GSK210810IQG370</t>
  </si>
  <si>
    <t>GSK210810TCV926</t>
  </si>
  <si>
    <t>GSK210810WCA295</t>
  </si>
  <si>
    <t>GSK210810IEA972</t>
  </si>
  <si>
    <t>GSK210810OKI035</t>
  </si>
  <si>
    <t>GSK210810KSR827</t>
  </si>
  <si>
    <t>GSK210810GIM713</t>
  </si>
  <si>
    <t>GSK210810VBE908</t>
  </si>
  <si>
    <t>GSK210810WLG435</t>
  </si>
  <si>
    <t>GSK210810YSQ354</t>
  </si>
  <si>
    <t>GSK210810ZWR431</t>
  </si>
  <si>
    <t>GSK210810JNY875</t>
  </si>
  <si>
    <t>GSK210810MZQ251</t>
  </si>
  <si>
    <t>GSK210810NSM930</t>
  </si>
  <si>
    <t>GSK210810IME063</t>
  </si>
  <si>
    <t>GSK210810TBW673</t>
  </si>
  <si>
    <t>GSK210810CFI140</t>
  </si>
  <si>
    <t>GSK210810DVY029</t>
  </si>
  <si>
    <t>GSK210810ABZ057</t>
  </si>
  <si>
    <t>GSK210810NKR192</t>
  </si>
  <si>
    <t>GSK210810IRF854</t>
  </si>
  <si>
    <t>GSK210810YOI809</t>
  </si>
  <si>
    <t>GSK210810BRU463</t>
  </si>
  <si>
    <t>GSK210810VPW048</t>
  </si>
  <si>
    <t>GSK210810BUL037</t>
  </si>
  <si>
    <t>GSK210810YDC950</t>
  </si>
  <si>
    <t>GSK210810VMF178</t>
  </si>
  <si>
    <t>GSK210810YQD985</t>
  </si>
  <si>
    <t>GSK210810QJL869</t>
  </si>
  <si>
    <t>GSK210810NPW178</t>
  </si>
  <si>
    <t>GSK210810UGZ549</t>
  </si>
  <si>
    <t>GSK210810MLZ328</t>
  </si>
  <si>
    <t>GSK210810ILU781</t>
  </si>
  <si>
    <t>GSK210810DUY917</t>
  </si>
  <si>
    <t>GSK210810CEG683</t>
  </si>
  <si>
    <t>GSK210810KXP273</t>
  </si>
  <si>
    <t>GSK210810GPV350</t>
  </si>
  <si>
    <t>GSK210810YJL561</t>
  </si>
  <si>
    <t>GSK210810IOP649</t>
  </si>
  <si>
    <t>GSK210810HJS507</t>
  </si>
  <si>
    <t>GSK210810KDP872</t>
  </si>
  <si>
    <t>GSK210810GQO670</t>
  </si>
  <si>
    <t>GSK210810COZ856</t>
  </si>
  <si>
    <t>GSK210810OEU869</t>
  </si>
  <si>
    <t>GSK210810EXJ439</t>
  </si>
  <si>
    <t>GSK210810KLS654</t>
  </si>
  <si>
    <t>GSK210810SJE073</t>
  </si>
  <si>
    <t>GSK210810FCN307</t>
  </si>
  <si>
    <t>GSK210810WJD789</t>
  </si>
  <si>
    <t>GSK210810KVS160</t>
  </si>
  <si>
    <t>GSK210810EXT802</t>
  </si>
  <si>
    <t>GSK210810OCJ982</t>
  </si>
  <si>
    <t>GSK210810VUA346</t>
  </si>
  <si>
    <t>GSK210810DMH308</t>
  </si>
  <si>
    <t>GSK210810IUA089</t>
  </si>
  <si>
    <t>GSK210810JBH946</t>
  </si>
  <si>
    <t>GSK210810XSB304</t>
  </si>
  <si>
    <t>GSK210810DXA103</t>
  </si>
  <si>
    <t>GSK210810FAG876</t>
  </si>
  <si>
    <t>GSK210810JEH349</t>
  </si>
  <si>
    <t>GSK210810AUR298</t>
  </si>
  <si>
    <t>GSK210810IRM270</t>
  </si>
  <si>
    <t>GSK210810YDU293</t>
  </si>
  <si>
    <t>GSK210810SVJ568</t>
  </si>
  <si>
    <t>GSK210810AQF123</t>
  </si>
  <si>
    <t>GSK210810LIB798</t>
  </si>
  <si>
    <t>GSK210810THG380</t>
  </si>
  <si>
    <t>GSK210810DVW427</t>
  </si>
  <si>
    <t>GSK210810JVY187</t>
  </si>
  <si>
    <t>GSK210810AXG235</t>
  </si>
  <si>
    <t>GSK210809MQE482</t>
  </si>
  <si>
    <t>GSK210810FCT147</t>
  </si>
  <si>
    <t>GSK210810FQV890</t>
  </si>
  <si>
    <t>GSK210810MVJ890</t>
  </si>
  <si>
    <t>GSK210810WQL507</t>
  </si>
  <si>
    <t>GSK210810MLU549</t>
  </si>
  <si>
    <t>GSK210810FNM819</t>
  </si>
  <si>
    <t>GSK210810MHV329</t>
  </si>
  <si>
    <t>GSK210810UIY074</t>
  </si>
  <si>
    <t>GSK210810GMT395</t>
  </si>
  <si>
    <t>GSK210810UZX350</t>
  </si>
  <si>
    <t>GSK210810FAY342</t>
  </si>
  <si>
    <t>GSK210810LME936</t>
  </si>
  <si>
    <t>GSK210810KZP146</t>
  </si>
  <si>
    <t>GSK210810LID143</t>
  </si>
  <si>
    <t>GSK210810MZC284</t>
  </si>
  <si>
    <t>GSK210810ABL682</t>
  </si>
  <si>
    <t>GSK210810CHO703</t>
  </si>
  <si>
    <t>GSK210810SMB842</t>
  </si>
  <si>
    <t>GSK210810MIC206</t>
  </si>
  <si>
    <t>GSK210810XSJ741</t>
  </si>
  <si>
    <t>GSK210810RMC846</t>
  </si>
  <si>
    <t>GSK210810PHR726</t>
  </si>
  <si>
    <t>GSK210810PHY519</t>
  </si>
  <si>
    <t>GSK210810PDW752</t>
  </si>
  <si>
    <t>GSK210810EPU097</t>
  </si>
  <si>
    <t>GSK210810IBP280</t>
  </si>
  <si>
    <t>GSK210810QXJ583</t>
  </si>
  <si>
    <t>GSK210810EBO891</t>
  </si>
  <si>
    <t>GSK210810PXT071</t>
  </si>
  <si>
    <t>GSK210810TUE382</t>
  </si>
  <si>
    <t>GSK210810TFK819</t>
  </si>
  <si>
    <t>GSK210810ETV061</t>
  </si>
  <si>
    <t>GSK210810ERL705</t>
  </si>
  <si>
    <t>GSK210810TKU231</t>
  </si>
  <si>
    <t>GSK210810NYH295</t>
  </si>
  <si>
    <t>GSK210810TDC506</t>
  </si>
  <si>
    <t>GSK210810RUK846</t>
  </si>
  <si>
    <t>GSK210810OUD052</t>
  </si>
  <si>
    <t>GSK210810JPG158</t>
  </si>
  <si>
    <t>GSK210810KTL342</t>
  </si>
  <si>
    <t>GSK210810JKI201</t>
  </si>
  <si>
    <t>GSK210810OHE159</t>
  </si>
  <si>
    <t>GSK210810EML162</t>
  </si>
  <si>
    <t>GSK210810AQV732</t>
  </si>
  <si>
    <t>GSK210810IZQ617</t>
  </si>
  <si>
    <t>GSK210810CGR872</t>
  </si>
  <si>
    <t>GSK210810TKY648</t>
  </si>
  <si>
    <t>GSK210810XPH625</t>
  </si>
  <si>
    <t>GSK210810MVI056</t>
  </si>
  <si>
    <t>GSK210810NEI059</t>
  </si>
  <si>
    <t>GSK210810FZL893</t>
  </si>
  <si>
    <t>GSK210810ZAO082</t>
  </si>
  <si>
    <t>GSK210810ENI364</t>
  </si>
  <si>
    <t>GSK210810CJX214</t>
  </si>
  <si>
    <t>GSK210810AMR086</t>
  </si>
  <si>
    <t>GSK210810QSX293</t>
  </si>
  <si>
    <t>GSK210810DOC305</t>
  </si>
  <si>
    <t>GSK210810FKT457</t>
  </si>
  <si>
    <t>GSK210810BMR059</t>
  </si>
  <si>
    <t>GSK210810QKY341</t>
  </si>
  <si>
    <t>GSK210810TCH749</t>
  </si>
  <si>
    <t>GSK210810JUW829</t>
  </si>
  <si>
    <t>GSK210810SYH241</t>
  </si>
  <si>
    <t>GSK210810HSA762</t>
  </si>
  <si>
    <t>GSK210810HJL906</t>
  </si>
  <si>
    <t>GSK210810QPC768</t>
  </si>
  <si>
    <t>GSK210810ORY730</t>
  </si>
  <si>
    <t>GSK210810USI982</t>
  </si>
  <si>
    <t>GSK210810VQE521</t>
  </si>
  <si>
    <t>GSK210810JKA067</t>
  </si>
  <si>
    <t>GSK210810YZV301</t>
  </si>
  <si>
    <t>GSK210810YLC876</t>
  </si>
  <si>
    <t>GSK210810QSB198</t>
  </si>
  <si>
    <t>GSK210810YOH865</t>
  </si>
  <si>
    <t>GSK210810USE805</t>
  </si>
  <si>
    <t>GSK210810BSP532</t>
  </si>
  <si>
    <t>GSK210810AMP840</t>
  </si>
  <si>
    <t>GSK210810WTV913</t>
  </si>
  <si>
    <t>GSK210810HEZ237</t>
  </si>
  <si>
    <t>GSK210810PRG761</t>
  </si>
  <si>
    <t>GSK210810EQW590</t>
  </si>
  <si>
    <t>GSK210810TWZ129</t>
  </si>
  <si>
    <t>GSK210810BLV875</t>
  </si>
  <si>
    <t>GSK210810PKQ729</t>
  </si>
  <si>
    <t>GSK210810YVE406</t>
  </si>
  <si>
    <t>GSK210810QTC089</t>
  </si>
  <si>
    <t>GSK210810IME432</t>
  </si>
  <si>
    <t>GSK210810ADS743</t>
  </si>
  <si>
    <t>GSK210810XBO041</t>
  </si>
  <si>
    <t>GSK210810LDU430</t>
  </si>
  <si>
    <t>GSK210810EGZ673</t>
  </si>
  <si>
    <t>GSK210810ITY028</t>
  </si>
  <si>
    <t>GSK210810CGJ163</t>
  </si>
  <si>
    <t>GSK210810EJL634</t>
  </si>
  <si>
    <t>GSK210810OTW781</t>
  </si>
  <si>
    <t>GSK210810QRI091</t>
  </si>
  <si>
    <t>GSK210810JUP317</t>
  </si>
  <si>
    <t>GSK210810XME453</t>
  </si>
  <si>
    <t>GSK210810HTF036</t>
  </si>
  <si>
    <t>GSK210810VUR184</t>
  </si>
  <si>
    <t>GSK210810SVT280</t>
  </si>
  <si>
    <t>GSK210810OMX240</t>
  </si>
  <si>
    <t>GSK210810LIS471</t>
  </si>
  <si>
    <t>GSK210810CFS890</t>
  </si>
  <si>
    <t>GSK210810JNV092</t>
  </si>
  <si>
    <t>GSK210810SLA364</t>
  </si>
  <si>
    <t>GSK210810LES756</t>
  </si>
  <si>
    <t>GSK210810HSL926</t>
  </si>
  <si>
    <t>GSK210810BDU624</t>
  </si>
  <si>
    <t>GSK210810ZNB486</t>
  </si>
  <si>
    <t>GSK210810PHK935</t>
  </si>
  <si>
    <t>GSK210810STH625</t>
  </si>
  <si>
    <t>GSK210810QUG697</t>
  </si>
  <si>
    <t>GSK210810MSC069</t>
  </si>
  <si>
    <t>GSK210810YOP271</t>
  </si>
  <si>
    <t>GSK210810ENB640</t>
  </si>
  <si>
    <t>GSK210810KEL240</t>
  </si>
  <si>
    <t>GSK210810OWL812</t>
  </si>
  <si>
    <t>GSK210810HME243</t>
  </si>
  <si>
    <t>GSK210810JAW721</t>
  </si>
  <si>
    <t>GSK210810LBX756</t>
  </si>
  <si>
    <t>GSK210810NEJ581</t>
  </si>
  <si>
    <t>GSK210810POJ459</t>
  </si>
  <si>
    <t>GSK210810KNL693</t>
  </si>
  <si>
    <t>GSK210810AIV915</t>
  </si>
  <si>
    <t>GSK210810EIM601</t>
  </si>
  <si>
    <t>GSK210810FRC310</t>
  </si>
  <si>
    <t>GSK210810GTJ637</t>
  </si>
  <si>
    <t>GSK210810TLA054</t>
  </si>
  <si>
    <t>GSK210810IXW541</t>
  </si>
  <si>
    <t>GSK210810JLK972</t>
  </si>
  <si>
    <t>GSK210810RSF568</t>
  </si>
  <si>
    <t>GSK210810UMB291</t>
  </si>
  <si>
    <t>GSK210810BDU154</t>
  </si>
  <si>
    <t>GSK210810IWH213</t>
  </si>
  <si>
    <t>GSK210810WTL347</t>
  </si>
  <si>
    <t>GSK210810BUR682</t>
  </si>
  <si>
    <t>GSK210810HYI957</t>
  </si>
  <si>
    <t>GSK210810HES609</t>
  </si>
  <si>
    <t>GSK210810CVR468</t>
  </si>
  <si>
    <t>GSK210810MHJ841</t>
  </si>
  <si>
    <t>GSK210810RHU084</t>
  </si>
  <si>
    <t>GSK210810KNT316</t>
  </si>
  <si>
    <t>GSK210810KOT913</t>
  </si>
  <si>
    <t>GSK210810MWE921</t>
  </si>
  <si>
    <t>GSK210810LYF510</t>
  </si>
  <si>
    <t>GSK210810YCN869</t>
  </si>
  <si>
    <t>GSK210810ZFS869</t>
  </si>
  <si>
    <t>GSK210810IPN176</t>
  </si>
  <si>
    <t>GSK210810AJP641</t>
  </si>
  <si>
    <t>GSK210810BIK328</t>
  </si>
  <si>
    <t>GSK210810MZX317</t>
  </si>
  <si>
    <t>GSK210810STA741</t>
  </si>
  <si>
    <t>GSK210810QZB053</t>
  </si>
  <si>
    <t>GSK210810NMY281</t>
  </si>
  <si>
    <t>GSK210810WOP892</t>
  </si>
  <si>
    <t>GSK210810LZI307</t>
  </si>
  <si>
    <t>GSK210810BHY573</t>
  </si>
  <si>
    <t>GSK210810LMQ697</t>
  </si>
  <si>
    <t>GSK210810QYO346</t>
  </si>
  <si>
    <t>GSK210810ZUM317</t>
  </si>
  <si>
    <t>GSK210810HQP875</t>
  </si>
  <si>
    <t>GSK210810KWL482</t>
  </si>
  <si>
    <t>GSK210810CJL736</t>
  </si>
  <si>
    <t>GSK210810WIM038</t>
  </si>
  <si>
    <t>GSK210810BFT027</t>
  </si>
  <si>
    <t>GSK210810CGO549</t>
  </si>
  <si>
    <t>GSK210810NTP540</t>
  </si>
  <si>
    <t>GSK210810MDI859</t>
  </si>
  <si>
    <t>GSK210810PWE732</t>
  </si>
  <si>
    <t>KM MILA UTAMA</t>
  </si>
  <si>
    <t>16/8/2021 16:22 Ikhsan</t>
  </si>
  <si>
    <t>DMD/2108/10/LYBT2956</t>
  </si>
  <si>
    <t>GSK210810NTO349</t>
  </si>
  <si>
    <t>GSK210810KZA390</t>
  </si>
  <si>
    <t>GSK210810ZTY421</t>
  </si>
  <si>
    <t>GSK210810UWN940</t>
  </si>
  <si>
    <t>GSK210810GUY273</t>
  </si>
  <si>
    <t>GSK210810TVB642</t>
  </si>
  <si>
    <t>GSK210810QWH879</t>
  </si>
  <si>
    <t>GSK210810PCK628</t>
  </si>
  <si>
    <t>GSK210810KJU145</t>
  </si>
  <si>
    <t>GSK210810SHX789</t>
  </si>
  <si>
    <t>GSK210810BFX379</t>
  </si>
  <si>
    <t>DMD/2108/10/NEJP0168</t>
  </si>
  <si>
    <t>GSK210810IWA059</t>
  </si>
  <si>
    <t>GSK210810RHQ203</t>
  </si>
  <si>
    <t>GSK210810LIB075</t>
  </si>
  <si>
    <t>GSK210810WVR458</t>
  </si>
  <si>
    <t>GSK210810COX832</t>
  </si>
  <si>
    <t>GSK210810FJG802</t>
  </si>
  <si>
    <t>GSK210810RIM579</t>
  </si>
  <si>
    <t>GSK210810KCM837</t>
  </si>
  <si>
    <t>GSK210810GWA086</t>
  </si>
  <si>
    <t>GSK210810QEX301</t>
  </si>
  <si>
    <t>GSK210810LTK674</t>
  </si>
  <si>
    <t>GSK210810PEW401</t>
  </si>
  <si>
    <t>GSK210810PLO294</t>
  </si>
  <si>
    <t>GSK210810GNI356</t>
  </si>
  <si>
    <t>GSK210810CSX671</t>
  </si>
  <si>
    <t>GSK210810AEQ362</t>
  </si>
  <si>
    <t>GSK210810UBI745</t>
  </si>
  <si>
    <t>GSK210810CYJ507</t>
  </si>
  <si>
    <t>GSK210810PFK864</t>
  </si>
  <si>
    <t>GSK210810OMX648</t>
  </si>
  <si>
    <t>GSK210810STQ380</t>
  </si>
  <si>
    <t>GSK210810GYA143</t>
  </si>
  <si>
    <t>GSK210810PKG613</t>
  </si>
  <si>
    <t>GSK210810UQP046</t>
  </si>
  <si>
    <t>GSK210810XZJ428</t>
  </si>
  <si>
    <t>GSK210810BGT058</t>
  </si>
  <si>
    <t>GSK210810CHE879</t>
  </si>
  <si>
    <t>GSK210810RVM980</t>
  </si>
  <si>
    <t>GSK210810QSC397</t>
  </si>
  <si>
    <t>GSK210810FMU327</t>
  </si>
  <si>
    <t>GSK210810HJZ210</t>
  </si>
  <si>
    <t>GSK210810ZGB027</t>
  </si>
  <si>
    <t>GSK210810ESO253</t>
  </si>
  <si>
    <t>GSK210810HML295</t>
  </si>
  <si>
    <t>GSK210810ODK069</t>
  </si>
  <si>
    <t>GSK210810BZY351</t>
  </si>
  <si>
    <t>GSK210810EXK853</t>
  </si>
  <si>
    <t>GSK210810LSD583</t>
  </si>
  <si>
    <t>GSK210810YBJ318</t>
  </si>
  <si>
    <t>GSK210810GDZ716</t>
  </si>
  <si>
    <t>GSK210810JQA591</t>
  </si>
  <si>
    <t>GSK210810GSQ081</t>
  </si>
  <si>
    <t>GSK210810PUN097</t>
  </si>
  <si>
    <t>GSK210810PXD069</t>
  </si>
  <si>
    <t>GSK210810YXK590</t>
  </si>
  <si>
    <t>GSK210810EOU803</t>
  </si>
  <si>
    <t>GSK210810CKI526</t>
  </si>
  <si>
    <t>GSK210810XSO291</t>
  </si>
  <si>
    <t>GSK210810XHR856</t>
  </si>
  <si>
    <t>GSK210810MWU473</t>
  </si>
  <si>
    <t>GSK210810FYV274</t>
  </si>
  <si>
    <t>GSK210810ZIB258</t>
  </si>
  <si>
    <t>GSK210810YKB178</t>
  </si>
  <si>
    <t>GSK210810WKA834</t>
  </si>
  <si>
    <t>GSK210810RST384</t>
  </si>
  <si>
    <t>GSK210810SPM854</t>
  </si>
  <si>
    <t>GSK210810VAJ701</t>
  </si>
  <si>
    <t>GSK210810TVH861</t>
  </si>
  <si>
    <t>GSK210810FDR152</t>
  </si>
  <si>
    <t>GSK210810GWE458</t>
  </si>
  <si>
    <t>DMD/2108/10/XGUA4735</t>
  </si>
  <si>
    <t>GSK210810XFP394</t>
  </si>
  <si>
    <t>GSK210810ELM538</t>
  </si>
  <si>
    <t>GSK210810WCL567</t>
  </si>
  <si>
    <t>GSK210810ENY724</t>
  </si>
  <si>
    <t>GSK210810WOX167</t>
  </si>
  <si>
    <t>GSK210810HER895</t>
  </si>
  <si>
    <t>GSK210810FHB605</t>
  </si>
  <si>
    <t>GSK210810JMW391</t>
  </si>
  <si>
    <t>GSK210810OTC590</t>
  </si>
  <si>
    <t>GSK210810MPI930</t>
  </si>
  <si>
    <t>GSK210810BVU392</t>
  </si>
  <si>
    <t>GSK210810XUB623</t>
  </si>
  <si>
    <t>GSK210810TYB216</t>
  </si>
  <si>
    <t>GSK210810VJM835</t>
  </si>
  <si>
    <t>GSK210810ZTI614</t>
  </si>
  <si>
    <t>GSK210810SLP453</t>
  </si>
  <si>
    <t>GSK210810IXO394</t>
  </si>
  <si>
    <t>GSK210810PIC186</t>
  </si>
  <si>
    <t>GSK210810GXJ728</t>
  </si>
  <si>
    <t>GSK210810RLQ827</t>
  </si>
  <si>
    <t>GSK210810ZJU769</t>
  </si>
  <si>
    <t>GSK210810ZQB943</t>
  </si>
  <si>
    <t>GSK210810QRB429</t>
  </si>
  <si>
    <t>GSK210810XMY348</t>
  </si>
  <si>
    <t>GSK210810NCZ219</t>
  </si>
  <si>
    <t>GSK210810XFC871</t>
  </si>
  <si>
    <t>GSK210810VCM461</t>
  </si>
  <si>
    <t>GSK210810FCQ439</t>
  </si>
  <si>
    <t>GSK210810ICK069</t>
  </si>
  <si>
    <t>GSK210810LJI901</t>
  </si>
  <si>
    <t>GSK210810DBI286</t>
  </si>
  <si>
    <t>GSK210810YPS458</t>
  </si>
  <si>
    <t>GSK210810ZQC106</t>
  </si>
  <si>
    <t>GSK210810NCR701</t>
  </si>
  <si>
    <t>GSK210810IRD123</t>
  </si>
  <si>
    <t>GSK210810PKY902</t>
  </si>
  <si>
    <t>GSK210810DQP058</t>
  </si>
  <si>
    <t>GSK210810BXU361</t>
  </si>
  <si>
    <t>GSK210810GKC360</t>
  </si>
  <si>
    <t>GSK210810MXC834</t>
  </si>
  <si>
    <t>GSK210810CLO132</t>
  </si>
  <si>
    <t>GSK210810MRQ679</t>
  </si>
  <si>
    <t>GSK210810YOW834</t>
  </si>
  <si>
    <t>GSK210810RHP789</t>
  </si>
  <si>
    <t>GSK210810BNH529</t>
  </si>
  <si>
    <t>GSK210810JZV128</t>
  </si>
  <si>
    <t>GSK210810DGS364</t>
  </si>
  <si>
    <t>GSK210810UVM546</t>
  </si>
  <si>
    <t>GSK210810IUS731</t>
  </si>
  <si>
    <t>GSK210810ICQ352</t>
  </si>
  <si>
    <t>GSK210810HPV872</t>
  </si>
  <si>
    <t>GSK210810UAX683</t>
  </si>
  <si>
    <t>GSK210810QDH524</t>
  </si>
  <si>
    <t>GSK210810UOV257</t>
  </si>
  <si>
    <t>GSK210810ELJ273</t>
  </si>
  <si>
    <t>GSK210810XKJ379</t>
  </si>
  <si>
    <t>GSK210810TXM689</t>
  </si>
  <si>
    <t>GSK210810TWS841</t>
  </si>
  <si>
    <t>GSK210810UGJ237</t>
  </si>
  <si>
    <t>GSK210810TWU951</t>
  </si>
  <si>
    <t>GSK210810DSO184</t>
  </si>
  <si>
    <t>GSK210810ZYK862</t>
  </si>
  <si>
    <t>GSK210810WAY429</t>
  </si>
  <si>
    <t>GSK210810TOY246</t>
  </si>
  <si>
    <t>GSK210810BJV752</t>
  </si>
  <si>
    <t>GSK210810AMC124</t>
  </si>
  <si>
    <t>GSK210810UIG640</t>
  </si>
  <si>
    <t>GSK210810MKL673</t>
  </si>
  <si>
    <t>GSK210810ITB276</t>
  </si>
  <si>
    <t>GSK210810KTQ824</t>
  </si>
  <si>
    <t>GSK210810HAC549</t>
  </si>
  <si>
    <t>GSK210810NOZ126</t>
  </si>
  <si>
    <t>GSK210810WDS367</t>
  </si>
  <si>
    <t>GSK210810XEI563</t>
  </si>
  <si>
    <t>GSK210810CUB106</t>
  </si>
  <si>
    <t>GSK210810QKV641</t>
  </si>
  <si>
    <t>GSK210810JZN378</t>
  </si>
  <si>
    <t>GSK210810JYB914</t>
  </si>
  <si>
    <t>GSK210810KOP579</t>
  </si>
  <si>
    <t>GSK210810DSV847</t>
  </si>
  <si>
    <t>GSK210810MXE463</t>
  </si>
  <si>
    <t>GSK210810ZFG718</t>
  </si>
  <si>
    <t>GSK210810AMF412</t>
  </si>
  <si>
    <t>GSK210810WCB768</t>
  </si>
  <si>
    <t>GSK210810KFS490</t>
  </si>
  <si>
    <t>GSK210810GHF405</t>
  </si>
  <si>
    <t>GSK210810CSF423</t>
  </si>
  <si>
    <t>GSK210810IVK265</t>
  </si>
  <si>
    <t>GSK210810PQK063</t>
  </si>
  <si>
    <t>GSK210810CXO180</t>
  </si>
  <si>
    <t>GSK210810COM718</t>
  </si>
  <si>
    <t>GSK210810WSY270</t>
  </si>
  <si>
    <t>GSK210810JDQ195</t>
  </si>
  <si>
    <t>GSK210810IKE045</t>
  </si>
  <si>
    <t>GSK210810FJM261</t>
  </si>
  <si>
    <t>GSK210810MEC147</t>
  </si>
  <si>
    <t>GSK210810KQJ283</t>
  </si>
  <si>
    <t>GSK210810FJT236</t>
  </si>
  <si>
    <t>GSK210810ECF918</t>
  </si>
  <si>
    <t>GSK210810MVG574</t>
  </si>
  <si>
    <t>GSK210810WDE827</t>
  </si>
  <si>
    <t>GSK210810OTN176</t>
  </si>
  <si>
    <t>GSK210810UWJ645</t>
  </si>
  <si>
    <t>GSK210810GYP743</t>
  </si>
  <si>
    <t>GSK210810JSW684</t>
  </si>
  <si>
    <t>GSK210810ALW948</t>
  </si>
  <si>
    <t>GSK210810MSZ391</t>
  </si>
  <si>
    <t>GSK210810UHP836</t>
  </si>
  <si>
    <t>GSK210810EJN958</t>
  </si>
  <si>
    <t>GSK210810CJK650</t>
  </si>
  <si>
    <t>GSK210810ONW629</t>
  </si>
  <si>
    <t>GSK210810AYJ903</t>
  </si>
  <si>
    <t>GSK210810TQP860</t>
  </si>
  <si>
    <t>GSK210810OJU290</t>
  </si>
  <si>
    <t>GSK210810SCP426</t>
  </si>
  <si>
    <t>GSK210810PGR894</t>
  </si>
  <si>
    <t>GSK210810TME417</t>
  </si>
  <si>
    <t>GSK210810RMG540</t>
  </si>
  <si>
    <t>16/8/2021 16:22 Surajudin</t>
  </si>
  <si>
    <t>DMD/2108/11/RCAS1678</t>
  </si>
  <si>
    <t>GSK210811YTR425</t>
  </si>
  <si>
    <t>DMD/2108/11/NDFT0159</t>
  </si>
  <si>
    <t>GSK210811QID418</t>
  </si>
  <si>
    <t>GSK210811AXW364</t>
  </si>
  <si>
    <t>GSK210811QDX419</t>
  </si>
  <si>
    <t>GSK210811UZN715</t>
  </si>
  <si>
    <t>GSK210811QAP859</t>
  </si>
  <si>
    <t>GSK210811XUJ135</t>
  </si>
  <si>
    <t>GSK210811NBD041</t>
  </si>
  <si>
    <t>GSK210811LYG657</t>
  </si>
  <si>
    <t>GSK210811JCZ546</t>
  </si>
  <si>
    <t>GSK210811GZV590</t>
  </si>
  <si>
    <t>GSK210811WEU132</t>
  </si>
  <si>
    <t>KM DHARMA KARTIKA IX</t>
  </si>
  <si>
    <t>16/8/2021 18:42 Surajudin</t>
  </si>
  <si>
    <t>DMD/2108/11/LKRH4257</t>
  </si>
  <si>
    <t>GSK210811YHD470</t>
  </si>
  <si>
    <t>GSK210811WJD579</t>
  </si>
  <si>
    <t>GSK210811YLV761</t>
  </si>
  <si>
    <t>GSK210811FAN053</t>
  </si>
  <si>
    <t>GSK210811SOW089</t>
  </si>
  <si>
    <t>GSK210811MDH956</t>
  </si>
  <si>
    <t>GSK210811OQF691</t>
  </si>
  <si>
    <t>GSK210811FHO796</t>
  </si>
  <si>
    <t>GSK210811YLA402</t>
  </si>
  <si>
    <t>GSK210811PWQ293</t>
  </si>
  <si>
    <t>GSK210811IVX802</t>
  </si>
  <si>
    <t>GSK210811TXC847</t>
  </si>
  <si>
    <t>GSK210811IUO785</t>
  </si>
  <si>
    <t>GSK210811KPH078</t>
  </si>
  <si>
    <t>GSK210811FEZ968</t>
  </si>
  <si>
    <t>GSK210811RDN130</t>
  </si>
  <si>
    <t>GSK210811KWO526</t>
  </si>
  <si>
    <t>GSK210811WBF469</t>
  </si>
  <si>
    <t>GSK210811OCN549</t>
  </si>
  <si>
    <t>GSK210811AUG602</t>
  </si>
  <si>
    <t>GSK210811UGV350</t>
  </si>
  <si>
    <t>GSK210811LDB412</t>
  </si>
  <si>
    <t>GSK210811HAD836</t>
  </si>
  <si>
    <t>GSK210811VOX632</t>
  </si>
  <si>
    <t>GSK210811RKF189</t>
  </si>
  <si>
    <t>DMD/2108/11/QZDT1209</t>
  </si>
  <si>
    <t>GSK210811GPB592</t>
  </si>
  <si>
    <t>GSK210811RXZ796</t>
  </si>
  <si>
    <t>GSK210811SQB567</t>
  </si>
  <si>
    <t>GSK210811EZI429</t>
  </si>
  <si>
    <t>GSK210811UOC165</t>
  </si>
  <si>
    <t>GSK210811CEU826</t>
  </si>
  <si>
    <t>GSK210811YCL074</t>
  </si>
  <si>
    <t>GSK210811HVU239</t>
  </si>
  <si>
    <t>GSK210811EXS128</t>
  </si>
  <si>
    <t>GSK210811AMB518</t>
  </si>
  <si>
    <t>DMD/2108/11/MTRG1793</t>
  </si>
  <si>
    <t>GSK210811MVZ327</t>
  </si>
  <si>
    <t>GSK210811IUX013</t>
  </si>
  <si>
    <t>GSK210811VYO231</t>
  </si>
  <si>
    <t>GSK210811IGY508</t>
  </si>
  <si>
    <t>GSK210811JMN104</t>
  </si>
  <si>
    <t>GSK210811MTP720</t>
  </si>
  <si>
    <t>GSK210811ZYL720</t>
  </si>
  <si>
    <t>GSK210811UCG961</t>
  </si>
  <si>
    <t>GSK210811VUG892</t>
  </si>
  <si>
    <t>GSK210811DRF149</t>
  </si>
  <si>
    <t>GSK210811CQX270</t>
  </si>
  <si>
    <t>GSK210811PYT716</t>
  </si>
  <si>
    <t>GSK210811AME836</t>
  </si>
  <si>
    <t>GSK210811BAT059</t>
  </si>
  <si>
    <t>GSK210811VLJ981</t>
  </si>
  <si>
    <t>GSK210811JHT074</t>
  </si>
  <si>
    <t>GSK210811HXD729</t>
  </si>
  <si>
    <t>GSK210810CXW748</t>
  </si>
  <si>
    <t>GSK210811RXA125</t>
  </si>
  <si>
    <t>GSK210811XAL239</t>
  </si>
  <si>
    <t>GSK210811IGN614</t>
  </si>
  <si>
    <t>GSK210811BFK739</t>
  </si>
  <si>
    <t>GSK210811ICQ645</t>
  </si>
  <si>
    <t>GSK210811YXV254</t>
  </si>
  <si>
    <t>GSK210811ETH903</t>
  </si>
  <si>
    <t>GSK210811UOH427</t>
  </si>
  <si>
    <t>GSK210811ICQ190</t>
  </si>
  <si>
    <t>GSK210811UHV247</t>
  </si>
  <si>
    <t>GSK210811OKX701</t>
  </si>
  <si>
    <t>GSK210811EFP891</t>
  </si>
  <si>
    <t>GSK210811KHV598</t>
  </si>
  <si>
    <t>GSK210811AME869</t>
  </si>
  <si>
    <t>GSK210811YDB718</t>
  </si>
  <si>
    <t>GSK210811GQP891</t>
  </si>
  <si>
    <t>GSK210811ENX476</t>
  </si>
  <si>
    <t>GSK210811TAS891</t>
  </si>
  <si>
    <t>GSK210811MXC341</t>
  </si>
  <si>
    <t>GSK210811STL905</t>
  </si>
  <si>
    <t>GSK210810LOF706</t>
  </si>
  <si>
    <t>GSK210811WMS394</t>
  </si>
  <si>
    <t>GSK210811KNR435</t>
  </si>
  <si>
    <t>GSK210811SVJ714</t>
  </si>
  <si>
    <t>GSK210811PCE536</t>
  </si>
  <si>
    <t>GSK210811NFC249</t>
  </si>
  <si>
    <t>GSK210811CUI962</t>
  </si>
  <si>
    <t>GSK210811UME502</t>
  </si>
  <si>
    <t>GSK210811GQX182</t>
  </si>
  <si>
    <t>GSK210811HWU108</t>
  </si>
  <si>
    <t>GSK210811WYH938</t>
  </si>
  <si>
    <t>GSK210811FHN706</t>
  </si>
  <si>
    <t>GSK210811SJY279</t>
  </si>
  <si>
    <t>GSK210811ITY160</t>
  </si>
  <si>
    <t>GSK210811VNC248</t>
  </si>
  <si>
    <t>GSK210811RUC243</t>
  </si>
  <si>
    <t>GSK210811DJC947</t>
  </si>
  <si>
    <t>GSK210811IOD250</t>
  </si>
  <si>
    <t>GSK210811JHB170</t>
  </si>
  <si>
    <t>GSK210811XGL218</t>
  </si>
  <si>
    <t>GSK210811ZLQ851</t>
  </si>
  <si>
    <t>GSK210811NCT561</t>
  </si>
  <si>
    <t>GSK210811UZB730</t>
  </si>
  <si>
    <t>GSK210811USH380</t>
  </si>
  <si>
    <t>GSK210811MRP412</t>
  </si>
  <si>
    <t>GSK210811NQY340</t>
  </si>
  <si>
    <t>GSK210811ESX065</t>
  </si>
  <si>
    <t>GSK210811NXW284</t>
  </si>
  <si>
    <t>GSK210811MYX196</t>
  </si>
  <si>
    <t>GSK210811VAF278</t>
  </si>
  <si>
    <t>GSK210811JWE367</t>
  </si>
  <si>
    <t>GSK210811IDS953</t>
  </si>
  <si>
    <t>GSK210811BJT197</t>
  </si>
  <si>
    <t>GSK210811CFN064</t>
  </si>
  <si>
    <t>GSK210811LFI095</t>
  </si>
  <si>
    <t>GSK210811NZD067</t>
  </si>
  <si>
    <t>GSK210811BXU493</t>
  </si>
  <si>
    <t>GSK210811ZTX805</t>
  </si>
  <si>
    <t>GSK210811XJU683</t>
  </si>
  <si>
    <t>GSK210811MDT385</t>
  </si>
  <si>
    <t>GSK210811LWA854</t>
  </si>
  <si>
    <t>GSK210811NXG205</t>
  </si>
  <si>
    <t>GSK210811ZOT049</t>
  </si>
  <si>
    <t>GSK210811AQO049</t>
  </si>
  <si>
    <t>GSK210811YRM894</t>
  </si>
  <si>
    <t>GSK210811BOT752</t>
  </si>
  <si>
    <t>GSK210811FGR341</t>
  </si>
  <si>
    <t>GSK210811NQI876</t>
  </si>
  <si>
    <t>GSK210811LSD586</t>
  </si>
  <si>
    <t>GSK210811YOE783</t>
  </si>
  <si>
    <t>GSK210811ZAU793</t>
  </si>
  <si>
    <t>GSK210811RKG352</t>
  </si>
  <si>
    <t>GSK210811TIF019</t>
  </si>
  <si>
    <t>GSK210811AFH428</t>
  </si>
  <si>
    <t>GSK210811KYJ085</t>
  </si>
  <si>
    <t>GSK210811HRL175</t>
  </si>
  <si>
    <t>GSK210811DPM863</t>
  </si>
  <si>
    <t>GSK210811QSU257</t>
  </si>
  <si>
    <t>GSK210811NCK534</t>
  </si>
  <si>
    <t>GSK210811NKO406</t>
  </si>
  <si>
    <t>GSK210811ZHK587</t>
  </si>
  <si>
    <t>GSK210811XJA524</t>
  </si>
  <si>
    <t>GSK210811RCT405</t>
  </si>
  <si>
    <t>GSK210811MXV894</t>
  </si>
  <si>
    <t>GSK210811AKS310</t>
  </si>
  <si>
    <t>GSK210811KEM357</t>
  </si>
  <si>
    <t>GSK210811KNP362</t>
  </si>
  <si>
    <t>GSK210811FYJ987</t>
  </si>
  <si>
    <t>GSK210811WDY035</t>
  </si>
  <si>
    <t>GSK210811QDA687</t>
  </si>
  <si>
    <t>GSK210811MJP651</t>
  </si>
  <si>
    <t>GSK210811NGA156</t>
  </si>
  <si>
    <t>GSK210811DWU751</t>
  </si>
  <si>
    <t>GSK210811KJV691</t>
  </si>
  <si>
    <t>GSK210811IZO709</t>
  </si>
  <si>
    <t>GSK210811DQA795</t>
  </si>
  <si>
    <t>GSK210811VDA905</t>
  </si>
  <si>
    <t>GSK210811CSQ978</t>
  </si>
  <si>
    <t>GSK210811JTP084</t>
  </si>
  <si>
    <t>GSK210811SOA572</t>
  </si>
  <si>
    <t>GSK210811TKU506</t>
  </si>
  <si>
    <t>GSK210811GQA671</t>
  </si>
  <si>
    <t>GSK210811RAP241</t>
  </si>
  <si>
    <t>GSK210811MOP126</t>
  </si>
  <si>
    <t>GSK210811WNZ390</t>
  </si>
  <si>
    <t>GSK210811MGU395</t>
  </si>
  <si>
    <t>GSK210811BOQ768</t>
  </si>
  <si>
    <t>GSK210811DNB248</t>
  </si>
  <si>
    <t>GSK210811SOC380</t>
  </si>
  <si>
    <t>GSK210811RHW987</t>
  </si>
  <si>
    <t>GSK210811EOZ304</t>
  </si>
  <si>
    <t>GSK210811NGM743</t>
  </si>
  <si>
    <t>GSK210811FLK072</t>
  </si>
  <si>
    <t>GSK210811KDE843</t>
  </si>
  <si>
    <t>GSK210811OVR273</t>
  </si>
  <si>
    <t>GSK210811REB613</t>
  </si>
  <si>
    <t>GSK210811LJE754</t>
  </si>
  <si>
    <t>GSK210811HOK849</t>
  </si>
  <si>
    <t>GSK210811ZPE569</t>
  </si>
  <si>
    <t>GSK210811RBK208</t>
  </si>
  <si>
    <t>GSK210811WJT652</t>
  </si>
  <si>
    <t>GSK210811SVP890</t>
  </si>
  <si>
    <t>GSK210811LAK401</t>
  </si>
  <si>
    <t>GSK210811NEG062</t>
  </si>
  <si>
    <t>GSK210811SUV614</t>
  </si>
  <si>
    <t>GSK210811MVY950</t>
  </si>
  <si>
    <t>GSK210811OTZ536</t>
  </si>
  <si>
    <t>GSK210811KLS735</t>
  </si>
  <si>
    <t>GSK210811JRL729</t>
  </si>
  <si>
    <t>GSK210811HIR643</t>
  </si>
  <si>
    <t>GSK210811BIJ826</t>
  </si>
  <si>
    <t>GSK210811ABG160</t>
  </si>
  <si>
    <t>GSK210811IXF245</t>
  </si>
  <si>
    <t>GSK210811XOK625</t>
  </si>
  <si>
    <t>GSK210811MVU532</t>
  </si>
  <si>
    <t>GSK210811HNF071</t>
  </si>
  <si>
    <t>GSK210811GZU241</t>
  </si>
  <si>
    <t>GSK210811EKC679</t>
  </si>
  <si>
    <t>GSK210811ENF231</t>
  </si>
  <si>
    <t>GSK210811CEJ425</t>
  </si>
  <si>
    <t>GSK210811CVO396</t>
  </si>
  <si>
    <t>GSK210811VZU618</t>
  </si>
  <si>
    <t>GSK210811EPZ897</t>
  </si>
  <si>
    <t>GSK210811JNV863</t>
  </si>
  <si>
    <t>GSK210811KSJ852</t>
  </si>
  <si>
    <t>GSK210811TRY897</t>
  </si>
  <si>
    <t>GSK210811WYR105</t>
  </si>
  <si>
    <t>GSK210811RGD853</t>
  </si>
  <si>
    <t>GSK210811QXB756</t>
  </si>
  <si>
    <t>GSK210811OXT178</t>
  </si>
  <si>
    <t>GSK210811QHR950</t>
  </si>
  <si>
    <t>GSK210811CUL432</t>
  </si>
  <si>
    <t>GSK210811FWY671</t>
  </si>
  <si>
    <t>GSK210811FVL761</t>
  </si>
  <si>
    <t>GSK210811LOK213</t>
  </si>
  <si>
    <t>GSK210811AUG196</t>
  </si>
  <si>
    <t>GSK210811UGX031</t>
  </si>
  <si>
    <t>GSK210811ART175</t>
  </si>
  <si>
    <t>DMD/2108/12/GFKU9753</t>
  </si>
  <si>
    <t>GSK210812KQG384</t>
  </si>
  <si>
    <t>GSK210812CWZ685</t>
  </si>
  <si>
    <t>DMD/2108/13/VCKU2564</t>
  </si>
  <si>
    <t>GSK210813HDG498</t>
  </si>
  <si>
    <t>GSK210813LER354</t>
  </si>
  <si>
    <t>GSK210813ZAC015</t>
  </si>
  <si>
    <t>GSK210813VKY835</t>
  </si>
  <si>
    <t>GSK210813XIS054</t>
  </si>
  <si>
    <t>GSK210813BEU962</t>
  </si>
  <si>
    <t>GSK210813JZX043</t>
  </si>
  <si>
    <t>GSK210813SZX258</t>
  </si>
  <si>
    <t>GSK210813MJD389</t>
  </si>
  <si>
    <t>GSK210813IGN210</t>
  </si>
  <si>
    <t>GSK210813BQP374</t>
  </si>
  <si>
    <t>GSK210813PXU349</t>
  </si>
  <si>
    <t>GSK210813EXW532</t>
  </si>
  <si>
    <t>GSK210813BUG816</t>
  </si>
  <si>
    <t>GSK210813FXI751</t>
  </si>
  <si>
    <t>GSK210813GSL632</t>
  </si>
  <si>
    <t>GSK210813KMU541</t>
  </si>
  <si>
    <t>GSK210813PTI268</t>
  </si>
  <si>
    <t>GSK210813VXF674</t>
  </si>
  <si>
    <t>GSK210813YCB704</t>
  </si>
  <si>
    <t>GSK210813VUF879</t>
  </si>
  <si>
    <t>GSK210813OPE901</t>
  </si>
  <si>
    <t>GSK210813QGN247</t>
  </si>
  <si>
    <t>GSK210813XUQ145</t>
  </si>
  <si>
    <t>GSK210813SXU632</t>
  </si>
  <si>
    <t>GSK210813ELS547</t>
  </si>
  <si>
    <t>GSK210813ZHB835</t>
  </si>
  <si>
    <t>GSK210813YCW605</t>
  </si>
  <si>
    <t>GSK210813APX903</t>
  </si>
  <si>
    <t>GSK210813JKM782</t>
  </si>
  <si>
    <t>GSK210813EFU703</t>
  </si>
  <si>
    <t>GSK210813JPM936</t>
  </si>
  <si>
    <t>GSK210813MYP529</t>
  </si>
  <si>
    <t>GSK210813PMD139</t>
  </si>
  <si>
    <t>GSK210813JMT460</t>
  </si>
  <si>
    <t>GSK210813WSP463</t>
  </si>
  <si>
    <t>GSK210813KCU904</t>
  </si>
  <si>
    <t>GSK210813NMA213</t>
  </si>
  <si>
    <t>GSK210813HVE650</t>
  </si>
  <si>
    <t>GSK210813VOU308</t>
  </si>
  <si>
    <t>GSK210813PFH075</t>
  </si>
  <si>
    <t>GSK210813EAU805</t>
  </si>
  <si>
    <t>GSK210813UPZ179</t>
  </si>
  <si>
    <t>GSK210813EYZ385</t>
  </si>
  <si>
    <t>GSK210813USD726</t>
  </si>
  <si>
    <t>GSK210813SHB379</t>
  </si>
  <si>
    <t>GSK210813HIR035</t>
  </si>
  <si>
    <t>GSK210813MAC617</t>
  </si>
  <si>
    <t>GSK210813ZRL325</t>
  </si>
  <si>
    <t>GSK210813ARG218</t>
  </si>
  <si>
    <t>GSK210813JKO531</t>
  </si>
  <si>
    <t>GSK210813GSP625</t>
  </si>
  <si>
    <t>GSK210813QMD214</t>
  </si>
  <si>
    <t>GSK210813MYO362</t>
  </si>
  <si>
    <t>GSK210813FOV780</t>
  </si>
  <si>
    <t>GSK210813HBO190</t>
  </si>
  <si>
    <t>GSK210813BIJ157</t>
  </si>
  <si>
    <t>GSK210813TBH145</t>
  </si>
  <si>
    <t>GSK210813FYA261</t>
  </si>
  <si>
    <t>GSK210813WBU425</t>
  </si>
  <si>
    <t>GSK210813HGM428</t>
  </si>
  <si>
    <t>GSK210813ADF205</t>
  </si>
  <si>
    <t>GSK210813VDA092</t>
  </si>
  <si>
    <t>GSK210813FXM897</t>
  </si>
  <si>
    <t>GSK210813OMA893</t>
  </si>
  <si>
    <t>GSK210813CYG678</t>
  </si>
  <si>
    <t>GSK210813UPH942</t>
  </si>
  <si>
    <t>GSK210813TNO041</t>
  </si>
  <si>
    <t>GSK210813AXI501</t>
  </si>
  <si>
    <t>GSK210813PCV784</t>
  </si>
  <si>
    <t>GSK210813AMS932</t>
  </si>
  <si>
    <t>GSK210813AIW493</t>
  </si>
  <si>
    <t>GSK210813LOS671</t>
  </si>
  <si>
    <t>GSK210813FTC649</t>
  </si>
  <si>
    <t>GSK210813GUI736</t>
  </si>
  <si>
    <t>GSK210813CFO956</t>
  </si>
  <si>
    <t>GSK210813MUF195</t>
  </si>
  <si>
    <t>GSK210813LUG089</t>
  </si>
  <si>
    <t>GSK210813TXJ492</t>
  </si>
  <si>
    <t>GSK210813VZC846</t>
  </si>
  <si>
    <t>GSK210813NQZ048</t>
  </si>
  <si>
    <t>GSK210813XBL419</t>
  </si>
  <si>
    <t>GSK210813JCI152</t>
  </si>
  <si>
    <t>GSK210813ZTY389</t>
  </si>
  <si>
    <t>GSK210813ASG831</t>
  </si>
  <si>
    <t>GSK210813UKO516</t>
  </si>
  <si>
    <t>GSK210813OZI398</t>
  </si>
  <si>
    <t>GSK210813KPU370</t>
  </si>
  <si>
    <t>GSK210813OXZ482</t>
  </si>
  <si>
    <t>GSK210813WCJ694</t>
  </si>
  <si>
    <t>GSK210813BJD708</t>
  </si>
  <si>
    <t>GSK210813MAE941</t>
  </si>
  <si>
    <t>GSK210813SXY567</t>
  </si>
  <si>
    <t>GSK210813APN781</t>
  </si>
  <si>
    <t>GSK210813WKD698</t>
  </si>
  <si>
    <t>GSK210813EDH168</t>
  </si>
  <si>
    <t>GSK210813CAB340</t>
  </si>
  <si>
    <t>GSK210813VHX251</t>
  </si>
  <si>
    <t>GSK210813TEJ647</t>
  </si>
  <si>
    <t>GSK210813CIL687</t>
  </si>
  <si>
    <t>GSK210813MTG603</t>
  </si>
  <si>
    <t>GSK210813UBI780</t>
  </si>
  <si>
    <t>GSK210813VRX394</t>
  </si>
  <si>
    <t>GSK210813TYC834</t>
  </si>
  <si>
    <t>GSK210813UED430</t>
  </si>
  <si>
    <t>GSK210813HEY085</t>
  </si>
  <si>
    <t>GSK210813VSG954</t>
  </si>
  <si>
    <t>GSK210813INF042</t>
  </si>
  <si>
    <t>GSK210813PJA916</t>
  </si>
  <si>
    <t>GSK210813OCV958</t>
  </si>
  <si>
    <t>GSK210813MKI354</t>
  </si>
  <si>
    <t>GSK210813ZAX370</t>
  </si>
  <si>
    <t>GSK210813GDM983</t>
  </si>
  <si>
    <t>GSK210813EAU275</t>
  </si>
  <si>
    <t>GSK210813XWI540</t>
  </si>
  <si>
    <t>GSK210813PIR840</t>
  </si>
  <si>
    <t>GSK210813BKX386</t>
  </si>
  <si>
    <t>GSK210813FVC461</t>
  </si>
  <si>
    <t>GSK210813YKS316</t>
  </si>
  <si>
    <t>GSK210813VXE541</t>
  </si>
  <si>
    <t>GSK210813ILK592</t>
  </si>
  <si>
    <t>GSK210813EZF125</t>
  </si>
  <si>
    <t>GSK210813GWS985</t>
  </si>
  <si>
    <t>GSK210813NPT364</t>
  </si>
  <si>
    <t>GSK210813SUR946</t>
  </si>
  <si>
    <t>GSK210813SXN120</t>
  </si>
  <si>
    <t>GSK210813CBN439</t>
  </si>
  <si>
    <t>GSK210813RQK241</t>
  </si>
  <si>
    <t>GSK210813LWQ298</t>
  </si>
  <si>
    <t>GSK210813GBP081</t>
  </si>
  <si>
    <t>GSK210813JWM160</t>
  </si>
  <si>
    <t>GSK210813UJZ137</t>
  </si>
  <si>
    <t>GSK210813OUS127</t>
  </si>
  <si>
    <t>GSK210813DMZ704</t>
  </si>
  <si>
    <t>GSK210813UYW498</t>
  </si>
  <si>
    <t>GSK210813MIQ728</t>
  </si>
  <si>
    <t>GSK210813BKN769</t>
  </si>
  <si>
    <t>GSK210813EWM342</t>
  </si>
  <si>
    <t>GSK210813LJM012</t>
  </si>
  <si>
    <t>GSK210813IDY956</t>
  </si>
  <si>
    <t>GSK210813PGI129</t>
  </si>
  <si>
    <t>GSK210813YNO306</t>
  </si>
  <si>
    <t>GSK210813EMQ405</t>
  </si>
  <si>
    <t>GSK210813JND870</t>
  </si>
  <si>
    <t>GSK210813HIW950</t>
  </si>
  <si>
    <t>GSK210813XQI328</t>
  </si>
  <si>
    <t>GSK210813EXZ486</t>
  </si>
  <si>
    <t>GSK210813RZS530</t>
  </si>
  <si>
    <t>GSK210813MRI913</t>
  </si>
  <si>
    <t>GSK210813LQW249</t>
  </si>
  <si>
    <t>GSK210813SRB820</t>
  </si>
  <si>
    <t>GSK210813APO502</t>
  </si>
  <si>
    <t>GSK210813TBE842</t>
  </si>
  <si>
    <t>GSK210813ESW028</t>
  </si>
  <si>
    <t>GSK210813RIN041</t>
  </si>
  <si>
    <t>GSK210813GSO497</t>
  </si>
  <si>
    <t>GSK210813FKQ217</t>
  </si>
  <si>
    <t>GSK210813WSI436</t>
  </si>
  <si>
    <t>GSK210813ZCB463</t>
  </si>
  <si>
    <t>GSK210813RXF682</t>
  </si>
  <si>
    <t>GSK210813JIV289</t>
  </si>
  <si>
    <t>GSK210813XDL326</t>
  </si>
  <si>
    <t>GSK210813HIL315</t>
  </si>
  <si>
    <t>GSK210813CMD407</t>
  </si>
  <si>
    <t>GSK210813OFR619</t>
  </si>
  <si>
    <t>GSK210813CAH025</t>
  </si>
  <si>
    <t>GSK210813KNV275</t>
  </si>
  <si>
    <t>GSK210813HMA479</t>
  </si>
  <si>
    <t>GSK210813CUR851</t>
  </si>
  <si>
    <t>GSK210813YSX392</t>
  </si>
  <si>
    <t>GSK210813HSV702</t>
  </si>
  <si>
    <t>GSK210813UPB634</t>
  </si>
  <si>
    <t>GSK210813MAP320</t>
  </si>
  <si>
    <t>GSK210813ALW189</t>
  </si>
  <si>
    <t>GSK210813JYS478</t>
  </si>
  <si>
    <t>GSK210813ZWQ928</t>
  </si>
  <si>
    <t>GSK210813QIA130</t>
  </si>
  <si>
    <t>GSK210813BVR281</t>
  </si>
  <si>
    <t>GSK210813AIR087</t>
  </si>
  <si>
    <t>GSK210813TEA568</t>
  </si>
  <si>
    <t>GSK210813DXT231</t>
  </si>
  <si>
    <t>GSK210813IWU791</t>
  </si>
  <si>
    <t>GSK210813DRG239</t>
  </si>
  <si>
    <t>GSK210813LAK305</t>
  </si>
  <si>
    <t>GSK210813VAY976</t>
  </si>
  <si>
    <t>GSK210813OSF065</t>
  </si>
  <si>
    <t>GSK210813AVS596</t>
  </si>
  <si>
    <t>GSK210813POV486</t>
  </si>
  <si>
    <t>GSK210813IFP735</t>
  </si>
  <si>
    <t>GSK210813SIH302</t>
  </si>
  <si>
    <t>GSK210813TVE923</t>
  </si>
  <si>
    <t>GSK210813YGZ654</t>
  </si>
  <si>
    <t>GSK210813KZY804</t>
  </si>
  <si>
    <t>GSK210813UWH139</t>
  </si>
  <si>
    <t>GSK210813HAC012</t>
  </si>
  <si>
    <t>GSK210813JIS932</t>
  </si>
  <si>
    <t>GSK210813TXB674</t>
  </si>
  <si>
    <t>GSK210813HUE412</t>
  </si>
  <si>
    <t>GSK210813RSU751</t>
  </si>
  <si>
    <t>GSK210813ZTN056</t>
  </si>
  <si>
    <t>GSK210813XRO684</t>
  </si>
  <si>
    <t>GSK210813GYS901</t>
  </si>
  <si>
    <t>GSK210813RXN243</t>
  </si>
  <si>
    <t>GSK210813HZD081</t>
  </si>
  <si>
    <t>GSK210813CFX685</t>
  </si>
  <si>
    <t>GSK210813IUZ978</t>
  </si>
  <si>
    <t>GSK210812QHS642</t>
  </si>
  <si>
    <t>GSK210813TCG516</t>
  </si>
  <si>
    <t>GSK210813BVF649</t>
  </si>
  <si>
    <t>GSK210813EMB892</t>
  </si>
  <si>
    <t>GSK210812FOD813</t>
  </si>
  <si>
    <t>GSK210813GOJ659</t>
  </si>
  <si>
    <t>GSK210813DCB258</t>
  </si>
  <si>
    <t>GSK210813IGE634</t>
  </si>
  <si>
    <t>GSK210813EZG237</t>
  </si>
  <si>
    <t>GSK210813TDP491</t>
  </si>
  <si>
    <t>GSK210813TBK840</t>
  </si>
  <si>
    <t>GSK210813FWO368</t>
  </si>
  <si>
    <t>GSK210813ABV715</t>
  </si>
  <si>
    <t>GSK210813JCM601</t>
  </si>
  <si>
    <t>GSK210813PWG078</t>
  </si>
  <si>
    <t>GSK210813DFK071</t>
  </si>
  <si>
    <t>GSK210813QUO685</t>
  </si>
  <si>
    <t>GSK210813PDF759</t>
  </si>
  <si>
    <t>GSK210813ZEP981</t>
  </si>
  <si>
    <t>GSK210813NGE297</t>
  </si>
  <si>
    <t>GSK210813BKH893</t>
  </si>
  <si>
    <t>GSK210813IKV508</t>
  </si>
  <si>
    <t>GSK210813GES928</t>
  </si>
  <si>
    <t>GSK210813CQR514</t>
  </si>
  <si>
    <t>GSK210813DLG258</t>
  </si>
  <si>
    <t>GSK210813UMY085</t>
  </si>
  <si>
    <t>GSK210813API028</t>
  </si>
  <si>
    <t>GSK210813LAZ456</t>
  </si>
  <si>
    <t>GSK210813REU068</t>
  </si>
  <si>
    <t>GSK210813LKX740</t>
  </si>
  <si>
    <t>GSK210812QND584</t>
  </si>
  <si>
    <t>GSK210813ETJ690</t>
  </si>
  <si>
    <t>GSK210813RKG287</t>
  </si>
  <si>
    <t>GSK210813SAM731</t>
  </si>
  <si>
    <t>GSK210813KRN378</t>
  </si>
  <si>
    <t>GSK210813WLU284</t>
  </si>
  <si>
    <t>GSK210813YWT671</t>
  </si>
  <si>
    <t>GSK210813YIZ120</t>
  </si>
  <si>
    <t>GSK210813BHI086</t>
  </si>
  <si>
    <t>GSK210813EXO019</t>
  </si>
  <si>
    <t>GSK210813KNG102</t>
  </si>
  <si>
    <t>GSK210813QLY736</t>
  </si>
  <si>
    <t>GSK210813FUP179</t>
  </si>
  <si>
    <t>GSK210813GOW849</t>
  </si>
  <si>
    <t>GSK210813PMS981</t>
  </si>
  <si>
    <t>GSK210813UXO153</t>
  </si>
  <si>
    <t>GSK210813OVH841</t>
  </si>
  <si>
    <t>GSK210813XHN437</t>
  </si>
  <si>
    <t>GSK210813YVU053</t>
  </si>
  <si>
    <t>GSK210813TDC108</t>
  </si>
  <si>
    <t>GSK210813QYT016</t>
  </si>
  <si>
    <t>GSK210813OWU735</t>
  </si>
  <si>
    <t>GSK210813LXQ630</t>
  </si>
  <si>
    <t>GSK210813CFP854</t>
  </si>
  <si>
    <t>GSK210812AJC048</t>
  </si>
  <si>
    <t>GSK210813TQO643</t>
  </si>
  <si>
    <t>GSK210813WRT856</t>
  </si>
  <si>
    <t>GSK210813RDY957</t>
  </si>
  <si>
    <t>GSK210813DXT957</t>
  </si>
  <si>
    <t>GSK210813NVG489</t>
  </si>
  <si>
    <t>GSK210813IAC518</t>
  </si>
  <si>
    <t>GSK210813CDL540</t>
  </si>
  <si>
    <t>GSK210813SUA743</t>
  </si>
  <si>
    <t>GSK210813RMS617</t>
  </si>
  <si>
    <t>GSK210813EJO410</t>
  </si>
  <si>
    <t>GSK210813QFX487</t>
  </si>
  <si>
    <t>GSK210813UZJ430</t>
  </si>
  <si>
    <t>GSK210813DCM670</t>
  </si>
  <si>
    <t>GSK210813LAR065</t>
  </si>
  <si>
    <t>GSK210813IPT283</t>
  </si>
  <si>
    <t>GSK210813HJE723</t>
  </si>
  <si>
    <t>GSK210813TXU908</t>
  </si>
  <si>
    <t>GSK210813PLK839</t>
  </si>
  <si>
    <t>GSK210813BIQ430</t>
  </si>
  <si>
    <t>GSK210813DIM274</t>
  </si>
  <si>
    <t>GSK210813DBP148</t>
  </si>
  <si>
    <t>GSK210813HNM864</t>
  </si>
  <si>
    <t>GSK210813ICX846</t>
  </si>
  <si>
    <t>GSK210813PDA528</t>
  </si>
  <si>
    <t>GSK210813AHO820</t>
  </si>
  <si>
    <t>GSK210813GJO672</t>
  </si>
  <si>
    <t>DMD/2108/13/FRVY3924</t>
  </si>
  <si>
    <t>GSK210813DYG156</t>
  </si>
  <si>
    <t>GSK210813XPT021</t>
  </si>
  <si>
    <t>GSK210813MBD128</t>
  </si>
  <si>
    <t>GSK210813ASH251</t>
  </si>
  <si>
    <t>GSK210813UXZ049</t>
  </si>
  <si>
    <t>GSK210813VBE708</t>
  </si>
  <si>
    <t>DMD/2108/13/NSP14307</t>
  </si>
  <si>
    <t>GSK210812INX640</t>
  </si>
  <si>
    <t>DMD/2108/14/AYQS2580</t>
  </si>
  <si>
    <t>GSK210814SKB297</t>
  </si>
  <si>
    <t>14/08/2021</t>
  </si>
  <si>
    <t>21/8/2021 11:17 M Noor</t>
  </si>
  <si>
    <t>DMD/2108/15/WGPF0589
DMD/2108/15/AGBJ9576</t>
  </si>
  <si>
    <t>GSK210815ION283</t>
  </si>
  <si>
    <t>GSK210815ULQ579</t>
  </si>
  <si>
    <t>GSK210815JLE649</t>
  </si>
  <si>
    <t>GSK210815TGO509</t>
  </si>
  <si>
    <t>GSK210815YTG731</t>
  </si>
  <si>
    <t>GSK210815UWF123</t>
  </si>
  <si>
    <t>GSK210815RDZ872</t>
  </si>
  <si>
    <t>GSK210815LND942</t>
  </si>
  <si>
    <t>GSK210815GIQ182</t>
  </si>
  <si>
    <t>GSK210815RLQ578</t>
  </si>
  <si>
    <t>GSK210815WUD610</t>
  </si>
  <si>
    <t>GSK210815NAZ701</t>
  </si>
  <si>
    <t>GSK210815VLO748</t>
  </si>
  <si>
    <t>GSK210815IAO273</t>
  </si>
  <si>
    <t>GSK210815UVS865</t>
  </si>
  <si>
    <t>GSK210815TYM189</t>
  </si>
  <si>
    <t>GSK210815YGD172</t>
  </si>
  <si>
    <t>GSK210815TVU186</t>
  </si>
  <si>
    <t>GSK210815RKU840</t>
  </si>
  <si>
    <t>GSK210815SRO591</t>
  </si>
  <si>
    <t>GSK210815XIU472</t>
  </si>
  <si>
    <t>GSK210815FKW459</t>
  </si>
  <si>
    <t>GSK210815GIL301</t>
  </si>
  <si>
    <t>GSK210815POR805</t>
  </si>
  <si>
    <t>GSK210815HSI894</t>
  </si>
  <si>
    <t>GSK210815POY453</t>
  </si>
  <si>
    <t>GSK210815OJQ852</t>
  </si>
  <si>
    <t>GSK210815UHR201</t>
  </si>
  <si>
    <t>GSK210815IPC590</t>
  </si>
  <si>
    <t>GSK210815BUH087</t>
  </si>
  <si>
    <t>GSK210815KXG043</t>
  </si>
  <si>
    <t>GSK210815JIM371</t>
  </si>
  <si>
    <t>GSK210815MAT390</t>
  </si>
  <si>
    <t>GSK210815TFD509</t>
  </si>
  <si>
    <t>GSK210815SBM869</t>
  </si>
  <si>
    <t>GSK210815DVZ657</t>
  </si>
  <si>
    <t>GSK210815XPN594</t>
  </si>
  <si>
    <t>GSK210815NWT534</t>
  </si>
  <si>
    <t>GSK210815ZAH597</t>
  </si>
  <si>
    <t>GSK210815EPZ890</t>
  </si>
  <si>
    <t>GSK210814CVG125</t>
  </si>
  <si>
    <t>GSK210815DNG586</t>
  </si>
  <si>
    <t>GSK210815YRT109</t>
  </si>
  <si>
    <t>GSK210815RPS640</t>
  </si>
  <si>
    <t>GSK210815VKB193</t>
  </si>
  <si>
    <t>GSK210815OTH875</t>
  </si>
  <si>
    <t>GSK210815TVF653</t>
  </si>
  <si>
    <t>GSK210815DWJ842</t>
  </si>
  <si>
    <t>GSK210815HUR619</t>
  </si>
  <si>
    <t>GSK210815URE981</t>
  </si>
  <si>
    <t>GSK210815OKN192</t>
  </si>
  <si>
    <t>DMD/2108/17/WXFP1340</t>
  </si>
  <si>
    <t>GSK210817JUE932</t>
  </si>
  <si>
    <t>GSK210817RCD615</t>
  </si>
  <si>
    <t>GSK210817YGL620</t>
  </si>
  <si>
    <t>GSK210817CTK673</t>
  </si>
  <si>
    <t>GSK210817TLM653</t>
  </si>
  <si>
    <t>GSK210817JGC952</t>
  </si>
  <si>
    <t>GSK210817RAK265</t>
  </si>
  <si>
    <t>GSK210817NEH168</t>
  </si>
  <si>
    <t>GSK210817DGV865</t>
  </si>
  <si>
    <t>GSK210817RNW123</t>
  </si>
  <si>
    <t>GSK210817AGW108</t>
  </si>
  <si>
    <t>GSK210817OES418</t>
  </si>
  <si>
    <t>GSK210817QDT683</t>
  </si>
  <si>
    <t>GSK210817JCZ625</t>
  </si>
  <si>
    <t>GSK210817BRY306</t>
  </si>
  <si>
    <t>GSK210817IOX147</t>
  </si>
  <si>
    <t>GSK210817WNX879</t>
  </si>
  <si>
    <t>GSK210817TMF142</t>
  </si>
  <si>
    <t>GSK210817PVR624</t>
  </si>
  <si>
    <t>GSK210817PQI598</t>
  </si>
  <si>
    <t>GSK210817UHZ850</t>
  </si>
  <si>
    <t>GSK210817VXY328</t>
  </si>
  <si>
    <t>GSK210817EMI694</t>
  </si>
  <si>
    <t>GSK210817WNU630</t>
  </si>
  <si>
    <t>GSK210817LWZ601</t>
  </si>
  <si>
    <t>GSK210817TMH346</t>
  </si>
  <si>
    <t>GSK210817ULX726</t>
  </si>
  <si>
    <t>GSK210817FZY324</t>
  </si>
  <si>
    <t>GSK210817RJW248</t>
  </si>
  <si>
    <t>GSK210817PUA892</t>
  </si>
  <si>
    <t>GSK210817EJW592</t>
  </si>
  <si>
    <t>GSK210817XRM673</t>
  </si>
  <si>
    <t>GSK210817WKN830</t>
  </si>
  <si>
    <t>GSK210817MEJ945</t>
  </si>
  <si>
    <t>GSK210817GOS196</t>
  </si>
  <si>
    <t>GSK210817GML752</t>
  </si>
  <si>
    <t>GSK210816FGR745</t>
  </si>
  <si>
    <t>GSK210817WEQ051</t>
  </si>
  <si>
    <t>GSK210817TNY427</t>
  </si>
  <si>
    <t>GSK210817TMB603</t>
  </si>
  <si>
    <t>GSK210817NVK724</t>
  </si>
  <si>
    <t>GSK210817MTN892</t>
  </si>
  <si>
    <t>GSK210817RIE947</t>
  </si>
  <si>
    <t>GSK210817ZFV903</t>
  </si>
  <si>
    <t>GSK210817WEN861</t>
  </si>
  <si>
    <t>GSK210817FWO652</t>
  </si>
  <si>
    <t>GSK210816PVC591</t>
  </si>
  <si>
    <t>GSK210817OQI512</t>
  </si>
  <si>
    <t>GSK210816VIC157</t>
  </si>
  <si>
    <t>GSK210817FGO254</t>
  </si>
  <si>
    <t>GSK210817PTV714</t>
  </si>
  <si>
    <t>GSK210817DSQ149</t>
  </si>
  <si>
    <t>GSK210817TEY948</t>
  </si>
  <si>
    <t>GSK210817MQX893</t>
  </si>
  <si>
    <t>GSK210816WYK645</t>
  </si>
  <si>
    <t>GSK210817CMD248</t>
  </si>
  <si>
    <t>GSK210817RPX384</t>
  </si>
  <si>
    <t>GSK210817QET893</t>
  </si>
  <si>
    <t>GSK210817DYA472</t>
  </si>
  <si>
    <t>GSK210817VUQ368</t>
  </si>
  <si>
    <t>GSK210817JLX596</t>
  </si>
  <si>
    <t>GSK210817SJA306</t>
  </si>
  <si>
    <t>GSK210817YPX796</t>
  </si>
  <si>
    <t>GSK210817TYO816</t>
  </si>
  <si>
    <t>GSK210817UFR758</t>
  </si>
  <si>
    <t>GSK210817MOZ507</t>
  </si>
  <si>
    <t>GSK210817LUW875</t>
  </si>
  <si>
    <t>GSK210817POL815</t>
  </si>
  <si>
    <t>GSK210817XRE629</t>
  </si>
  <si>
    <t>GSK210817HYC579</t>
  </si>
  <si>
    <t>GSK210817RJK127</t>
  </si>
  <si>
    <t>GSK210817ZPE976</t>
  </si>
  <si>
    <t>GSK210817PHV589</t>
  </si>
  <si>
    <t>GSK210817ZWI368</t>
  </si>
  <si>
    <t>GSK210817AVW926</t>
  </si>
  <si>
    <t>GSK210817NOS805</t>
  </si>
  <si>
    <t>GSK210817EFN284</t>
  </si>
  <si>
    <t>GSK210817YZV145</t>
  </si>
  <si>
    <t>GSK210817DOS328</t>
  </si>
  <si>
    <t>GSK210817PJK604</t>
  </si>
  <si>
    <t>GSK210816FPN829</t>
  </si>
  <si>
    <t>GSK210817NJL207</t>
  </si>
  <si>
    <t>GSK210817AUT902</t>
  </si>
  <si>
    <t>GSK210817YSF645</t>
  </si>
  <si>
    <t>GSK210816GWH789</t>
  </si>
  <si>
    <t>GSK210817RPI790</t>
  </si>
  <si>
    <t>GSK210817YVL782</t>
  </si>
  <si>
    <t>GSK210817BCS629</t>
  </si>
  <si>
    <t>GSK210817FIM356</t>
  </si>
  <si>
    <t>GSK210817LNU706</t>
  </si>
  <si>
    <t>GSK210817HKB025</t>
  </si>
  <si>
    <t>GSK210817YKX103</t>
  </si>
  <si>
    <t>GSK210817BTK295</t>
  </si>
  <si>
    <t>GSK210817CAT306</t>
  </si>
  <si>
    <t>GSK210817DVZ175</t>
  </si>
  <si>
    <t>GSK210817CVW079</t>
  </si>
  <si>
    <t>GSK210817ZDK248</t>
  </si>
  <si>
    <t>GSK210817OQU410</t>
  </si>
  <si>
    <t>GSK210816LVG495</t>
  </si>
  <si>
    <t>GSK210817OFL561</t>
  </si>
  <si>
    <t>GSK210817JBV781</t>
  </si>
  <si>
    <t>GSK210817CBV563</t>
  </si>
  <si>
    <t>GSK210817OHU621</t>
  </si>
  <si>
    <t>GSK210817NOM536</t>
  </si>
  <si>
    <t>GSK210817RVB437</t>
  </si>
  <si>
    <t>GSK210817EZR970</t>
  </si>
  <si>
    <t>GSK210817TQC103</t>
  </si>
  <si>
    <t>GSK210816LDT504</t>
  </si>
  <si>
    <t>GSK210817LXA350</t>
  </si>
  <si>
    <t>GSK210817YOJ218</t>
  </si>
  <si>
    <t>GSK210817ISJ015</t>
  </si>
  <si>
    <t>GSK210817AOW794</t>
  </si>
  <si>
    <t>GSK210817RUC895</t>
  </si>
  <si>
    <t>GSK210817YCT291</t>
  </si>
  <si>
    <t>GSK210817ZVS132</t>
  </si>
  <si>
    <t>GSK210817XQZ230</t>
  </si>
  <si>
    <t>GSK210817LSV701</t>
  </si>
  <si>
    <t>GSK210817BGF125</t>
  </si>
  <si>
    <t>GSK210817ALD398</t>
  </si>
  <si>
    <t>GSK210817QRA389</t>
  </si>
  <si>
    <t>GSK210817XJN748</t>
  </si>
  <si>
    <t>GSK210817UVZ152</t>
  </si>
  <si>
    <t>GSK210817QSK267</t>
  </si>
  <si>
    <t>GSK210817ELP408</t>
  </si>
  <si>
    <t xml:space="preserve"> GSK210817ELS483</t>
  </si>
  <si>
    <t>GSK210817AXT492</t>
  </si>
  <si>
    <t>GSK210817QOX410</t>
  </si>
  <si>
    <t>GSK210817BCF587</t>
  </si>
  <si>
    <t>GSK210817SGP704</t>
  </si>
  <si>
    <t>GSK210817LQV210</t>
  </si>
  <si>
    <t>GSK210817XYO237</t>
  </si>
  <si>
    <t>GSK210817JTH379</t>
  </si>
  <si>
    <t>GSK210817WES570</t>
  </si>
  <si>
    <t>GSK210817NZP365</t>
  </si>
  <si>
    <t>GSK210817VHS813</t>
  </si>
  <si>
    <t>GSK210817ZEC165</t>
  </si>
  <si>
    <t>GSK210817LSE157</t>
  </si>
  <si>
    <t>GSK210817WKM675</t>
  </si>
  <si>
    <t>GSK210817MWN657</t>
  </si>
  <si>
    <t>GSK210817YEU732</t>
  </si>
  <si>
    <t>GSK210817VOU128</t>
  </si>
  <si>
    <t>GSK210817PQV651</t>
  </si>
  <si>
    <t>GSK210817WSK635</t>
  </si>
  <si>
    <t>GSK210817STV184</t>
  </si>
  <si>
    <t>GSK210817RQD859</t>
  </si>
  <si>
    <t>GSK210817OMT349</t>
  </si>
  <si>
    <t>GSK210817IEF791</t>
  </si>
  <si>
    <t>GSK210817YTM792</t>
  </si>
  <si>
    <t>GSK210817VTB538</t>
  </si>
  <si>
    <t>GSK210817GVF078</t>
  </si>
  <si>
    <t>GSK210817ZGU234</t>
  </si>
  <si>
    <t>GSK210817PSL017</t>
  </si>
  <si>
    <t>GSK210817PWU364</t>
  </si>
  <si>
    <t>GSK210817EID519</t>
  </si>
  <si>
    <t>GSK210817BRQ076</t>
  </si>
  <si>
    <t>GSK210817ZDB496</t>
  </si>
  <si>
    <t>GSK210817WIL512</t>
  </si>
  <si>
    <t>GSK210817TDH540</t>
  </si>
  <si>
    <t>GSK210817SPO814</t>
  </si>
  <si>
    <t>GSK210817INL435</t>
  </si>
  <si>
    <t>GSK210817AZG719</t>
  </si>
  <si>
    <t>GSK210816YAZ531</t>
  </si>
  <si>
    <t>GSK210817TVC870</t>
  </si>
  <si>
    <t>GSK210817MEV792</t>
  </si>
  <si>
    <t>GSK210817EJQ862</t>
  </si>
  <si>
    <t>GSK210817DLX871</t>
  </si>
  <si>
    <t>GSK210817JCV904</t>
  </si>
  <si>
    <t>GSK210817NJG574</t>
  </si>
  <si>
    <t>GSK210817ZTM302</t>
  </si>
  <si>
    <t>GSK210817WFK178</t>
  </si>
  <si>
    <t>GSK210817DCA057</t>
  </si>
  <si>
    <t>GSK210817QCF025</t>
  </si>
  <si>
    <t>GSK210817RZC347</t>
  </si>
  <si>
    <t>GSK210817GOU601</t>
  </si>
  <si>
    <t>GSK210817XVJ069</t>
  </si>
  <si>
    <t>GSK210817HBK391</t>
  </si>
  <si>
    <t>GSK210817LZC142</t>
  </si>
  <si>
    <t>GSK210817QAE548</t>
  </si>
  <si>
    <t>GSK210817ZSK803</t>
  </si>
  <si>
    <t>GSK210817YJA862</t>
  </si>
  <si>
    <t>GSK210817COE809</t>
  </si>
  <si>
    <t>GSK210817VBD928</t>
  </si>
  <si>
    <t>GSK210817ZGA594</t>
  </si>
  <si>
    <t>GSK210817GJF871</t>
  </si>
  <si>
    <t>GSK210817IAY785</t>
  </si>
  <si>
    <t>GSK210817WTC720</t>
  </si>
  <si>
    <t>GSK210817XWI629</t>
  </si>
  <si>
    <t>GSK210817SEP483</t>
  </si>
  <si>
    <t>GSK210817NVI971</t>
  </si>
  <si>
    <t>GSK210817VEI380</t>
  </si>
  <si>
    <t>GSK210817RWG675</t>
  </si>
  <si>
    <t>GSK210817VKI931</t>
  </si>
  <si>
    <t>GSK210817EBR730</t>
  </si>
  <si>
    <t>GSK210817JPY964</t>
  </si>
  <si>
    <t>GSK210817KHG375</t>
  </si>
  <si>
    <t>GSK210817IGX591</t>
  </si>
  <si>
    <t>GSK210817DCI518</t>
  </si>
  <si>
    <t>GSK210817UBK289</t>
  </si>
  <si>
    <t>GSK210817JGM937</t>
  </si>
  <si>
    <t>GSK210817OTZ426</t>
  </si>
  <si>
    <t>GSK210817SRU715</t>
  </si>
  <si>
    <t>GSK210817UMC048</t>
  </si>
  <si>
    <t>GSK210817MHQ319</t>
  </si>
  <si>
    <t>GSK210817GIM723</t>
  </si>
  <si>
    <t>GSK210817EYD485</t>
  </si>
  <si>
    <t>GSK210817WEJ540</t>
  </si>
  <si>
    <t>GSK210817KCH364</t>
  </si>
  <si>
    <t>GSK210817CLS603</t>
  </si>
  <si>
    <t>GSK210817LKJ169</t>
  </si>
  <si>
    <t>GSK210817NDE753</t>
  </si>
  <si>
    <t>GSK210817CHG914</t>
  </si>
  <si>
    <t>GSK210817JWT683</t>
  </si>
  <si>
    <t>GSK210817FGT149</t>
  </si>
  <si>
    <t>GSK210817IVC268</t>
  </si>
  <si>
    <t>GSK210817SCQ057</t>
  </si>
  <si>
    <t>GSK210817GWE130</t>
  </si>
  <si>
    <t>GSK210817YAP645</t>
  </si>
  <si>
    <t>GSK210817ITC246</t>
  </si>
  <si>
    <t>GSK210817WOG103</t>
  </si>
  <si>
    <t>GSK210817PZA817</t>
  </si>
  <si>
    <t>GSK210817RYM906</t>
  </si>
  <si>
    <t>GSK210817NZK836</t>
  </si>
  <si>
    <t>GSK210817NWC069</t>
  </si>
  <si>
    <t>GSK210817RYF024</t>
  </si>
  <si>
    <t>GSK210817BQY053</t>
  </si>
  <si>
    <t>GSK210817CST619</t>
  </si>
  <si>
    <t>GSK210817VAX670</t>
  </si>
  <si>
    <t>GSK210817FUZ487</t>
  </si>
  <si>
    <t>GSK210817ENV804</t>
  </si>
  <si>
    <t>GSK210817GNT830</t>
  </si>
  <si>
    <t>GSK210817HRD851</t>
  </si>
  <si>
    <t>GSK210817KGW243</t>
  </si>
  <si>
    <t>GSK210817TQN924</t>
  </si>
  <si>
    <t>GSK210817XHG804</t>
  </si>
  <si>
    <t>GSK210817XSQ769</t>
  </si>
  <si>
    <t>GSK210817FUQ478</t>
  </si>
  <si>
    <t>GSK210817YTX073</t>
  </si>
  <si>
    <t>GSK210817AQC237</t>
  </si>
  <si>
    <t>GSK210817PSN135</t>
  </si>
  <si>
    <t>GSK210817NMJ160</t>
  </si>
  <si>
    <t>GSK210817JKE315</t>
  </si>
  <si>
    <t>GSK210817KEP062</t>
  </si>
  <si>
    <t>GSK210817QRX138</t>
  </si>
  <si>
    <t>GSK210817YKG612</t>
  </si>
  <si>
    <t>GSK210817LCW928</t>
  </si>
  <si>
    <t>GSK210817WOS352</t>
  </si>
  <si>
    <t>GSK210817BWY634</t>
  </si>
  <si>
    <t>GSK210817ING795</t>
  </si>
  <si>
    <t>GSK210817QGR394</t>
  </si>
  <si>
    <t>GSK210817AGB381</t>
  </si>
  <si>
    <t>GSK210817OUP423</t>
  </si>
  <si>
    <t>GSK210817CUX681</t>
  </si>
  <si>
    <t>GSK210817WIX142</t>
  </si>
  <si>
    <t>GSK210817HZD516</t>
  </si>
  <si>
    <t>GSK210817BJG862</t>
  </si>
  <si>
    <t>GSK210817VBA862</t>
  </si>
  <si>
    <t>GSK210817POV709</t>
  </si>
  <si>
    <t>GSK210817SFX462</t>
  </si>
  <si>
    <t>GSK210817PTV365</t>
  </si>
  <si>
    <t>GSK210817UCZ453</t>
  </si>
  <si>
    <t>GSK210817UAY352</t>
  </si>
  <si>
    <t>GSK210817XWA785</t>
  </si>
  <si>
    <t>GSK210817NTS180</t>
  </si>
  <si>
    <t>GSK210817PEF127</t>
  </si>
  <si>
    <t>GSK210817NFL825</t>
  </si>
  <si>
    <t>BKI032210030080</t>
  </si>
  <si>
    <t>DMD/2108/08/AHJP7954</t>
  </si>
  <si>
    <t>GSK210808HGB073</t>
  </si>
  <si>
    <t>DMD/2108/08/RXMA7961</t>
  </si>
  <si>
    <t>GSK210808YDZ294</t>
  </si>
  <si>
    <t>GSK210808SAL609</t>
  </si>
  <si>
    <t>GSK210808RGY791</t>
  </si>
  <si>
    <t>GSK210808YDC809</t>
  </si>
  <si>
    <t>GSK210808CTH346</t>
  </si>
  <si>
    <t>GSK210808JAF712</t>
  </si>
  <si>
    <t>GSK210808HOS170</t>
  </si>
  <si>
    <t>DMD/2108/08/QRJK6107</t>
  </si>
  <si>
    <t>GSK210808YJA795</t>
  </si>
  <si>
    <t>GSK210808KHD836</t>
  </si>
  <si>
    <t>GSK210808RPB265</t>
  </si>
  <si>
    <t>GSK210808OQN528</t>
  </si>
  <si>
    <t>GSK210808YLJ435</t>
  </si>
  <si>
    <t>GSK210808TUK396</t>
  </si>
  <si>
    <t>GSK210808KDF378</t>
  </si>
  <si>
    <t>GSK210808YKJ312</t>
  </si>
  <si>
    <t>GSK210808QKH152</t>
  </si>
  <si>
    <t>GSK210808VYZ401</t>
  </si>
  <si>
    <t>GSK210808SHY179</t>
  </si>
  <si>
    <t>GSK210808PVU982</t>
  </si>
  <si>
    <t>BKI032210030130</t>
  </si>
  <si>
    <t>DMD/2108/08/OHMP1735</t>
  </si>
  <si>
    <t>GSK210808QXZ410</t>
  </si>
  <si>
    <t>GSK210808RAM871</t>
  </si>
  <si>
    <t>GSK210808FWH319</t>
  </si>
  <si>
    <t>GSK210808BVF289</t>
  </si>
  <si>
    <t>GSK210808GEO289</t>
  </si>
  <si>
    <t>GSK210808BTO284</t>
  </si>
  <si>
    <t>GSK210808VTM475</t>
  </si>
  <si>
    <t>GSK210808FVD467</t>
  </si>
  <si>
    <t>GSK210808LDA952</t>
  </si>
  <si>
    <t>GSK210808DVM754</t>
  </si>
  <si>
    <t>GSK210808GYT907</t>
  </si>
  <si>
    <t>GSK210808SLU145</t>
  </si>
  <si>
    <t>GSK210808UEB693</t>
  </si>
  <si>
    <t>GSK210808CRY814</t>
  </si>
  <si>
    <t>GSK210808SHZ036</t>
  </si>
  <si>
    <t>GSK210808UNF354</t>
  </si>
  <si>
    <t>GSK210808XTL715</t>
  </si>
  <si>
    <t>GSK210808QKY259</t>
  </si>
  <si>
    <t>GSK210808UND746</t>
  </si>
  <si>
    <t>GSK210808GUS435</t>
  </si>
  <si>
    <t>GSK210808TCM651</t>
  </si>
  <si>
    <t>GSK210808YQL456</t>
  </si>
  <si>
    <t>GSK210808KUN279</t>
  </si>
  <si>
    <t>GSK210808BOU432</t>
  </si>
  <si>
    <t>GSK210808KRX429</t>
  </si>
  <si>
    <t>GSK210808LJE312</t>
  </si>
  <si>
    <t>GSK210808DLI078</t>
  </si>
  <si>
    <t>GSK210808OXE128</t>
  </si>
  <si>
    <t>GSK210808MYG320</t>
  </si>
  <si>
    <t>GSK210808SWO631</t>
  </si>
  <si>
    <t>GSK210808GNS938</t>
  </si>
  <si>
    <t>GSK210808RAK095</t>
  </si>
  <si>
    <t>GSK210808UNG586</t>
  </si>
  <si>
    <t>GSK210808HNQ248</t>
  </si>
  <si>
    <t>GSK210807DTJ594</t>
  </si>
  <si>
    <t>GSK210808FTS427</t>
  </si>
  <si>
    <t>GSK210808WNG320</t>
  </si>
  <si>
    <t>GSK210807TXY460</t>
  </si>
  <si>
    <t>GSK210808YFQ658</t>
  </si>
  <si>
    <t>GSK210808KFT158</t>
  </si>
  <si>
    <t>GSK210808NIR237</t>
  </si>
  <si>
    <t>GSK210808DBC304</t>
  </si>
  <si>
    <t>GSK210807EZH180</t>
  </si>
  <si>
    <t>GSK210808FJW096</t>
  </si>
  <si>
    <t>GSK210808QBW924</t>
  </si>
  <si>
    <t>GSK210808AHF673</t>
  </si>
  <si>
    <t>GSK210808LCK736</t>
  </si>
  <si>
    <t>GSK210808YUR628</t>
  </si>
  <si>
    <t>GSK210808QLM513</t>
  </si>
  <si>
    <t>GSK210807XNF845</t>
  </si>
  <si>
    <t>GSK210808PCT041</t>
  </si>
  <si>
    <t>GSK210808AZN589</t>
  </si>
  <si>
    <t>GSK210808DKP483</t>
  </si>
  <si>
    <t>GSK210808OYR427</t>
  </si>
  <si>
    <t>GSK210808KMY892</t>
  </si>
  <si>
    <t>GSK210808IQX351</t>
  </si>
  <si>
    <t>GSK210808YAN469</t>
  </si>
  <si>
    <t>GSK210808MAG784</t>
  </si>
  <si>
    <t>GSK210808CTE589</t>
  </si>
  <si>
    <t>GSK210808ZAD672</t>
  </si>
  <si>
    <t>GSK210808SZD043</t>
  </si>
  <si>
    <t>GSK210808BJE932</t>
  </si>
  <si>
    <t>GSK210808STR738</t>
  </si>
  <si>
    <t>GSK210808VKL139</t>
  </si>
  <si>
    <t>DMD/2108/08/LZRT1074</t>
  </si>
  <si>
    <t>GSK210808GAE812</t>
  </si>
  <si>
    <t>GSK210808BTZ945</t>
  </si>
  <si>
    <t>DMD/2108/08/TJIE1864</t>
  </si>
  <si>
    <t>GSK210808CPI820</t>
  </si>
  <si>
    <t>GSK210808LDV784</t>
  </si>
  <si>
    <t>GSK210808QOA523</t>
  </si>
  <si>
    <t>GSK210808QZV871</t>
  </si>
  <si>
    <t>GSK210808QIX893</t>
  </si>
  <si>
    <t>GSK210808YVB186</t>
  </si>
  <si>
    <t>GSK210808CFS168</t>
  </si>
  <si>
    <t>GSK210808AMO962</t>
  </si>
  <si>
    <t>BKI032210030148</t>
  </si>
  <si>
    <t>BKI032210030155</t>
  </si>
  <si>
    <t>DMD/2108/09/IUWA8104</t>
  </si>
  <si>
    <t>GSK210809SLB748</t>
  </si>
  <si>
    <t>GSK210809GUL710</t>
  </si>
  <si>
    <t>GSK210809VWA932</t>
  </si>
  <si>
    <t>GSK210809JLB270</t>
  </si>
  <si>
    <t>GSK210809JIL325</t>
  </si>
  <si>
    <t>GSK210809SGH258</t>
  </si>
  <si>
    <t>GSK210809BMG948</t>
  </si>
  <si>
    <t>GSK210809AHB461</t>
  </si>
  <si>
    <t>GSK210809CRJ406</t>
  </si>
  <si>
    <t>DMD/2108/09/BSUA7145</t>
  </si>
  <si>
    <t>GSK210809CFJ358</t>
  </si>
  <si>
    <t>GSK210809FCV937</t>
  </si>
  <si>
    <t>GSK210809JRZ862</t>
  </si>
  <si>
    <t>GSK210809WMD264</t>
  </si>
  <si>
    <t>GSK210809ZKN876</t>
  </si>
  <si>
    <t>GSK210809QBI380</t>
  </si>
  <si>
    <t>GSK210809KZG564</t>
  </si>
  <si>
    <t>GSK210809TNA378</t>
  </si>
  <si>
    <t>GSK210809WFS041</t>
  </si>
  <si>
    <t>GSK210809YOR507</t>
  </si>
  <si>
    <t>GSK210809DPK241</t>
  </si>
  <si>
    <t>GSK210809DCR286</t>
  </si>
  <si>
    <t>GSK210809JIE082</t>
  </si>
  <si>
    <t>GSK210809TZV024</t>
  </si>
  <si>
    <t>GSK210809UYW648</t>
  </si>
  <si>
    <t>GSK210808YAN732</t>
  </si>
  <si>
    <t>GSK210809QGW701</t>
  </si>
  <si>
    <t>GSK210809RKF548</t>
  </si>
  <si>
    <t>GSK210809UCI389</t>
  </si>
  <si>
    <t>GSK210809BJK408</t>
  </si>
  <si>
    <t>GSK210809VDM639</t>
  </si>
  <si>
    <t>GSK210809SKC269</t>
  </si>
  <si>
    <t>GSK210809CZA460</t>
  </si>
  <si>
    <t>GSK210809JYB670</t>
  </si>
  <si>
    <t>GSK210809QSZ504</t>
  </si>
  <si>
    <t>GSK210809GFQ501</t>
  </si>
  <si>
    <t>GSK210809JCQ128</t>
  </si>
  <si>
    <t>GSK210809AJY146</t>
  </si>
  <si>
    <t>GSK210809CFN683</t>
  </si>
  <si>
    <t>GSK210809NMU659</t>
  </si>
  <si>
    <t>GSK210809DEW056</t>
  </si>
  <si>
    <t>GSK210809ZQE951</t>
  </si>
  <si>
    <t>GSK210809NVO926</t>
  </si>
  <si>
    <t>GSK210809BQV964</t>
  </si>
  <si>
    <t>GSK210809HUV041</t>
  </si>
  <si>
    <t>GSK210809UYH452</t>
  </si>
  <si>
    <t>GSK210809NGJ412</t>
  </si>
  <si>
    <t>GSK210809TEP584</t>
  </si>
  <si>
    <t>GSK210809OBD806</t>
  </si>
  <si>
    <t>GSK210809NAS368</t>
  </si>
  <si>
    <t>GSK210809JXV789</t>
  </si>
  <si>
    <t>GSK210809RGP942</t>
  </si>
  <si>
    <t>GSK210809YRW712</t>
  </si>
  <si>
    <t>GSK210809RJO524</t>
  </si>
  <si>
    <t>GSK210809CIT735</t>
  </si>
  <si>
    <t>GSK210809TEY840</t>
  </si>
  <si>
    <t>GSK210809TOV531</t>
  </si>
  <si>
    <t>GSK210809GIH658</t>
  </si>
  <si>
    <t>GSK210809ZAR854</t>
  </si>
  <si>
    <t>GSK210809JXW876</t>
  </si>
  <si>
    <t>GSK210809OHF123</t>
  </si>
  <si>
    <t>GSK210809ZEO037</t>
  </si>
  <si>
    <t>GSK210809EIJ983</t>
  </si>
  <si>
    <t>GSK210809XTO398</t>
  </si>
  <si>
    <t>GSK210809UEF357</t>
  </si>
  <si>
    <t>GSK210809GTI074</t>
  </si>
  <si>
    <t>GSK210809PYG106</t>
  </si>
  <si>
    <t>GSK210809HSJ760</t>
  </si>
  <si>
    <t>GSK210809QRK618</t>
  </si>
  <si>
    <t>GSK210809CUQ056</t>
  </si>
  <si>
    <t>GSK210809EUC251</t>
  </si>
  <si>
    <t>GSK210809YRZ154</t>
  </si>
  <si>
    <t>GSK210809TSC764</t>
  </si>
  <si>
    <t>GSK210809HEB195</t>
  </si>
  <si>
    <t>GSK210809WZQ172</t>
  </si>
  <si>
    <t>GSK210809AMQ623</t>
  </si>
  <si>
    <t>GSK210809HEN613</t>
  </si>
  <si>
    <t>GSK210809PJS059</t>
  </si>
  <si>
    <t>GSK210809VNS035</t>
  </si>
  <si>
    <t>GSK210809AIZ712</t>
  </si>
  <si>
    <t>GSK210809EWA231</t>
  </si>
  <si>
    <t>GSK210809QDL521</t>
  </si>
  <si>
    <t>GSK210809LCD685</t>
  </si>
  <si>
    <t>GSK210809ETN341</t>
  </si>
  <si>
    <t>GSK210809SDP971</t>
  </si>
  <si>
    <t>GSK210809SOF351</t>
  </si>
  <si>
    <t>GSK210809SDH902</t>
  </si>
  <si>
    <t>GSK210809CQF241</t>
  </si>
  <si>
    <t>GSK210809USA594</t>
  </si>
  <si>
    <t>GSK210809GXD275</t>
  </si>
  <si>
    <t>GSK210809MAV540</t>
  </si>
  <si>
    <t>GSK210809MSV419</t>
  </si>
  <si>
    <t>GSK210809JQO051</t>
  </si>
  <si>
    <t>GSK210809BHQ731</t>
  </si>
  <si>
    <t>GSK210809DLR491</t>
  </si>
  <si>
    <t>GSK210809EVM576</t>
  </si>
  <si>
    <t>GSK210809BMQ824</t>
  </si>
  <si>
    <t>GSK210809SHQ734</t>
  </si>
  <si>
    <t>GSK210809ZXO438</t>
  </si>
  <si>
    <t>GSK210809SQO742</t>
  </si>
  <si>
    <t>GSK210809JZI258</t>
  </si>
  <si>
    <t>GSK210809OMT536</t>
  </si>
  <si>
    <t>GSK210809WTO573</t>
  </si>
  <si>
    <t>GSK210809ENX025</t>
  </si>
  <si>
    <t>GSK210809EFM259</t>
  </si>
  <si>
    <t>GSK210809QVJ084</t>
  </si>
  <si>
    <t>GSK210809IMZ926</t>
  </si>
  <si>
    <t>GSK210809UWS081</t>
  </si>
  <si>
    <t>GSK210809OBT153</t>
  </si>
  <si>
    <t>GSK210809NLM849</t>
  </si>
  <si>
    <t>GSK210809IBW873</t>
  </si>
  <si>
    <t>GSK210809VFG917</t>
  </si>
  <si>
    <t>GSK210809TIC784</t>
  </si>
  <si>
    <t>GSK210809QBG957</t>
  </si>
  <si>
    <t>BKI032210030163</t>
  </si>
  <si>
    <t>DMD/2108/09/GDOA7946</t>
  </si>
  <si>
    <t>GSK210809CFW091</t>
  </si>
  <si>
    <t>GSK210809NPS238</t>
  </si>
  <si>
    <t>GSK210809KJY817</t>
  </si>
  <si>
    <t>GSK210809LEM024</t>
  </si>
  <si>
    <t>GSK210809AZV679</t>
  </si>
  <si>
    <t>GSK210808TMB051</t>
  </si>
  <si>
    <t>GSK210809DFI435</t>
  </si>
  <si>
    <t>GSK210809DXI647</t>
  </si>
  <si>
    <t>GSK210809LRD067</t>
  </si>
  <si>
    <t>GSK210809SWK125</t>
  </si>
  <si>
    <t>GSK210808ARO983</t>
  </si>
  <si>
    <t>GSK210809JAK398</t>
  </si>
  <si>
    <t>GSK210809FSI193</t>
  </si>
  <si>
    <t>GSK210809PDB437</t>
  </si>
  <si>
    <t>GSK210808EQB628</t>
  </si>
  <si>
    <t>GSK210809KSN481</t>
  </si>
  <si>
    <t>GSK210808ERO572</t>
  </si>
  <si>
    <t>GSK210809LNW617</t>
  </si>
  <si>
    <t>GSK210809IED725</t>
  </si>
  <si>
    <t>GSK210808QPC756</t>
  </si>
  <si>
    <t>GSK210809PZV069</t>
  </si>
  <si>
    <t>GSK210809RHB682</t>
  </si>
  <si>
    <t>GSK210809NHR185</t>
  </si>
  <si>
    <t>GSK210809HFS543</t>
  </si>
  <si>
    <t>GSK210809GZF916</t>
  </si>
  <si>
    <t>GSK210809AGP348</t>
  </si>
  <si>
    <t>GSK210808LPA936</t>
  </si>
  <si>
    <t>GSK210809MRJ354</t>
  </si>
  <si>
    <t>GSK210809XOG785</t>
  </si>
  <si>
    <t>GSK210809YAW785</t>
  </si>
  <si>
    <t>GSK210809GXM684</t>
  </si>
  <si>
    <t>GSK210809YNA327</t>
  </si>
  <si>
    <t>GSK210809IZD806</t>
  </si>
  <si>
    <t>GSK210809PKF412</t>
  </si>
  <si>
    <t>GSK210809WXZ697</t>
  </si>
  <si>
    <t>GSK210809YBH120</t>
  </si>
  <si>
    <t>GSK210809DVJ693</t>
  </si>
  <si>
    <t>GSK210809FCQ493</t>
  </si>
  <si>
    <t>GSK210809UCD219</t>
  </si>
  <si>
    <t>GSK210809NKH738</t>
  </si>
  <si>
    <t>GSK210809ZLF742</t>
  </si>
  <si>
    <t>GSK210809RQI460</t>
  </si>
  <si>
    <t>GSK210809XQC056</t>
  </si>
  <si>
    <t>GSK210809KYH328</t>
  </si>
  <si>
    <t>GSK210809CSH461</t>
  </si>
  <si>
    <t>GSK210809RCF237</t>
  </si>
  <si>
    <t>GSK210809PBV145</t>
  </si>
  <si>
    <t>GSK210809VQB985</t>
  </si>
  <si>
    <t>GSK210809VJF604</t>
  </si>
  <si>
    <t>BKI032210030122</t>
  </si>
  <si>
    <t>BKI032210030098</t>
  </si>
  <si>
    <t>BKI032210030072</t>
  </si>
  <si>
    <t>BKI032210030171</t>
  </si>
  <si>
    <t>BKI032210030189</t>
  </si>
  <si>
    <t>BKI032210030593</t>
  </si>
  <si>
    <t>BKI032210030627</t>
  </si>
  <si>
    <t>BKI032210030577</t>
  </si>
  <si>
    <t>BKI032210030114</t>
  </si>
  <si>
    <t>DMD/2108/13/YKRW7192</t>
  </si>
  <si>
    <t>GSK210813MKL810</t>
  </si>
  <si>
    <t>GSK210813BWV249</t>
  </si>
  <si>
    <t>GSK210813QYN067</t>
  </si>
  <si>
    <t>GSK210813BTQ491</t>
  </si>
  <si>
    <t>GSK210813WNP470</t>
  </si>
  <si>
    <t>GSK210813ISH643</t>
  </si>
  <si>
    <t>GSK210813LPA586</t>
  </si>
  <si>
    <t>GSK210813QTE856</t>
  </si>
  <si>
    <t>GSK210813JYE913</t>
  </si>
  <si>
    <t>GSK210812IUE190</t>
  </si>
  <si>
    <t>GSK210813HUL257</t>
  </si>
  <si>
    <t>GSK210813IGE451</t>
  </si>
  <si>
    <t>GSK210813ODS567</t>
  </si>
  <si>
    <t>BKI032210030700</t>
  </si>
  <si>
    <t>BKI032210030650</t>
  </si>
  <si>
    <t>DMD/2108/14/BWZH3618</t>
  </si>
  <si>
    <t>GSK210814YTU741</t>
  </si>
  <si>
    <t>GSK210814LGP719</t>
  </si>
  <si>
    <t>GSK210814YPG341</t>
  </si>
  <si>
    <t>GSK210814ZEX162</t>
  </si>
  <si>
    <t>GSK210814YOL284</t>
  </si>
  <si>
    <t>GSK210814VNU091</t>
  </si>
  <si>
    <t>GSK210814UJA641</t>
  </si>
  <si>
    <t>DMD/2108/14/FWNR7285</t>
  </si>
  <si>
    <t>GSK210814OKC278</t>
  </si>
  <si>
    <t>BKI032210030585</t>
  </si>
  <si>
    <t>BKI032210030718</t>
  </si>
  <si>
    <t>DMD/2108/15/NXMH0637
DMD/2108/15/MJVR3840</t>
  </si>
  <si>
    <t>GSK210815ZVD617</t>
  </si>
  <si>
    <t>GSK210815HIM756</t>
  </si>
  <si>
    <t>GSK210815WFT296</t>
  </si>
  <si>
    <t>GSK210815SMK716</t>
  </si>
  <si>
    <t>GSK210815YIP162</t>
  </si>
  <si>
    <t>GSK210815SYJ703</t>
  </si>
  <si>
    <t>GSK210815PES061</t>
  </si>
  <si>
    <t>GSK210815LEO926</t>
  </si>
  <si>
    <t>GSK210815WKM260</t>
  </si>
  <si>
    <t>GSK210815ILH097</t>
  </si>
  <si>
    <t>GSK210815CDL381</t>
  </si>
  <si>
    <t>GSK210815GLZ743</t>
  </si>
  <si>
    <t>GSK210815GLR649</t>
  </si>
  <si>
    <t>GSK210815FXY035</t>
  </si>
  <si>
    <t>GSK210815OJC430</t>
  </si>
  <si>
    <t>GSK210815JWX935</t>
  </si>
  <si>
    <t>GSK210815HPF862</t>
  </si>
  <si>
    <t>GSK210815NVK461</t>
  </si>
  <si>
    <t>GSK210815JWB483</t>
  </si>
  <si>
    <t>GSK210815YPG150</t>
  </si>
  <si>
    <t>GSK210815USV752</t>
  </si>
  <si>
    <t>GSK210815XOW468</t>
  </si>
  <si>
    <t>GSK210815MWI450</t>
  </si>
  <si>
    <t>GSK210815OVT256</t>
  </si>
  <si>
    <t>GSK210815SCY265</t>
  </si>
  <si>
    <t>GSK210815BRO407</t>
  </si>
  <si>
    <t>GSK210815AKY572</t>
  </si>
  <si>
    <t>GSK210815BYM812</t>
  </si>
  <si>
    <t>GSK210815VTY892</t>
  </si>
  <si>
    <t>GSK210815MVD438</t>
  </si>
  <si>
    <t>GSK210815HER601</t>
  </si>
  <si>
    <t>GSK210815XMW769</t>
  </si>
  <si>
    <t>GSK210815MXV568</t>
  </si>
  <si>
    <t>GSK210815JZV245</t>
  </si>
  <si>
    <t>GSK210815FMY714</t>
  </si>
  <si>
    <t>GSK210815ZEU948</t>
  </si>
  <si>
    <t>GSK210814WUQ816</t>
  </si>
  <si>
    <t>GSK210815FUD751</t>
  </si>
  <si>
    <t>GSK210815HNP135</t>
  </si>
  <si>
    <t>GSK210815XTU467</t>
  </si>
  <si>
    <t>GSK210815LRT813</t>
  </si>
  <si>
    <t>GSK210815HZI031</t>
  </si>
  <si>
    <t>GSK210815RCL178</t>
  </si>
  <si>
    <t>GSK210815HRP385</t>
  </si>
  <si>
    <t>GSK210815CNP531</t>
  </si>
  <si>
    <t>GSK210815GUA479</t>
  </si>
  <si>
    <t>GSK210815VCX928</t>
  </si>
  <si>
    <t>GSK210815RAO407</t>
  </si>
  <si>
    <t>GSK210815FIW837</t>
  </si>
  <si>
    <t>GSK210815RCU674</t>
  </si>
  <si>
    <t>GSK210815CYQ281</t>
  </si>
  <si>
    <t>GSK210815FRV178</t>
  </si>
  <si>
    <t>GSK210815YQG481</t>
  </si>
  <si>
    <t>GSK210815GTB782</t>
  </si>
  <si>
    <t>GSK210815NEL290</t>
  </si>
  <si>
    <t>GSK210815KOH439</t>
  </si>
  <si>
    <t>GSK210815ICW912</t>
  </si>
  <si>
    <t>GSK210815KAY398</t>
  </si>
  <si>
    <t>GSK210815NZT940</t>
  </si>
  <si>
    <t>GSK210815YQI428</t>
  </si>
  <si>
    <t>GSK210815VNM927</t>
  </si>
  <si>
    <t>GSK210815JMZ031</t>
  </si>
  <si>
    <t>GSK210815EJC985</t>
  </si>
  <si>
    <t>GSK210815FVQ124</t>
  </si>
  <si>
    <t>GSK210815ETC603</t>
  </si>
  <si>
    <t>GSK210815HUN620</t>
  </si>
  <si>
    <t>GSK210815ZJS037</t>
  </si>
  <si>
    <t>GSK210815EPG863</t>
  </si>
  <si>
    <t>GSK210815YQP436</t>
  </si>
  <si>
    <t>GSK210815MSB605</t>
  </si>
  <si>
    <t>GSK210815GZI479</t>
  </si>
  <si>
    <t>GSK210815CMV621</t>
  </si>
  <si>
    <t>GSK210815RSD341</t>
  </si>
  <si>
    <t>GSK210815EGY068</t>
  </si>
  <si>
    <t>GSK210815VUG527</t>
  </si>
  <si>
    <t>GSK210815NTK523</t>
  </si>
  <si>
    <t>GSK210815BHJ260</t>
  </si>
  <si>
    <t>GSK210815EJM034</t>
  </si>
  <si>
    <t>GSK210815AJR159</t>
  </si>
  <si>
    <t>GSK210815FVD851</t>
  </si>
  <si>
    <t>GSK210815MEK834</t>
  </si>
  <si>
    <t>GSK210815QFX925</t>
  </si>
  <si>
    <t>GSK210815BGV670</t>
  </si>
  <si>
    <t>GSK210815WER259</t>
  </si>
  <si>
    <t>GSK210815BXY264</t>
  </si>
  <si>
    <t>GSK210815FAQ079</t>
  </si>
  <si>
    <t>GSK210815MGY719</t>
  </si>
  <si>
    <t>GSK210815SBD651</t>
  </si>
  <si>
    <t>GSK210815STO340</t>
  </si>
  <si>
    <t>GSK210815YSF736</t>
  </si>
  <si>
    <t>GSK210815BWM638</t>
  </si>
  <si>
    <t>GSK210815MPR137</t>
  </si>
  <si>
    <t>GSK210815VDF407</t>
  </si>
  <si>
    <t>GSK210815VDN478</t>
  </si>
  <si>
    <t>GSK210815WRM185</t>
  </si>
  <si>
    <t>GSK210815IAZ512</t>
  </si>
  <si>
    <t>GSK210815YRE190</t>
  </si>
  <si>
    <t>GSK210815KHB089</t>
  </si>
  <si>
    <t>GSK210815ZIB932</t>
  </si>
  <si>
    <t>GSK210815RUT425</t>
  </si>
  <si>
    <t>GSK210815IVQ160</t>
  </si>
  <si>
    <t>GSK210815LVQ124</t>
  </si>
  <si>
    <t>GSK210815SKL260</t>
  </si>
  <si>
    <t>GSK210815TRA146</t>
  </si>
  <si>
    <t>GSK210815TWX021</t>
  </si>
  <si>
    <t>GSK210815GHV312</t>
  </si>
  <si>
    <t>GSK210815OVG501</t>
  </si>
  <si>
    <t>GSK210815ETF486</t>
  </si>
  <si>
    <t>GSK210815AUJ947</t>
  </si>
  <si>
    <t>GSK210815VMB957</t>
  </si>
  <si>
    <t>GSK210815IMD961</t>
  </si>
  <si>
    <t>GSK210815FWK163</t>
  </si>
  <si>
    <t>GSK210815CYX907</t>
  </si>
  <si>
    <t>GSK210815JUL827</t>
  </si>
  <si>
    <t>GSK210815OAC279</t>
  </si>
  <si>
    <t>GSK210815QMG892</t>
  </si>
  <si>
    <t>GSK210815SZC128</t>
  </si>
  <si>
    <t>GSK210815FCH046</t>
  </si>
  <si>
    <t>GSK210815CVX532</t>
  </si>
  <si>
    <t>GSK210815DNF946</t>
  </si>
  <si>
    <t>GSK210815XCJ873</t>
  </si>
  <si>
    <t>GSK210815AIT487</t>
  </si>
  <si>
    <t>GSK210815MLA187</t>
  </si>
  <si>
    <t>GSK210815IDF014</t>
  </si>
  <si>
    <t>GSK210815GWF042</t>
  </si>
  <si>
    <t>GSK210815RDT973</t>
  </si>
  <si>
    <t>GSK210815BOW074</t>
  </si>
  <si>
    <t>GSK210815QNK417</t>
  </si>
  <si>
    <t>GSK210815MYH507</t>
  </si>
  <si>
    <t>GSK210815PBH392</t>
  </si>
  <si>
    <t>GSK210815LCM465</t>
  </si>
  <si>
    <t>GSK210815NLR317</t>
  </si>
  <si>
    <t>GSK210815LVI953</t>
  </si>
  <si>
    <t>GSK210815UDE019</t>
  </si>
  <si>
    <t>GSK210815UKY745</t>
  </si>
  <si>
    <t>GSK210815SZN924</t>
  </si>
  <si>
    <t>GSK210815WEO739</t>
  </si>
  <si>
    <t>GSK210815YGX975</t>
  </si>
  <si>
    <t>GSK210815DTC251</t>
  </si>
  <si>
    <t>GSK210815QIE973</t>
  </si>
  <si>
    <t>GSK210815WGY140</t>
  </si>
  <si>
    <t>GSK210815WUT562</t>
  </si>
  <si>
    <t>GSK210815LWN472</t>
  </si>
  <si>
    <t>GSK210815NZY461</t>
  </si>
  <si>
    <t>GSK210815ANM360</t>
  </si>
  <si>
    <t>GSK210815WOA716</t>
  </si>
  <si>
    <t>GSK210815ABR749</t>
  </si>
  <si>
    <t>GSK210815ZWK368</t>
  </si>
  <si>
    <t>GSK210815XGM184</t>
  </si>
  <si>
    <t>GSK210815OQB490</t>
  </si>
  <si>
    <t>GSK210815XKA039</t>
  </si>
  <si>
    <t>GSK210815TGI932</t>
  </si>
  <si>
    <t>GSK210815KZG082</t>
  </si>
  <si>
    <t>GSK210815AWD492</t>
  </si>
  <si>
    <t>GSK210815AIN240</t>
  </si>
  <si>
    <t>GSK210814JCT518</t>
  </si>
  <si>
    <t>GSK210815WDI512</t>
  </si>
  <si>
    <t>GSK210815CLN284</t>
  </si>
  <si>
    <t>GSK210814BWF394</t>
  </si>
  <si>
    <t>GSK210815IVP791</t>
  </si>
  <si>
    <t>GSK210815SMP052</t>
  </si>
  <si>
    <t>GSK210815PUR052</t>
  </si>
  <si>
    <t>GSK210815VTS431</t>
  </si>
  <si>
    <t>GSK210815SDE814</t>
  </si>
  <si>
    <t>GSK210815JCA872</t>
  </si>
  <si>
    <t>GSK210815MSX315</t>
  </si>
  <si>
    <t>GSK210814BVC819</t>
  </si>
  <si>
    <t>GSK210815MLK951</t>
  </si>
  <si>
    <t>GSK210815JKF982</t>
  </si>
  <si>
    <t>GSK210814JHD723</t>
  </si>
  <si>
    <t>GSK210815KCV635</t>
  </si>
  <si>
    <t>GSK210815TCU590</t>
  </si>
  <si>
    <t>GSK210814CEG938</t>
  </si>
  <si>
    <t>GSK210815ABN142</t>
  </si>
  <si>
    <t>GSK210815EJS621</t>
  </si>
  <si>
    <t>GSK210815WJO378</t>
  </si>
  <si>
    <t>GSK210815BPJ856</t>
  </si>
  <si>
    <t>GSK210814LVW123</t>
  </si>
  <si>
    <t>GSK210815ZAI283</t>
  </si>
  <si>
    <t>GSK210815GZC859</t>
  </si>
  <si>
    <t>GSK210815OJC071</t>
  </si>
  <si>
    <t>GSK210815TMQ034</t>
  </si>
  <si>
    <t>GSK210815YRK495</t>
  </si>
  <si>
    <t>GSK210815HEX234</t>
  </si>
  <si>
    <t>GSK210815LWU062</t>
  </si>
  <si>
    <t>GSK210815XVL524</t>
  </si>
  <si>
    <t>GSK210815UBE570</t>
  </si>
  <si>
    <t>GSK210815HRM482</t>
  </si>
  <si>
    <t>GSK210815ANH342</t>
  </si>
  <si>
    <t>GSK210815QSA186</t>
  </si>
  <si>
    <t>GSK210815FAR389</t>
  </si>
  <si>
    <t>GSK210815ULV507</t>
  </si>
  <si>
    <t>GSK210815KRW084</t>
  </si>
  <si>
    <t>GSK210815EUL609</t>
  </si>
  <si>
    <t>GSK210815TXK795</t>
  </si>
  <si>
    <t>GSK210815KDC130</t>
  </si>
  <si>
    <t>GSK210814FLS452</t>
  </si>
  <si>
    <t>GSK210815MEG073</t>
  </si>
  <si>
    <t>GSK210815WOJ420</t>
  </si>
  <si>
    <t>GSK210815GNP123</t>
  </si>
  <si>
    <t>GSK210815PWJ972</t>
  </si>
  <si>
    <t>GSK210814QLT749</t>
  </si>
  <si>
    <t>GSK210815BUD782</t>
  </si>
  <si>
    <t>GSK210815CTA380</t>
  </si>
  <si>
    <t>GSK210815ROT495</t>
  </si>
  <si>
    <t>GSK210815AFM329</t>
  </si>
  <si>
    <t>GSK210815IOT064</t>
  </si>
  <si>
    <t>GSK210815SIB135</t>
  </si>
  <si>
    <t>GSK210815TYE105</t>
  </si>
  <si>
    <t>GSK210815JBT745</t>
  </si>
  <si>
    <t>GSK210815QLU489</t>
  </si>
  <si>
    <t>GSK210814LMO594</t>
  </si>
  <si>
    <t>GSK210815XJQ195</t>
  </si>
  <si>
    <t>GSK210815CXH710</t>
  </si>
  <si>
    <t>GSK210815EKQ730</t>
  </si>
  <si>
    <t xml:space="preserve"> BKI032210030692</t>
  </si>
  <si>
    <t>DMD/2108/15/CFGI3280</t>
  </si>
  <si>
    <t>GSK210815NFK630</t>
  </si>
  <si>
    <t>GSK210816TIK218</t>
  </si>
  <si>
    <t>GSK210816BMA371</t>
  </si>
  <si>
    <t>GSK210816JHV786</t>
  </si>
  <si>
    <t>GSK210816BEA607</t>
  </si>
  <si>
    <t>GSK210816GTM170</t>
  </si>
  <si>
    <t>GSK210816YVL413</t>
  </si>
  <si>
    <t>GSK210816QSX245</t>
  </si>
  <si>
    <t>GSK210816KLF516</t>
  </si>
  <si>
    <t>GSK210816NRT027</t>
  </si>
  <si>
    <t>GSK210816FBR287</t>
  </si>
  <si>
    <t>GSK210816RFV976</t>
  </si>
  <si>
    <t>GSK210816VDZ934</t>
  </si>
  <si>
    <t>GSK210816XHG528</t>
  </si>
  <si>
    <t>GSK210816WVB021</t>
  </si>
  <si>
    <t>GSK210816BWH961</t>
  </si>
  <si>
    <t>GSK210816ENI940</t>
  </si>
  <si>
    <t>GSK210816TFV806</t>
  </si>
  <si>
    <t>GSK210816YJL430</t>
  </si>
  <si>
    <t>GSK210816NPZ893</t>
  </si>
  <si>
    <t>GSK210816SWT672</t>
  </si>
  <si>
    <t>GSK210816WYC726</t>
  </si>
  <si>
    <t>GSK210815TDK104</t>
  </si>
  <si>
    <t>GSK210816WUI523</t>
  </si>
  <si>
    <t>GSK210816FDO941</t>
  </si>
  <si>
    <t>GSK210816WKF624</t>
  </si>
  <si>
    <t>GSK210816FTN846</t>
  </si>
  <si>
    <t>GSK210816VQU306</t>
  </si>
  <si>
    <t>GSK210815CHX318</t>
  </si>
  <si>
    <t>GSK210816JVR179</t>
  </si>
  <si>
    <t>GSK210816TPD450</t>
  </si>
  <si>
    <t>GSK210816PXW079</t>
  </si>
  <si>
    <t>GSK210816GXK246</t>
  </si>
  <si>
    <t>GSK210816YTC627</t>
  </si>
  <si>
    <t>GSK210816NDY650</t>
  </si>
  <si>
    <t>GSK210816HJD846</t>
  </si>
  <si>
    <t>GSK210816UJD368</t>
  </si>
  <si>
    <t>GSK210816HCO713</t>
  </si>
  <si>
    <t>GSK210816BCF516</t>
  </si>
  <si>
    <t>GSK210816SCD104</t>
  </si>
  <si>
    <t>GSK210815CEL983</t>
  </si>
  <si>
    <t>GSK210816MCX503</t>
  </si>
  <si>
    <t>GSK210816SUN651</t>
  </si>
  <si>
    <t>GSK210816VGR105</t>
  </si>
  <si>
    <t>GSK210816QHT150</t>
  </si>
  <si>
    <t>GSK210816AUN180</t>
  </si>
  <si>
    <t>GSK210816FHV708</t>
  </si>
  <si>
    <t>GSK210816TEJ381</t>
  </si>
  <si>
    <t>GSK210816DQY978</t>
  </si>
  <si>
    <t>GSK210816GCT758</t>
  </si>
  <si>
    <t>GSK210816MBG764</t>
  </si>
  <si>
    <t>GSK210816YQJ587</t>
  </si>
  <si>
    <t>GSK210815PTW495</t>
  </si>
  <si>
    <t>GSK210816TPW675</t>
  </si>
  <si>
    <t>GSK210816LRT302</t>
  </si>
  <si>
    <t>GSK210816JCO706</t>
  </si>
  <si>
    <t>GSK210816QJK124</t>
  </si>
  <si>
    <t>GSK210816JIU241</t>
  </si>
  <si>
    <t>GSK210816ELG079</t>
  </si>
  <si>
    <t>GSK210816KWB120</t>
  </si>
  <si>
    <t>GSK210816TUY697</t>
  </si>
  <si>
    <t>GSK210816VZH051</t>
  </si>
  <si>
    <t>GSK210816VKW541</t>
  </si>
  <si>
    <t>GSK210816JNA438</t>
  </si>
  <si>
    <t>GSK210816XHV084</t>
  </si>
  <si>
    <t>GSK210816EXB923</t>
  </si>
  <si>
    <t>GSK210816LXQ894</t>
  </si>
  <si>
    <t>GSK210816EZO208</t>
  </si>
  <si>
    <t>GSK210816OSE152</t>
  </si>
  <si>
    <t>GSK210816AJC827</t>
  </si>
  <si>
    <t>GSK210816ANF610</t>
  </si>
  <si>
    <t>GSK210816RVY098</t>
  </si>
  <si>
    <t>GSK210816NMQ874</t>
  </si>
  <si>
    <t>GSK210816BOT685</t>
  </si>
  <si>
    <t>GSK210816KZB416</t>
  </si>
  <si>
    <t>GSK210816CMX645</t>
  </si>
  <si>
    <t>GSK210816ICN954</t>
  </si>
  <si>
    <t>GSK210816TYB132</t>
  </si>
  <si>
    <t>GSK210816YFA672</t>
  </si>
  <si>
    <t>GSK210816WZD145</t>
  </si>
  <si>
    <t>GSK210816FUB592</t>
  </si>
  <si>
    <t>GSK210816GRF391</t>
  </si>
  <si>
    <t>GSK210816YWN804</t>
  </si>
  <si>
    <t>GSK210815SWD763</t>
  </si>
  <si>
    <t>GSK210816RSX810</t>
  </si>
  <si>
    <t>GSK210816XEI926</t>
  </si>
  <si>
    <t>GSK210816DCE165</t>
  </si>
  <si>
    <t>GSK210816MIA298</t>
  </si>
  <si>
    <t>GSK210816MYA834</t>
  </si>
  <si>
    <t>GSK210816RTU657</t>
  </si>
  <si>
    <t>GSK210816STA386</t>
  </si>
  <si>
    <t>GSK210816LGB167</t>
  </si>
  <si>
    <t>GSK210816INY807</t>
  </si>
  <si>
    <t>GSK210816VZR048</t>
  </si>
  <si>
    <t>GSK210816DEM125</t>
  </si>
  <si>
    <t>GSK210816WSO695</t>
  </si>
  <si>
    <t>GSK210816ZRJ706</t>
  </si>
  <si>
    <t>GSK210816TIX123</t>
  </si>
  <si>
    <t>GSK210815JPA231</t>
  </si>
  <si>
    <t>GSK210816DUI165</t>
  </si>
  <si>
    <t>GSK210816UIP476</t>
  </si>
  <si>
    <t>GSK210816JWQ783</t>
  </si>
  <si>
    <t>GSK210816ZDS985</t>
  </si>
  <si>
    <t>GSK210816INO821</t>
  </si>
  <si>
    <t>GSK210816BFL756</t>
  </si>
  <si>
    <t>GSK210816RBH584</t>
  </si>
  <si>
    <t>GSK210816BFG513</t>
  </si>
  <si>
    <t>GSK210816YPM639</t>
  </si>
  <si>
    <t>GSK210815VNS781</t>
  </si>
  <si>
    <t>GSK210816HRF105</t>
  </si>
  <si>
    <t>GSK210816BDV938</t>
  </si>
  <si>
    <t>GSK210816ZGX429</t>
  </si>
  <si>
    <t>GSK210815AGW342</t>
  </si>
  <si>
    <t>GSK210816KMU523</t>
  </si>
  <si>
    <t>GSK210816XMP038</t>
  </si>
  <si>
    <t>GSK210816KYT987</t>
  </si>
  <si>
    <t>GSK210816YBT230</t>
  </si>
  <si>
    <t>GSK210816FUY194</t>
  </si>
  <si>
    <t>GSK210816OUR053</t>
  </si>
  <si>
    <t>GSK210816CQP504</t>
  </si>
  <si>
    <t>GSK210816GJW945</t>
  </si>
  <si>
    <t>GSK210816OTS518</t>
  </si>
  <si>
    <t>GSK210816ZBA162</t>
  </si>
  <si>
    <t>GSK210816YUK720</t>
  </si>
  <si>
    <t>GSK210816WGH605</t>
  </si>
  <si>
    <t>GSK210816FQV321</t>
  </si>
  <si>
    <t>GSK210816EFA397</t>
  </si>
  <si>
    <t>GSK210816FYE781</t>
  </si>
  <si>
    <t>GSK210816RSL619</t>
  </si>
  <si>
    <t>GSK210816JLU703</t>
  </si>
  <si>
    <t>GSK210815SDM578</t>
  </si>
  <si>
    <t>GSK210816ZLU697</t>
  </si>
  <si>
    <t>GSK210816FRB931</t>
  </si>
  <si>
    <t>GSK210816QIY640</t>
  </si>
  <si>
    <t>GSK210816AWZ859</t>
  </si>
  <si>
    <t>GSK210816VBW502</t>
  </si>
  <si>
    <t>GSK210816MDJ293</t>
  </si>
  <si>
    <t>GSK210816KBO190</t>
  </si>
  <si>
    <t>GSK210816XHV639</t>
  </si>
  <si>
    <t>GSK210816OTV109</t>
  </si>
  <si>
    <t>GSK210816EBD140</t>
  </si>
  <si>
    <t>GSK210816DHS379</t>
  </si>
  <si>
    <t>GSK210816NDB756</t>
  </si>
  <si>
    <t>GSK210816ZOV632</t>
  </si>
  <si>
    <t>GSK210816KZR067</t>
  </si>
  <si>
    <t>GSK210816FST536</t>
  </si>
  <si>
    <t>GSK210816GCY804</t>
  </si>
  <si>
    <t>GSK210816LNH261</t>
  </si>
  <si>
    <t>GSK210816OWM931</t>
  </si>
  <si>
    <t>GSK210816KXB349</t>
  </si>
  <si>
    <t>GSK210816MLW701</t>
  </si>
  <si>
    <t>GSK210816MJS108</t>
  </si>
  <si>
    <t>GSK210816OVL195</t>
  </si>
  <si>
    <t>GSK210816TZP098</t>
  </si>
  <si>
    <t>GSK210816JLQ584</t>
  </si>
  <si>
    <t>GSK210816XPN765</t>
  </si>
  <si>
    <t>GSK210816QWR217</t>
  </si>
  <si>
    <t>GSK210816ELJ812</t>
  </si>
  <si>
    <t>GSK210816VMJ230</t>
  </si>
  <si>
    <t>GSK210816ONR869</t>
  </si>
  <si>
    <t>GSK210816QSK950</t>
  </si>
  <si>
    <t>GSK210817OLP972</t>
  </si>
  <si>
    <t>GSK210817PAH687</t>
  </si>
  <si>
    <t>GSK210817OFU745</t>
  </si>
  <si>
    <t>GSK210817HFP102</t>
  </si>
  <si>
    <t>GSK210817AUF039</t>
  </si>
  <si>
    <t>GSK210817WPQ347</t>
  </si>
  <si>
    <t>GSK210817IGP143</t>
  </si>
  <si>
    <t>GSK210817UDI058</t>
  </si>
  <si>
    <t>GSK210817SBR897</t>
  </si>
  <si>
    <t>GSK210817DWE241</t>
  </si>
  <si>
    <t>GSK210817GBM475</t>
  </si>
  <si>
    <t>GSK210817WEQ048</t>
  </si>
  <si>
    <t>GSK210817LUG205</t>
  </si>
  <si>
    <t>GSK210817PQR182</t>
  </si>
  <si>
    <t>GSK210817QOH059</t>
  </si>
  <si>
    <t>GSK210817PDR681</t>
  </si>
  <si>
    <t>GSK210817ASK217</t>
  </si>
  <si>
    <t>GSK210817QPA329</t>
  </si>
  <si>
    <t>GSK210817NIF532</t>
  </si>
  <si>
    <t>GSK210817JVZ147</t>
  </si>
  <si>
    <t>GSK210817BSY174</t>
  </si>
  <si>
    <t>GSK210817IUV689</t>
  </si>
  <si>
    <t>GSK210817UCR587</t>
  </si>
  <si>
    <t>GSK210817KEX589</t>
  </si>
  <si>
    <t>GSK210817AVJ956</t>
  </si>
  <si>
    <t>GSK210817LVM420</t>
  </si>
  <si>
    <t>GSK210817MVY902</t>
  </si>
  <si>
    <t>GSK210817AXV784</t>
  </si>
  <si>
    <t>GSK210817NHK759</t>
  </si>
  <si>
    <t>GSK210817FCM482</t>
  </si>
  <si>
    <t>GSK210817BLW528</t>
  </si>
  <si>
    <t>GSK210817EAX835</t>
  </si>
  <si>
    <t>GSK210817KVZ593</t>
  </si>
  <si>
    <t>GSK210817XLU798</t>
  </si>
  <si>
    <t>GSK210817ZWC817</t>
  </si>
  <si>
    <t>GSK210817CPF264</t>
  </si>
  <si>
    <t>GSK210817WCN186</t>
  </si>
  <si>
    <t>GSK210817UIK287</t>
  </si>
  <si>
    <t>GSK210817NRV651</t>
  </si>
  <si>
    <t>GSK210817EKM894</t>
  </si>
  <si>
    <t>GSK210817ZTX862</t>
  </si>
  <si>
    <t>GSK210817CQU504</t>
  </si>
  <si>
    <t>GSK210817PSR791</t>
  </si>
  <si>
    <t>GSK210817LGC026</t>
  </si>
  <si>
    <t>GSK210817ADJ689</t>
  </si>
  <si>
    <t>GSK210817KCD218</t>
  </si>
  <si>
    <t>GSK210817KBS019</t>
  </si>
  <si>
    <t>GSK210817YDN907</t>
  </si>
  <si>
    <t>GSK210817UEF817</t>
  </si>
  <si>
    <t>GSK210817BZF109</t>
  </si>
  <si>
    <t>GSK210817MZS184</t>
  </si>
  <si>
    <t>GSK210817EJM172</t>
  </si>
  <si>
    <t>GSK210817VZW560</t>
  </si>
  <si>
    <t>GSK210817GOY726</t>
  </si>
  <si>
    <t>GSK210817CQN628</t>
  </si>
  <si>
    <t>GSK210817VJN418</t>
  </si>
  <si>
    <t>GSK210817HUZ179</t>
  </si>
  <si>
    <t>GSK210817HGJ670</t>
  </si>
  <si>
    <t>GSK210817TCX385</t>
  </si>
  <si>
    <t>GSK210817FMV690</t>
  </si>
  <si>
    <t>GSK210817YFP098</t>
  </si>
  <si>
    <t>GSK210817BKF634</t>
  </si>
  <si>
    <t>GSK210817OVE357</t>
  </si>
  <si>
    <t>GSK210817BRQ124</t>
  </si>
  <si>
    <t>GSK210817HUK078</t>
  </si>
  <si>
    <t>GSK210817IOQ138</t>
  </si>
  <si>
    <t>GSK210817HRA657</t>
  </si>
  <si>
    <t>GSK210817EJM396</t>
  </si>
  <si>
    <t>GSK210817SUN143</t>
  </si>
  <si>
    <t>GSK210817NJY467</t>
  </si>
  <si>
    <t>GSK210817WKE582</t>
  </si>
  <si>
    <t>GSK210817OKC907</t>
  </si>
  <si>
    <t>GSK210817RZN518</t>
  </si>
  <si>
    <t>GSK210817JTP896</t>
  </si>
  <si>
    <t>GSK210817NDC194</t>
  </si>
  <si>
    <t>GSK210817ENH293</t>
  </si>
  <si>
    <t>GSK210817UHX470</t>
  </si>
  <si>
    <t>GSK210817AOF285</t>
  </si>
  <si>
    <t>GSK210817LSD859</t>
  </si>
  <si>
    <t>GSK210817GPV798</t>
  </si>
  <si>
    <t>GSK210817PHN961</t>
  </si>
  <si>
    <t>GSK210817MKS092</t>
  </si>
  <si>
    <t>GSK210817JNY087</t>
  </si>
  <si>
    <t>GSK210817XIV325</t>
  </si>
  <si>
    <t>GSK210817HWL512</t>
  </si>
  <si>
    <t>GSK210817SJI067</t>
  </si>
  <si>
    <t>GSK210817PHD942</t>
  </si>
  <si>
    <t>GSK210817QAW296</t>
  </si>
  <si>
    <t>GSK210817IQG475</t>
  </si>
  <si>
    <t>GSK210817WFX382</t>
  </si>
  <si>
    <t>GSK210817QXR306</t>
  </si>
  <si>
    <t>GSK210817EZH869</t>
  </si>
  <si>
    <t>GSK210817HBP709</t>
  </si>
  <si>
    <t>GSK210817JHW248</t>
  </si>
  <si>
    <t>GSK210817VDY319</t>
  </si>
  <si>
    <t>GSK210817ACR013</t>
  </si>
  <si>
    <t>GSK210817CXS831</t>
  </si>
  <si>
    <t>GSK210817XJL728</t>
  </si>
  <si>
    <t>GSK210817YRH406</t>
  </si>
  <si>
    <t>GSK210817OUZ069</t>
  </si>
  <si>
    <t>GSK210817KGZ852</t>
  </si>
  <si>
    <t>GSK210817RHM381</t>
  </si>
  <si>
    <t>GSK210817FRW102</t>
  </si>
  <si>
    <t>GSK210817EYT490</t>
  </si>
  <si>
    <t>GSK210817LOU241</t>
  </si>
  <si>
    <t>GSK210817VPF817</t>
  </si>
  <si>
    <t>GSK210817REB987</t>
  </si>
  <si>
    <t>GSK210817WOR572</t>
  </si>
  <si>
    <t>GSK210817AHG246</t>
  </si>
  <si>
    <t>GSK210817VBZ215</t>
  </si>
  <si>
    <t>GSK210817QMX450</t>
  </si>
  <si>
    <t>GSK210817PIA439</t>
  </si>
  <si>
    <t>GSK210817HTP543</t>
  </si>
  <si>
    <t>GSK210817KIT847</t>
  </si>
  <si>
    <t>GSK210817QRJ625</t>
  </si>
  <si>
    <t>GSK210817QBG470</t>
  </si>
  <si>
    <t>GSK210817KAI160</t>
  </si>
  <si>
    <t>GSK210817LOX098</t>
  </si>
  <si>
    <t>GSK210817QDW620</t>
  </si>
  <si>
    <t>GSK210817YXL045</t>
  </si>
  <si>
    <t>GSK210817DAL542</t>
  </si>
  <si>
    <t>GSK210817WHC784</t>
  </si>
  <si>
    <t>GSK210817NHP483</t>
  </si>
  <si>
    <t>GSK210817MHE140</t>
  </si>
  <si>
    <t>GSK210817MRH928</t>
  </si>
  <si>
    <t>GSK210817GIP421</t>
  </si>
  <si>
    <t>GSK210817BXU491</t>
  </si>
  <si>
    <t>GSK210817WQD680</t>
  </si>
  <si>
    <t>GSK210817ZDB283</t>
  </si>
  <si>
    <t>GSK210817FHP760</t>
  </si>
  <si>
    <t>GSK210817URD514</t>
  </si>
  <si>
    <t>GSK210817WZD945</t>
  </si>
  <si>
    <t>GSK210817NBM489</t>
  </si>
  <si>
    <t>GSK210817FUL819</t>
  </si>
  <si>
    <t>GSK210817WUP921</t>
  </si>
  <si>
    <t>GSK210817HFM508</t>
  </si>
  <si>
    <t>GSK210817NSX173</t>
  </si>
  <si>
    <t>GSK210817NAU082</t>
  </si>
  <si>
    <t>GSK210817EPU719</t>
  </si>
  <si>
    <t>GSK210817ZYP713</t>
  </si>
  <si>
    <t>GSK210817ZIQ329</t>
  </si>
  <si>
    <t>GSK210817OQI642</t>
  </si>
  <si>
    <t>GSK210817UFJ578</t>
  </si>
  <si>
    <t>GSK210817QKC092</t>
  </si>
  <si>
    <t>GSK210817JZX425</t>
  </si>
  <si>
    <t>GSK210817RVZ170</t>
  </si>
  <si>
    <t>GSK210817GOQ084</t>
  </si>
  <si>
    <t>GSK210817XEH180</t>
  </si>
  <si>
    <t>GSK210817MBQ762</t>
  </si>
  <si>
    <t>GSK210817UQB621</t>
  </si>
  <si>
    <t>GSK210817GRN580</t>
  </si>
  <si>
    <t>GSK210817OJG408</t>
  </si>
  <si>
    <t>GSK210817NIO431</t>
  </si>
  <si>
    <t>GSK210817KSG953</t>
  </si>
  <si>
    <t>GSK210817BMJ216</t>
  </si>
  <si>
    <t>GSK210817HBN962</t>
  </si>
  <si>
    <t>GSK210817HVF640</t>
  </si>
  <si>
    <t>GSK210817BOR139</t>
  </si>
  <si>
    <t>GSK210817IWB250</t>
  </si>
  <si>
    <t>GSK210817MBI598</t>
  </si>
  <si>
    <t>GSK210817YVO730</t>
  </si>
  <si>
    <t>GSK210817GUV624</t>
  </si>
  <si>
    <t>GSK210817ZIM501</t>
  </si>
  <si>
    <t>GSK210817PBF467</t>
  </si>
  <si>
    <t>GSK210817SUG473</t>
  </si>
  <si>
    <t>GSK210817KCU809</t>
  </si>
  <si>
    <t>GSK210817CAP042</t>
  </si>
  <si>
    <t>GSK210817LPX087</t>
  </si>
  <si>
    <t>GSK210817PCD415</t>
  </si>
  <si>
    <t>GSK210817EJT175</t>
  </si>
  <si>
    <t>GSK210817BIR481</t>
  </si>
  <si>
    <t>GSK210817KEM936</t>
  </si>
  <si>
    <t>GSK210817QFN613</t>
  </si>
  <si>
    <t>GSK210817DIL560</t>
  </si>
  <si>
    <t>GSK210817HES219</t>
  </si>
  <si>
    <t>GSK210817VGT739</t>
  </si>
  <si>
    <t>GSK210817LYR564</t>
  </si>
  <si>
    <t>GSK210817UGD297</t>
  </si>
  <si>
    <t>GSK210817DSB438</t>
  </si>
  <si>
    <t>GSK210817FCT463</t>
  </si>
  <si>
    <t>GSK210817CDK430</t>
  </si>
  <si>
    <t>GSK210817WBO982</t>
  </si>
  <si>
    <t>GSK210817JTU305</t>
  </si>
  <si>
    <t>GSK210817PYO941</t>
  </si>
  <si>
    <t>GSK210817MQI458</t>
  </si>
  <si>
    <t>GSK210817FBO817</t>
  </si>
  <si>
    <t>GSK210817VZA832</t>
  </si>
  <si>
    <t>GSK210817QYJ601</t>
  </si>
  <si>
    <t>GSK210817AMG682</t>
  </si>
  <si>
    <t>GSK210817COI320</t>
  </si>
  <si>
    <t>GSK210817SHP342</t>
  </si>
  <si>
    <t>GSK210817WAO741</t>
  </si>
  <si>
    <t>GSK210817KUL841</t>
  </si>
  <si>
    <t>GSK210817TRG751</t>
  </si>
  <si>
    <t>GSK210817WYC967</t>
  </si>
  <si>
    <t>GSK210817CTB317</t>
  </si>
  <si>
    <t>GSK210817ZRK509</t>
  </si>
  <si>
    <t>GSK210817KIF648</t>
  </si>
  <si>
    <t>GSK210817TOW649</t>
  </si>
  <si>
    <t>GSK210817CLY917</t>
  </si>
  <si>
    <t>GSK210817PLW369</t>
  </si>
  <si>
    <t>GSK210817TLP135</t>
  </si>
  <si>
    <t>GSK210817HGE762</t>
  </si>
  <si>
    <t>GSK210817JXL651</t>
  </si>
  <si>
    <t>GSK210817XFQ683</t>
  </si>
  <si>
    <t>GSK210817PYQ375</t>
  </si>
  <si>
    <t>GSK210817DJG368</t>
  </si>
  <si>
    <t>GSK210817XAV327</t>
  </si>
  <si>
    <t>GSK210817EPW784</t>
  </si>
  <si>
    <t>GSK210817LYQ902</t>
  </si>
  <si>
    <t>GSK210817JRM584</t>
  </si>
  <si>
    <t>GSK210817OLJ560</t>
  </si>
  <si>
    <t>GSK210817JZD950</t>
  </si>
  <si>
    <t>GSK210817FLC936</t>
  </si>
  <si>
    <t>GSK210817TIQ061</t>
  </si>
  <si>
    <t>GSK210817MZO793</t>
  </si>
  <si>
    <t>GSK210817WKQ568</t>
  </si>
  <si>
    <t>GSK210817GLA946</t>
  </si>
  <si>
    <t>GSK210817AHD276</t>
  </si>
  <si>
    <t>BKI032210030601</t>
  </si>
  <si>
    <t>DMD/2108/17/TMPZ0645</t>
  </si>
  <si>
    <t>GSK210817SEF609</t>
  </si>
  <si>
    <t>GSK210817NTQ638</t>
  </si>
  <si>
    <t>GSK210817HGI320</t>
  </si>
  <si>
    <t>GSK210817DUP813</t>
  </si>
  <si>
    <t>GSK210817NBJ123</t>
  </si>
  <si>
    <t>GSK210817FHW521</t>
  </si>
  <si>
    <t>GSK210817SPH316</t>
  </si>
  <si>
    <t>GSK210817FSK184</t>
  </si>
  <si>
    <t>GSK210817FTS386</t>
  </si>
  <si>
    <t>BKI032210030643</t>
  </si>
  <si>
    <t>DMD/2108/17/FJSU2186</t>
  </si>
  <si>
    <t>GSK210817GXE082</t>
  </si>
  <si>
    <t>GSK210817IRE087</t>
  </si>
  <si>
    <t>GSK210817EAM946</t>
  </si>
  <si>
    <t>GSK210816IKT951</t>
  </si>
  <si>
    <t>GSK210817HBL712</t>
  </si>
  <si>
    <t>GSK210817ITD498</t>
  </si>
  <si>
    <t>GSK210817IGT106</t>
  </si>
  <si>
    <t>GSK210817UOD217</t>
  </si>
  <si>
    <t>GSK210817JWO927</t>
  </si>
  <si>
    <t>GSK210817IOW610</t>
  </si>
  <si>
    <t>GSK210817SNG624</t>
  </si>
  <si>
    <t>GSK210817GSZ032</t>
  </si>
  <si>
    <t>GSK210817TLA495</t>
  </si>
  <si>
    <t>GSK210817FNK132</t>
  </si>
  <si>
    <t>GSK210817SDN519</t>
  </si>
  <si>
    <t>GSK210817WPR319</t>
  </si>
  <si>
    <t>GSK210817OBY029</t>
  </si>
  <si>
    <t>GSK210817QSH945</t>
  </si>
  <si>
    <t>GSK210817ACN874</t>
  </si>
  <si>
    <t>GSK210817DBW826</t>
  </si>
  <si>
    <t>GSK210817SOH304</t>
  </si>
  <si>
    <t>DMD/2108/17/YLIK7205</t>
  </si>
  <si>
    <t>GSK210817KWL324</t>
  </si>
  <si>
    <t>GSK210817KYQ719</t>
  </si>
  <si>
    <t>GSK210817BPQ432</t>
  </si>
  <si>
    <t>GSK210817OMX601</t>
  </si>
  <si>
    <t>GSK210817AKX964</t>
  </si>
  <si>
    <t>BKI032210030684</t>
  </si>
  <si>
    <t>DMD/2108/17/CPGN0871</t>
  </si>
  <si>
    <t>GSK210817CXB672</t>
  </si>
  <si>
    <t>GSK210817BLT843</t>
  </si>
  <si>
    <t>GSK210817TCW314</t>
  </si>
  <si>
    <t>GSK210817SCY208</t>
  </si>
  <si>
    <t>GSK210817MBC680</t>
  </si>
  <si>
    <t>GSK210817XJI870</t>
  </si>
  <si>
    <t>GSK210816WEI802</t>
  </si>
  <si>
    <t>GSK210817EIZ586</t>
  </si>
  <si>
    <t>GSK210816NRE870</t>
  </si>
  <si>
    <t>GSK210817CDF283</t>
  </si>
  <si>
    <t>GSK210816OMX762</t>
  </si>
  <si>
    <t>GSK210817HCE941</t>
  </si>
  <si>
    <t>GSK210817KPW193</t>
  </si>
  <si>
    <t>GSK210817VHE026</t>
  </si>
  <si>
    <t>GSK210817SYZ567</t>
  </si>
  <si>
    <t>GSK210817ESV892</t>
  </si>
  <si>
    <t>GSK210817KYS279</t>
  </si>
  <si>
    <t>GSK210816YVA193</t>
  </si>
  <si>
    <t>GSK210817BGC236</t>
  </si>
  <si>
    <t>GSK210817DLO524</t>
  </si>
  <si>
    <t>GSK210816GCD642</t>
  </si>
  <si>
    <t>GSK210817TXV307</t>
  </si>
  <si>
    <t>GSK210817TQA382</t>
  </si>
  <si>
    <t>GSK210817UQN027</t>
  </si>
  <si>
    <t>GSK210817KJQ985</t>
  </si>
  <si>
    <t>GSK210817JNM764</t>
  </si>
  <si>
    <t>GSK210817JOC248</t>
  </si>
  <si>
    <t>GSK210817SDM352</t>
  </si>
  <si>
    <t>GSK210817OQV314</t>
  </si>
  <si>
    <t>GSK210816DTJ874</t>
  </si>
  <si>
    <t>GSK210817ZJP371</t>
  </si>
  <si>
    <t>GSK210817UHD408</t>
  </si>
  <si>
    <t>GSK210817QWS872</t>
  </si>
  <si>
    <t>GSK210817GSN084</t>
  </si>
  <si>
    <t>GSK210816MGZ027</t>
  </si>
  <si>
    <t>GSK210817VWI865</t>
  </si>
  <si>
    <t>GSK210817EUY361</t>
  </si>
  <si>
    <t>GSK210816WNH974</t>
  </si>
  <si>
    <t>GSK210817NDC204</t>
  </si>
  <si>
    <t>GSK210816FJH712</t>
  </si>
  <si>
    <t>GSK210816TUS204</t>
  </si>
  <si>
    <t>GSK210817QUI154</t>
  </si>
  <si>
    <t>GSK210816ZGH923</t>
  </si>
  <si>
    <t>GSK210817LNU269</t>
  </si>
  <si>
    <t>GSK210817YUD286</t>
  </si>
  <si>
    <t>GSK210817WIR352</t>
  </si>
  <si>
    <t>GSK210817ULS315</t>
  </si>
  <si>
    <t>BKI032210030619</t>
  </si>
  <si>
    <t>DMD/2108/17/EMRN2168</t>
  </si>
  <si>
    <t>GSK210817BMG710</t>
  </si>
  <si>
    <t>GSK210817CBH807</t>
  </si>
  <si>
    <t>GSK210817TQA152</t>
  </si>
  <si>
    <t>BKI032210030106</t>
  </si>
  <si>
    <t>DMD/2108/09/YHJB9278</t>
  </si>
  <si>
    <t>GSK210809VIB851</t>
  </si>
  <si>
    <t>GSK210809MJV589</t>
  </si>
  <si>
    <t>GSK210809VIJ614</t>
  </si>
  <si>
    <t>GSK210809CGI819</t>
  </si>
  <si>
    <t>GSK210809PBN618</t>
  </si>
  <si>
    <t>DMD/2108/09/SXET3127</t>
  </si>
  <si>
    <t>GSK210809SMF178</t>
  </si>
  <si>
    <t>GSK210809QZX381</t>
  </si>
  <si>
    <t>GSK210809OGZ461</t>
  </si>
  <si>
    <t>GSK210809NSQ067</t>
  </si>
  <si>
    <t>GSK210809SJC428</t>
  </si>
  <si>
    <t>GSK210809GQF810</t>
  </si>
  <si>
    <t>GSK210809YHF023</t>
  </si>
  <si>
    <t>GSK210809YQU395</t>
  </si>
  <si>
    <t>GSK210809FKN510</t>
  </si>
  <si>
    <t>GSK210809MGW759</t>
  </si>
  <si>
    <t>GSK210809XCY268</t>
  </si>
  <si>
    <t>GSK210809XUL814</t>
  </si>
  <si>
    <t>GSK210809MTJ397</t>
  </si>
  <si>
    <t>GSK210809KLY264</t>
  </si>
  <si>
    <t>GSK210809UPV158</t>
  </si>
  <si>
    <t>GSK210809KPT851</t>
  </si>
  <si>
    <t>GSK210809VKP790</t>
  </si>
  <si>
    <t>GSK210809HZC482</t>
  </si>
  <si>
    <t>GSK210809AVS507</t>
  </si>
  <si>
    <t>GSK210808IRJ240</t>
  </si>
  <si>
    <t>GSK210809AZL963</t>
  </si>
  <si>
    <t>GSK210809IDU142</t>
  </si>
  <si>
    <t>GSK210809KWD972</t>
  </si>
  <si>
    <t>GSK210809VLQ483</t>
  </si>
  <si>
    <t>GSK210809ZXK173</t>
  </si>
  <si>
    <t>GSK210809JIS976</t>
  </si>
  <si>
    <t>GSK210809JXU920</t>
  </si>
  <si>
    <t>GSK210809CEQ486</t>
  </si>
  <si>
    <t>GSK210809PZM368</t>
  </si>
  <si>
    <t>GSK210809VCQ039</t>
  </si>
  <si>
    <t>GSK210809ENL925</t>
  </si>
  <si>
    <t>GSK210809XEI176</t>
  </si>
  <si>
    <t>GSK210809TGC365</t>
  </si>
  <si>
    <t>GSK210809WKT502</t>
  </si>
  <si>
    <t>GSK210809UER812</t>
  </si>
  <si>
    <t>GSK210808KXE408</t>
  </si>
  <si>
    <t>GSK210809RZQ427</t>
  </si>
  <si>
    <t>GSK210809YWQ713</t>
  </si>
  <si>
    <t>GSK210809ZDK780</t>
  </si>
  <si>
    <t>GSK210809FTB629</t>
  </si>
  <si>
    <t>GSK210809TMN786</t>
  </si>
  <si>
    <t>GSK210809KXO290</t>
  </si>
  <si>
    <t>GSK210809OUQ089</t>
  </si>
  <si>
    <t>GSK210809QKH436</t>
  </si>
  <si>
    <t>GSK210809EUI725</t>
  </si>
  <si>
    <t>GSK210809IKF765</t>
  </si>
  <si>
    <t>GSK210809QSW786</t>
  </si>
  <si>
    <t>GSK210809KJA796</t>
  </si>
  <si>
    <t>GSK210809WLV301</t>
  </si>
  <si>
    <t>GSK210809LIE820</t>
  </si>
  <si>
    <t>GSK210809BGT935</t>
  </si>
  <si>
    <t>GSK210809ASW390</t>
  </si>
  <si>
    <t>GSK210809ZBG719</t>
  </si>
  <si>
    <t>GSK210809TOP280</t>
  </si>
  <si>
    <t>GSK210809XDS256</t>
  </si>
  <si>
    <t>GSK210809TJQ537</t>
  </si>
  <si>
    <t>GSK210809FJP061</t>
  </si>
  <si>
    <t>GSK210809COD914</t>
  </si>
  <si>
    <t>GSK210809JCW957</t>
  </si>
  <si>
    <t>GSK210809KVZ860</t>
  </si>
  <si>
    <t>GSK210809MNT203</t>
  </si>
  <si>
    <t>GSK210809ZJM921</t>
  </si>
  <si>
    <t>GSK210809BYN925</t>
  </si>
  <si>
    <t>GSK210809IBM185</t>
  </si>
  <si>
    <t>GSK210809OEM928</t>
  </si>
  <si>
    <t>GSK210809LFN682</t>
  </si>
  <si>
    <t>GSK210809CUJ758</t>
  </si>
  <si>
    <t>GSK210809IYT397</t>
  </si>
  <si>
    <t>GSK210809EMK243</t>
  </si>
  <si>
    <t>GSK210809QDY159</t>
  </si>
  <si>
    <t>GSK210809EGF912</t>
  </si>
  <si>
    <t>GSK210809HRN159</t>
  </si>
  <si>
    <t>GSK210809WMO203</t>
  </si>
  <si>
    <t>GSK210809GTB730</t>
  </si>
  <si>
    <t>GSK210809VZG594</t>
  </si>
  <si>
    <t>GSK210808KAI158</t>
  </si>
  <si>
    <t>GSK210809ITQ534</t>
  </si>
  <si>
    <t>GSK210809HXA417</t>
  </si>
  <si>
    <t>GSK210809PDM314</t>
  </si>
  <si>
    <t>GSK210809KRN543</t>
  </si>
  <si>
    <t>GSK210809YUF718</t>
  </si>
  <si>
    <t>GSK210808LEB097</t>
  </si>
  <si>
    <t>GSK210809WRD803</t>
  </si>
  <si>
    <t>GSK210809XND519</t>
  </si>
  <si>
    <t>GSK210809GEU597</t>
  </si>
  <si>
    <t>GSK210809KFJ806</t>
  </si>
  <si>
    <t>GSK210809GBR786</t>
  </si>
  <si>
    <t>GSK210809FGJ986</t>
  </si>
  <si>
    <t>GSK210809KGU185</t>
  </si>
  <si>
    <t>GSK210809CGM739</t>
  </si>
  <si>
    <t>GSK210809LCH154</t>
  </si>
  <si>
    <t>GSK210809ESN316</t>
  </si>
  <si>
    <t>GSK210809VDW845</t>
  </si>
  <si>
    <t>GSK210809JPD075</t>
  </si>
  <si>
    <t>GSK210809DXI810</t>
  </si>
  <si>
    <t>GSK210809NKA531</t>
  </si>
  <si>
    <t>GSK210809VFO758</t>
  </si>
  <si>
    <t>GSK210809OZJ178</t>
  </si>
  <si>
    <t>GSK210809STI062</t>
  </si>
  <si>
    <t>GSK210809PYR851</t>
  </si>
  <si>
    <t>GSK210809XOA160</t>
  </si>
  <si>
    <t>GSK210809DEW543</t>
  </si>
  <si>
    <t>GSK210809NSL643</t>
  </si>
  <si>
    <t>GSK210809WAO541</t>
  </si>
  <si>
    <t>GSK210809UXC674</t>
  </si>
  <si>
    <t>GSK210809SWZ596</t>
  </si>
  <si>
    <t>GSK210809DTZ629</t>
  </si>
  <si>
    <t>GSK210809XZJ617</t>
  </si>
  <si>
    <t>GSK210809WMJ356</t>
  </si>
  <si>
    <t>GSK210809SDH048</t>
  </si>
  <si>
    <t>GSK210809MRW052</t>
  </si>
  <si>
    <t>GSK210809XPM165</t>
  </si>
  <si>
    <t>GSK210809DAH654</t>
  </si>
  <si>
    <t>GSK210809VTJ890</t>
  </si>
  <si>
    <t>GSK210808LIO895</t>
  </si>
  <si>
    <t>GSK210809YBC039</t>
  </si>
  <si>
    <t>GSK210809IEQ679</t>
  </si>
  <si>
    <t>GSK210809FRW134</t>
  </si>
  <si>
    <t>GSK210809TAQ594</t>
  </si>
  <si>
    <t>gsk210809lqt120</t>
  </si>
  <si>
    <t>GSK210808HCI204</t>
  </si>
  <si>
    <t>GSK210809LTR562</t>
  </si>
  <si>
    <t>GSK210809UOT312</t>
  </si>
  <si>
    <t>GSK210809VSO698</t>
  </si>
  <si>
    <t>GSK210809EQP387</t>
  </si>
  <si>
    <t>GSK210809ZLG206</t>
  </si>
  <si>
    <t>GSK210809HJT248</t>
  </si>
  <si>
    <t>GSK210809UQJ134</t>
  </si>
  <si>
    <t>GSK210809CRK745</t>
  </si>
  <si>
    <t>GSK210809UMA743</t>
  </si>
  <si>
    <t>GSK210809CLV324</t>
  </si>
  <si>
    <t>GSK210809NXU806</t>
  </si>
  <si>
    <t>GSK210809RUI874</t>
  </si>
  <si>
    <t>GSK210809NTK304</t>
  </si>
  <si>
    <t>GSK210809LDW719</t>
  </si>
  <si>
    <t>GSK210809ZXJ905</t>
  </si>
  <si>
    <t>GSK210809XIK420</t>
  </si>
  <si>
    <t>GSK210809PIJ561</t>
  </si>
  <si>
    <t>GSK210809OHB907</t>
  </si>
  <si>
    <t>GSK210809HIF195</t>
  </si>
  <si>
    <t>GSK210809USN438</t>
  </si>
  <si>
    <t>GSK210809WOK561</t>
  </si>
  <si>
    <t>GSK210809IRN743</t>
  </si>
  <si>
    <t>GSK210809CON691</t>
  </si>
  <si>
    <t>GSK210809THL241</t>
  </si>
  <si>
    <t>GSK210809ABP107</t>
  </si>
  <si>
    <t>GSK210809ZFC170</t>
  </si>
  <si>
    <t>GSK210809HEU526</t>
  </si>
  <si>
    <t>GSK210809REL738</t>
  </si>
  <si>
    <t>GSK210809YWJ871</t>
  </si>
  <si>
    <t>GSK210809FTB756</t>
  </si>
  <si>
    <t>GSK210809XBT035</t>
  </si>
  <si>
    <t>GSK210809OSG846</t>
  </si>
  <si>
    <t>GSK210809FAE019</t>
  </si>
  <si>
    <t>GSK210809IFT041</t>
  </si>
  <si>
    <t>GSK210809XZV356</t>
  </si>
  <si>
    <t>GSK210809TQX537</t>
  </si>
  <si>
    <t>GSK210809GUR045</t>
  </si>
  <si>
    <t>GSK210809XKB354</t>
  </si>
  <si>
    <t>GSK210809PHG645</t>
  </si>
  <si>
    <t>GSK210809EIM824</t>
  </si>
  <si>
    <t>GSK210809ALG243</t>
  </si>
  <si>
    <t>GSK210809WZR051</t>
  </si>
  <si>
    <t>GSK210809QTC763</t>
  </si>
  <si>
    <t>GSK210809HOA263</t>
  </si>
  <si>
    <t>GSK210809CNE864</t>
  </si>
  <si>
    <t>GSK210809EYP630</t>
  </si>
  <si>
    <t>GSK210809CKA183</t>
  </si>
  <si>
    <t>GSK210809VCG308</t>
  </si>
  <si>
    <t>GSK210809CXG054</t>
  </si>
  <si>
    <t>GSK210809YLO260</t>
  </si>
  <si>
    <t>GSK210809DON183</t>
  </si>
  <si>
    <t>GSK210809BCP219</t>
  </si>
  <si>
    <t>GSK210809USI981</t>
  </si>
  <si>
    <t>GSK210809BZP750</t>
  </si>
  <si>
    <t>GSK210809ACX382</t>
  </si>
  <si>
    <t>GSK210809ERO764</t>
  </si>
  <si>
    <t>GSK210809ELD864</t>
  </si>
  <si>
    <t>GSK210809PLO562</t>
  </si>
  <si>
    <t>GSK210809DIJ362</t>
  </si>
  <si>
    <t>GSK210809KBN329</t>
  </si>
  <si>
    <t>GSK210809RWQ510</t>
  </si>
  <si>
    <t>GSK210809NCJ574</t>
  </si>
  <si>
    <t>GSK210809SKD592</t>
  </si>
  <si>
    <t>GSK210809AIU863</t>
  </si>
  <si>
    <t>GSK210809OBA625</t>
  </si>
  <si>
    <t>GSK210809BEN548</t>
  </si>
  <si>
    <t>GSK210809VCK390</t>
  </si>
  <si>
    <t>GSK210809TIK984</t>
  </si>
  <si>
    <t>GSK210809ZJV027</t>
  </si>
  <si>
    <t>GSK210809ZJS398</t>
  </si>
  <si>
    <t>GSK210809ZHA568</t>
  </si>
  <si>
    <t>GSK210809XOK896</t>
  </si>
  <si>
    <t>GSK210809PHW326</t>
  </si>
  <si>
    <t>GSK210809UCP163</t>
  </si>
  <si>
    <t>PENGIRIMAN BARANG TUJUAN BANJARMASIN</t>
  </si>
  <si>
    <t xml:space="preserve"> 014/PCI/K1/IX/21</t>
  </si>
  <si>
    <t>GSK210807ORQ384</t>
  </si>
  <si>
    <t>GSK210807RVU537</t>
  </si>
  <si>
    <t>GSK210807JON985</t>
  </si>
  <si>
    <t>GSK210813GOY173</t>
  </si>
  <si>
    <t>GSK210815ZKH698</t>
  </si>
  <si>
    <t>GSK210817MJQ230</t>
  </si>
  <si>
    <t>GSK210817ULK064</t>
  </si>
  <si>
    <t>GSK210807DWY428</t>
  </si>
  <si>
    <t>Total Setlah Discount</t>
  </si>
  <si>
    <t>PPh 23  2%</t>
  </si>
  <si>
    <t>GSK210817ZQE983</t>
  </si>
  <si>
    <t>GSK210817YCQ807</t>
  </si>
  <si>
    <t>GSK210817OZI217</t>
  </si>
  <si>
    <t>GSK210817LEG347</t>
  </si>
  <si>
    <t>GSK210817FWQ049</t>
  </si>
  <si>
    <t>GSK210815UTX946</t>
  </si>
  <si>
    <t>GSK210816TQO352</t>
  </si>
  <si>
    <t>GSK210816IQD712</t>
  </si>
  <si>
    <t>GSK210816JKT614</t>
  </si>
  <si>
    <t>GSK210815OZD480</t>
  </si>
  <si>
    <t>GSK210816XDI076</t>
  </si>
  <si>
    <t>GSK210816NWI738</t>
  </si>
  <si>
    <t>GSK210816PHI642</t>
  </si>
  <si>
    <t>GSK210816ZNO795</t>
  </si>
  <si>
    <t>GSK210816GXZ643</t>
  </si>
  <si>
    <t>GSK210815LTA146</t>
  </si>
  <si>
    <t>GSK210815SJT715</t>
  </si>
  <si>
    <t>GSK210815LEW425</t>
  </si>
  <si>
    <t>GSK210815MGF614</t>
  </si>
  <si>
    <t>GSK210815TIF361</t>
  </si>
  <si>
    <t>GSK210815BHD716</t>
  </si>
  <si>
    <t>GSK210815YIE176</t>
  </si>
  <si>
    <t>GSK210815PIG425</t>
  </si>
  <si>
    <t>GSK210815GZV561</t>
  </si>
  <si>
    <t>GSK210815GOA134</t>
  </si>
  <si>
    <t>GSK210815RWT639</t>
  </si>
  <si>
    <t>GSK210815YBE250</t>
  </si>
  <si>
    <t>GSK210815WML837</t>
  </si>
  <si>
    <t>GSK210815QGP769</t>
  </si>
  <si>
    <t>GSK210815TNQ239</t>
  </si>
  <si>
    <t>GSK210816AJC108</t>
  </si>
  <si>
    <t>GSK210815RQZ183</t>
  </si>
  <si>
    <t>GSK210815XJZ591</t>
  </si>
  <si>
    <t>GSK210815URW319</t>
  </si>
  <si>
    <t>GSK210815MPF543</t>
  </si>
  <si>
    <t>GSK210815RQW608</t>
  </si>
  <si>
    <t>GSK210815ZIF547</t>
  </si>
  <si>
    <t>GSK210815VNI567</t>
  </si>
  <si>
    <t>GSK210815GUR096</t>
  </si>
  <si>
    <t>GSK210816HDJ943</t>
  </si>
  <si>
    <t>GSK210815PFX107</t>
  </si>
  <si>
    <t>GSK210815CSB726</t>
  </si>
  <si>
    <t>GSK210815RZX128</t>
  </si>
  <si>
    <t>GSK210815ORF596</t>
  </si>
  <si>
    <t>GSK210815ISC125</t>
  </si>
  <si>
    <t>GSK210815JLA253</t>
  </si>
  <si>
    <t>GSK210815WYN038</t>
  </si>
  <si>
    <t>GSK210815IUT258</t>
  </si>
  <si>
    <t>GSK210815XFT982</t>
  </si>
  <si>
    <t>GSK210815ACL984</t>
  </si>
  <si>
    <t>GSK210815UHB784</t>
  </si>
  <si>
    <t>GSK210814LGN635</t>
  </si>
  <si>
    <t>GSK210815IYP370</t>
  </si>
  <si>
    <t>GSK210815WUG672</t>
  </si>
  <si>
    <t>GSK210815KGT537</t>
  </si>
  <si>
    <t>GSK210815WCT712</t>
  </si>
  <si>
    <t>GSK210814MBX093</t>
  </si>
  <si>
    <t>GSK210815LMG609</t>
  </si>
  <si>
    <t>GSK210815ZRH162</t>
  </si>
  <si>
    <t>GSK210815CAJ431</t>
  </si>
  <si>
    <t>GSK210815ZPW684</t>
  </si>
  <si>
    <t>GSK210815EDX678</t>
  </si>
  <si>
    <t>GSK210815RNA273</t>
  </si>
  <si>
    <t>GSK210815LTY896</t>
  </si>
  <si>
    <t>GSK210815WPU394</t>
  </si>
  <si>
    <t>GSK210815CEU501</t>
  </si>
  <si>
    <t>GSK210815KFX278</t>
  </si>
  <si>
    <t>GSK210815ODL472</t>
  </si>
  <si>
    <t>GSK210815MCE902</t>
  </si>
  <si>
    <t>GSK210815CIN285</t>
  </si>
  <si>
    <t>GSK210815IUA908</t>
  </si>
  <si>
    <t>GSK210815PIQ718</t>
  </si>
  <si>
    <t>GSK210815MJB873</t>
  </si>
  <si>
    <t>GSK210815NGK269</t>
  </si>
  <si>
    <t>GSK210815QYN167</t>
  </si>
  <si>
    <t>GSK210815RCZ048</t>
  </si>
  <si>
    <t>GSK210815PGW359</t>
  </si>
  <si>
    <t>GSK210815YCJ980</t>
  </si>
  <si>
    <t>GSK210815TMH723</t>
  </si>
  <si>
    <t>GSK210817GUV296</t>
  </si>
  <si>
    <t>GSK210817FNV580</t>
  </si>
  <si>
    <t>GSK210817NDM631</t>
  </si>
  <si>
    <t>GSK210817VGC180</t>
  </si>
  <si>
    <t>GSK210817ACL270</t>
  </si>
  <si>
    <t>GSK210817HUG726</t>
  </si>
  <si>
    <t>GSK210816FXD276</t>
  </si>
  <si>
    <t>GSK210816HFN061</t>
  </si>
  <si>
    <t>GSK210816LES758</t>
  </si>
  <si>
    <t>GSK210816YPW396</t>
  </si>
  <si>
    <t>GSK210815UDN203</t>
  </si>
  <si>
    <t>GSK210816CPU147</t>
  </si>
  <si>
    <t>GSK210816ZWC841</t>
  </si>
  <si>
    <t>GSK210816DKA625</t>
  </si>
  <si>
    <t>GSK210816AFS574</t>
  </si>
  <si>
    <t>GSK210815KLB293</t>
  </si>
  <si>
    <t>GSK210816UNH297</t>
  </si>
  <si>
    <t>GSK210816ZSC368</t>
  </si>
  <si>
    <t>GSK210816EGT824</t>
  </si>
  <si>
    <t>GSK210815ERX957</t>
  </si>
  <si>
    <t>GSK210816FAE630</t>
  </si>
  <si>
    <t>GSK210816BNU380</t>
  </si>
  <si>
    <t>GSK210816SRJ576</t>
  </si>
  <si>
    <t>GSK210816QNR714</t>
  </si>
  <si>
    <t>GSK210816WOR704</t>
  </si>
  <si>
    <t>GSK210816QNP235</t>
  </si>
  <si>
    <t>GSK210816YVK759</t>
  </si>
  <si>
    <t>GSK210816RDP198</t>
  </si>
  <si>
    <t>GSK210816LSY792</t>
  </si>
  <si>
    <t>GSK210816GHJ267</t>
  </si>
  <si>
    <t>GSK210815LQN127</t>
  </si>
  <si>
    <t>GSK210816HSV864</t>
  </si>
  <si>
    <t>GSK210815UDK859</t>
  </si>
  <si>
    <t>GSK210815OES852</t>
  </si>
  <si>
    <t>GSK210815ZWV345</t>
  </si>
  <si>
    <t>GSK210815VZY032</t>
  </si>
  <si>
    <t>GSK210815GHI956</t>
  </si>
  <si>
    <t>GSK210815UJX341</t>
  </si>
  <si>
    <t>GSK210815TRM423</t>
  </si>
  <si>
    <t>GSK210815OGP573</t>
  </si>
  <si>
    <t>GSK210815YCZ263</t>
  </si>
  <si>
    <t>GSK210815NBZ360</t>
  </si>
  <si>
    <t>GSK210815HGU927</t>
  </si>
  <si>
    <t>GSK210816HIU045</t>
  </si>
  <si>
    <t>GSK210815NAD879</t>
  </si>
  <si>
    <t>GSK210815REG847</t>
  </si>
  <si>
    <t>GSK210816BED652</t>
  </si>
  <si>
    <t>GSK210815IVO304</t>
  </si>
  <si>
    <t>GSK210816QSC750</t>
  </si>
  <si>
    <t>GSK210815OSX736</t>
  </si>
  <si>
    <t>GSK210815VEQ913</t>
  </si>
  <si>
    <t>GSK210815WZJ458</t>
  </si>
  <si>
    <t>GSK210814FBQ647</t>
  </si>
  <si>
    <t>GSK210815RUZ701</t>
  </si>
  <si>
    <t>GSK210815PWM405</t>
  </si>
  <si>
    <t>GSK210815JTD437</t>
  </si>
  <si>
    <t>GSK210815HDX529</t>
  </si>
  <si>
    <t>GSK210815HGM429</t>
  </si>
  <si>
    <t>GSK210815QYO526</t>
  </si>
  <si>
    <t>GSK210815NEO748</t>
  </si>
  <si>
    <t>GSK210815HYO106</t>
  </si>
  <si>
    <t>GSK210815QEG543</t>
  </si>
  <si>
    <t>GSK210815HSM081</t>
  </si>
  <si>
    <t>GSK210815ZQA961</t>
  </si>
  <si>
    <t>GSK210815XDF237</t>
  </si>
  <si>
    <t>GSK210815OSR904</t>
  </si>
  <si>
    <t>GSK210815DPE538</t>
  </si>
  <si>
    <t>GSK210815UVB795</t>
  </si>
  <si>
    <t>GSK210815SGZ372</t>
  </si>
  <si>
    <t>GSK210815CDY891</t>
  </si>
  <si>
    <t>GSK210815FEM968</t>
  </si>
  <si>
    <t>GSK210815QVL413</t>
  </si>
  <si>
    <t>GSK210815DJG584</t>
  </si>
  <si>
    <t>GSK210815SZP064</t>
  </si>
  <si>
    <t>GSK210815LOX460</t>
  </si>
  <si>
    <t>GSK210815WYC195</t>
  </si>
  <si>
    <t>GSK210815CDA965</t>
  </si>
  <si>
    <t>GSK210815FCH867</t>
  </si>
  <si>
    <t>GSK210815YDU810</t>
  </si>
  <si>
    <t>GSK210815DOZ561</t>
  </si>
  <si>
    <t>GSK210815EVQ405</t>
  </si>
  <si>
    <t>GSK210815DHX265</t>
  </si>
  <si>
    <t>GSK210815WGP412</t>
  </si>
  <si>
    <t>GSK210815COI931</t>
  </si>
  <si>
    <t>GSK210815YIV250</t>
  </si>
  <si>
    <t>GSK210815AZS153</t>
  </si>
  <si>
    <t>GSK210815SFP914</t>
  </si>
  <si>
    <t>GSK210815JRX983</t>
  </si>
  <si>
    <t>GSK210815WOI684</t>
  </si>
  <si>
    <t>GSK210815MQY763</t>
  </si>
  <si>
    <t>GSK210815TYU974</t>
  </si>
  <si>
    <t>GSK210815UWK617</t>
  </si>
  <si>
    <t>GSK210815CDU574</t>
  </si>
  <si>
    <t>GSK210815DRG562</t>
  </si>
  <si>
    <t>GSK210815KDI173</t>
  </si>
  <si>
    <t>GSK210815UOW863</t>
  </si>
  <si>
    <t>GSK210815IZP360</t>
  </si>
  <si>
    <t>GSK210815MGH402</t>
  </si>
  <si>
    <t>GSK210815AXE042</t>
  </si>
  <si>
    <t>GSK210815WUZ712</t>
  </si>
  <si>
    <t>GSK210815HSM672</t>
  </si>
  <si>
    <t>GSK210815WSX806</t>
  </si>
  <si>
    <t>GSK210815NCT358</t>
  </si>
  <si>
    <t>GSK210815NML170</t>
  </si>
  <si>
    <t>GSK210815LKH398</t>
  </si>
  <si>
    <t>GSK210815CSP687</t>
  </si>
  <si>
    <t>GSK210815KPQ145</t>
  </si>
  <si>
    <t>GSK210815SML163</t>
  </si>
  <si>
    <t>GSK210815JTC592</t>
  </si>
  <si>
    <t>GSK210815CQV019</t>
  </si>
  <si>
    <t>GSK210815YGN607</t>
  </si>
  <si>
    <t>GSK210815VLC845</t>
  </si>
  <si>
    <t>GSK210815ROE947</t>
  </si>
  <si>
    <t>GSK210815BJR169</t>
  </si>
  <si>
    <t>GSK210815GKR654</t>
  </si>
  <si>
    <t>GSK210815JPY162</t>
  </si>
  <si>
    <t>GSK210815SFV627</t>
  </si>
  <si>
    <t>GSK210814RKZ682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</si>
  <si>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Tiga Puluh Sembilan juta Tiga Ratus Enam Puluh Satu Ribu Delapan Ratus Empat Rupiah.</t>
    </r>
  </si>
  <si>
    <t>REVISI</t>
  </si>
  <si>
    <t xml:space="preserve"> 22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</si>
</sst>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dd/mm/yy;@"/>
    <numFmt numFmtId="168" formatCode="_(* #,##0_);_(* \(#,##0\);_(* &quot;-&quot;??_);_(@_)"/>
    <numFmt numFmtId="169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7" fontId="1" fillId="0" borderId="0" xfId="0" applyNumberFormat="1" applyFont="1" applyAlignment="1">
      <alignment horizontal="left" vertical="center"/>
    </xf>
    <xf numFmtId="167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8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8" fontId="9" fillId="0" borderId="5" xfId="3" applyNumberFormat="1" applyFont="1" applyBorder="1"/>
    <xf numFmtId="168" fontId="9" fillId="0" borderId="0" xfId="3" applyNumberFormat="1" applyFont="1" applyAlignment="1">
      <alignment horizontal="center"/>
    </xf>
    <xf numFmtId="0" fontId="12" fillId="0" borderId="0" xfId="0" applyFont="1"/>
    <xf numFmtId="169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8" fontId="9" fillId="4" borderId="1" xfId="3" applyNumberFormat="1" applyFont="1" applyFill="1" applyBorder="1" applyAlignment="1">
      <alignment horizontal="center" vertical="center" wrapText="1"/>
    </xf>
    <xf numFmtId="165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3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8" fontId="8" fillId="0" borderId="0" xfId="3" applyNumberFormat="1" applyFont="1" applyAlignment="1">
      <alignment horizontal="left" vertical="center"/>
    </xf>
    <xf numFmtId="165" fontId="9" fillId="0" borderId="0" xfId="0" applyNumberFormat="1" applyFont="1"/>
    <xf numFmtId="164" fontId="9" fillId="0" borderId="5" xfId="0" applyNumberFormat="1" applyFont="1" applyBorder="1" applyAlignment="1">
      <alignment horizontal="center" vertical="center"/>
    </xf>
    <xf numFmtId="168" fontId="8" fillId="0" borderId="0" xfId="3" applyNumberFormat="1" applyFont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7" fontId="7" fillId="0" borderId="0" xfId="0" applyNumberFormat="1" applyFont="1"/>
    <xf numFmtId="167" fontId="16" fillId="0" borderId="0" xfId="0" applyNumberFormat="1" applyFont="1"/>
    <xf numFmtId="0" fontId="16" fillId="0" borderId="0" xfId="0" applyFont="1"/>
    <xf numFmtId="165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7" fontId="1" fillId="0" borderId="0" xfId="0" applyNumberFormat="1" applyFont="1" applyAlignment="1">
      <alignment vertical="center"/>
    </xf>
    <xf numFmtId="165" fontId="3" fillId="0" borderId="1" xfId="2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8" fontId="5" fillId="0" borderId="1" xfId="1" applyNumberFormat="1" applyFont="1" applyBorder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8" fontId="5" fillId="0" borderId="22" xfId="0" applyNumberFormat="1" applyFont="1" applyBorder="1" applyAlignment="1">
      <alignment horizontal="center" vertical="center"/>
    </xf>
    <xf numFmtId="166" fontId="5" fillId="0" borderId="0" xfId="1" applyFont="1" applyAlignment="1">
      <alignment horizontal="center" vertical="center"/>
    </xf>
    <xf numFmtId="168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8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168" fontId="9" fillId="4" borderId="1" xfId="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7" fontId="17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2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8" fontId="9" fillId="0" borderId="23" xfId="3" applyNumberFormat="1" applyFont="1" applyBorder="1" applyAlignment="1">
      <alignment horizontal="center" vertical="center"/>
    </xf>
    <xf numFmtId="0" fontId="9" fillId="4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65" fontId="3" fillId="0" borderId="4" xfId="2" applyFont="1" applyBorder="1" applyAlignment="1">
      <alignment horizontal="center" vertical="center"/>
    </xf>
    <xf numFmtId="168" fontId="3" fillId="0" borderId="4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168" fontId="9" fillId="0" borderId="15" xfId="3" applyNumberFormat="1" applyFont="1" applyBorder="1" applyAlignment="1">
      <alignment horizontal="center" vertical="center"/>
    </xf>
    <xf numFmtId="168" fontId="9" fillId="0" borderId="16" xfId="3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8" fontId="5" fillId="0" borderId="15" xfId="1" applyNumberFormat="1" applyFont="1" applyBorder="1" applyAlignment="1">
      <alignment horizontal="center" vertical="center"/>
    </xf>
    <xf numFmtId="168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6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200025</xdr:colOff>
      <xdr:row>64</xdr:row>
      <xdr:rowOff>153704</xdr:rowOff>
    </xdr:from>
    <xdr:to>
      <xdr:col>10</xdr:col>
      <xdr:colOff>85725</xdr:colOff>
      <xdr:row>70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89833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2245236891011121314151617181920212224234567" displayName="Table2245236891011121314151617181920212224234567" ref="C2:N238" totalsRowShown="0" headerRowDxfId="604" dataDxfId="602" headerRowBorderDxfId="603">
  <tableColumns count="12">
    <tableColumn id="1" name="NOMOR" dataDxfId="601" dataCellStyle="Normal"/>
    <tableColumn id="3" name="TUJUAN" dataDxfId="600" dataCellStyle="Normal"/>
    <tableColumn id="16" name="Pick Up" dataDxfId="599"/>
    <tableColumn id="14" name="KAPAL" dataDxfId="598"/>
    <tableColumn id="15" name="ETD Kapal" dataDxfId="597"/>
    <tableColumn id="10" name="KETERANGAN" dataDxfId="596" dataCellStyle="Normal"/>
    <tableColumn id="5" name="P" dataDxfId="595" dataCellStyle="Normal"/>
    <tableColumn id="6" name="L" dataDxfId="594" dataCellStyle="Normal"/>
    <tableColumn id="7" name="T" dataDxfId="593" dataCellStyle="Normal"/>
    <tableColumn id="4" name="ACT KG" dataDxfId="592" dataCellStyle="Normal"/>
    <tableColumn id="8" name="KG VOLUME" dataDxfId="591" dataCellStyle="Normal">
      <calculatedColumnFormula>I3*J3*K3/4000</calculatedColumnFormula>
    </tableColumn>
    <tableColumn id="19" name="PEMBULATAN" dataDxfId="59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33" name="Table22452368910111213141516171819202122242345672345689101112131415161718192034" displayName="Table22452368910111213141516171819202122242345672345689101112131415161718192034" ref="C2:N202" totalsRowShown="0" headerRowDxfId="469" dataDxfId="467" headerRowBorderDxfId="468">
  <tableColumns count="12">
    <tableColumn id="1" name="NOMOR" dataDxfId="466" dataCellStyle="Normal"/>
    <tableColumn id="3" name="TUJUAN" dataDxfId="465" dataCellStyle="Normal"/>
    <tableColumn id="16" name="Pick Up" dataDxfId="464"/>
    <tableColumn id="14" name="KAPAL" dataDxfId="463"/>
    <tableColumn id="15" name="ETD Kapal" dataDxfId="462"/>
    <tableColumn id="10" name="KETERANGAN" dataDxfId="461" dataCellStyle="Normal"/>
    <tableColumn id="5" name="P" dataDxfId="460" dataCellStyle="Normal"/>
    <tableColumn id="6" name="L" dataDxfId="459" dataCellStyle="Normal"/>
    <tableColumn id="7" name="T" dataDxfId="458" dataCellStyle="Normal"/>
    <tableColumn id="4" name="ACT KG" dataDxfId="457" dataCellStyle="Normal"/>
    <tableColumn id="8" name="KG VOLUME" dataDxfId="456" dataCellStyle="Normal"/>
    <tableColumn id="19" name="PEMBULATAN" dataDxfId="455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20" name="Table22452368910111213141516171819202122242345672345689101112131415161718192021" displayName="Table22452368910111213141516171819202122242345672345689101112131415161718192021" ref="C2:N115" totalsRowShown="0" headerRowDxfId="454" dataDxfId="452" headerRowBorderDxfId="453">
  <tableColumns count="12">
    <tableColumn id="1" name="NOMOR" dataDxfId="451" dataCellStyle="Normal"/>
    <tableColumn id="3" name="TUJUAN" dataDxfId="450" dataCellStyle="Normal"/>
    <tableColumn id="16" name="Pick Up" dataDxfId="449"/>
    <tableColumn id="14" name="KAPAL" dataDxfId="448"/>
    <tableColumn id="15" name="ETD Kapal" dataDxfId="447"/>
    <tableColumn id="10" name="KETERANGAN" dataDxfId="446" dataCellStyle="Normal"/>
    <tableColumn id="5" name="P" dataDxfId="445" dataCellStyle="Normal"/>
    <tableColumn id="6" name="L" dataDxfId="444" dataCellStyle="Normal"/>
    <tableColumn id="7" name="T" dataDxfId="443" dataCellStyle="Normal"/>
    <tableColumn id="4" name="ACT KG" dataDxfId="442" dataCellStyle="Normal"/>
    <tableColumn id="8" name="KG VOLUME" dataDxfId="441" dataCellStyle="Normal"/>
    <tableColumn id="19" name="PEMBULATAN" dataDxfId="440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21" name="Table2245236891011121314151617181920212224234567234568910111213141516171819202122" displayName="Table2245236891011121314151617181920212224234567234568910111213141516171819202122" ref="C2:N51" totalsRowShown="0" headerRowDxfId="439" dataDxfId="437" headerRowBorderDxfId="438">
  <tableColumns count="12">
    <tableColumn id="1" name="NOMOR" dataDxfId="436" dataCellStyle="Normal"/>
    <tableColumn id="3" name="TUJUAN" dataDxfId="435" dataCellStyle="Normal"/>
    <tableColumn id="16" name="Pick Up" dataDxfId="434"/>
    <tableColumn id="14" name="KAPAL" dataDxfId="433"/>
    <tableColumn id="15" name="ETD Kapal" dataDxfId="432"/>
    <tableColumn id="10" name="KETERANGAN" dataDxfId="431" dataCellStyle="Normal"/>
    <tableColumn id="5" name="P" dataDxfId="430" dataCellStyle="Normal"/>
    <tableColumn id="6" name="L" dataDxfId="429" dataCellStyle="Normal"/>
    <tableColumn id="7" name="T" dataDxfId="428" dataCellStyle="Normal"/>
    <tableColumn id="4" name="ACT KG" dataDxfId="427" dataCellStyle="Normal"/>
    <tableColumn id="8" name="KG VOLUME" dataDxfId="426" dataCellStyle="Normal"/>
    <tableColumn id="19" name="PEMBULATAN" dataDxfId="425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7" name="Table2245236891011121314151617181920212224234567234568" displayName="Table2245236891011121314151617181920212224234567234568" ref="C2:N415" totalsRowShown="0" headerRowDxfId="424" dataDxfId="422" headerRowBorderDxfId="423">
  <tableColumns count="12">
    <tableColumn id="1" name="NOMOR" dataDxfId="421" dataCellStyle="Normal"/>
    <tableColumn id="3" name="TUJUAN" dataDxfId="420" dataCellStyle="Normal"/>
    <tableColumn id="16" name="Pick Up" dataDxfId="419"/>
    <tableColumn id="14" name="KAPAL" dataDxfId="418"/>
    <tableColumn id="15" name="ETD Kapal" dataDxfId="417"/>
    <tableColumn id="10" name="KETERANGAN" dataDxfId="416" dataCellStyle="Normal"/>
    <tableColumn id="5" name="P" dataDxfId="415" dataCellStyle="Normal"/>
    <tableColumn id="6" name="L" dataDxfId="414" dataCellStyle="Normal"/>
    <tableColumn id="7" name="T" dataDxfId="413" dataCellStyle="Normal"/>
    <tableColumn id="4" name="ACT KG" dataDxfId="412" dataCellStyle="Normal"/>
    <tableColumn id="8" name="KG VOLUME" dataDxfId="411" dataCellStyle="Normal">
      <calculatedColumnFormula>I3*J3*K3/4000</calculatedColumnFormula>
    </tableColumn>
    <tableColumn id="19" name="PEMBULATAN" dataDxfId="410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8" name="Table22452368910111213141516171819202122242345672345689" displayName="Table22452368910111213141516171819202122242345672345689" ref="C2:N191" totalsRowShown="0" headerRowDxfId="409" dataDxfId="407" headerRowBorderDxfId="408">
  <tableColumns count="12">
    <tableColumn id="1" name="NOMOR" dataDxfId="406" dataCellStyle="Normal"/>
    <tableColumn id="3" name="TUJUAN" dataDxfId="405" dataCellStyle="Normal"/>
    <tableColumn id="16" name="Pick Up" dataDxfId="404"/>
    <tableColumn id="14" name="KAPAL" dataDxfId="403"/>
    <tableColumn id="15" name="ETD Kapal" dataDxfId="402"/>
    <tableColumn id="10" name="KETERANGAN" dataDxfId="401" dataCellStyle="Normal"/>
    <tableColumn id="5" name="P" dataDxfId="400" dataCellStyle="Normal"/>
    <tableColumn id="6" name="L" dataDxfId="399" dataCellStyle="Normal"/>
    <tableColumn id="7" name="T" dataDxfId="398" dataCellStyle="Normal"/>
    <tableColumn id="4" name="ACT KG" dataDxfId="397" dataCellStyle="Normal"/>
    <tableColumn id="8" name="KG VOLUME" dataDxfId="396" dataCellStyle="Normal">
      <calculatedColumnFormula>I3*J3*K3/4000</calculatedColumnFormula>
    </tableColumn>
    <tableColumn id="19" name="PEMBULATAN" dataDxfId="395">
      <calculatedColumnFormula>MROUND(M3,1)</calculatedColumnFormula>
    </tableColumn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9" name="Table2245236891011121314151617181920212224234567234568910" displayName="Table2245236891011121314151617181920212224234567234568910" ref="C2:N14" totalsRowShown="0" headerRowDxfId="394" dataDxfId="392" headerRowBorderDxfId="393">
  <tableColumns count="12">
    <tableColumn id="1" name="NOMOR" dataDxfId="391" dataCellStyle="Normal"/>
    <tableColumn id="3" name="TUJUAN" dataDxfId="390" dataCellStyle="Normal"/>
    <tableColumn id="16" name="Pick Up" dataDxfId="389"/>
    <tableColumn id="14" name="KAPAL" dataDxfId="388"/>
    <tableColumn id="15" name="ETD Kapal" dataDxfId="387"/>
    <tableColumn id="10" name="KETERANGAN" dataDxfId="386" dataCellStyle="Normal"/>
    <tableColumn id="5" name="P" dataDxfId="385" dataCellStyle="Normal"/>
    <tableColumn id="6" name="L" dataDxfId="384" dataCellStyle="Normal"/>
    <tableColumn id="7" name="T" dataDxfId="383" dataCellStyle="Normal"/>
    <tableColumn id="4" name="ACT KG" dataDxfId="382" dataCellStyle="Normal"/>
    <tableColumn id="8" name="KG VOLUME" dataDxfId="381" dataCellStyle="Normal">
      <calculatedColumnFormula>I3*J3*K3/4000</calculatedColumnFormula>
    </tableColumn>
    <tableColumn id="19" name="PEMBULATAN" dataDxfId="380">
      <calculatedColumnFormula>MROUND(M3,1)</calculatedColumnFormula>
    </tableColumn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0" name="Table224523689101112131415161718192021222423456723456891011" displayName="Table224523689101112131415161718192021222423456723456891011" ref="C2:N27" totalsRowShown="0" headerRowDxfId="379" dataDxfId="377" headerRowBorderDxfId="378">
  <tableColumns count="12">
    <tableColumn id="1" name="NOMOR" dataDxfId="376" dataCellStyle="Normal"/>
    <tableColumn id="3" name="TUJUAN" dataDxfId="375" dataCellStyle="Normal"/>
    <tableColumn id="16" name="Pick Up" dataDxfId="374"/>
    <tableColumn id="14" name="KAPAL" dataDxfId="373"/>
    <tableColumn id="15" name="ETD Kapal" dataDxfId="372"/>
    <tableColumn id="10" name="KETERANGAN" dataDxfId="371" dataCellStyle="Normal"/>
    <tableColumn id="5" name="P" dataDxfId="370" dataCellStyle="Normal"/>
    <tableColumn id="6" name="L" dataDxfId="369" dataCellStyle="Normal"/>
    <tableColumn id="7" name="T" dataDxfId="368" dataCellStyle="Normal"/>
    <tableColumn id="4" name="ACT KG" dataDxfId="367" dataCellStyle="Normal"/>
    <tableColumn id="8" name="KG VOLUME" dataDxfId="366" dataCellStyle="Normal">
      <calculatedColumnFormula>I3*J3*K3/4000</calculatedColumnFormula>
    </tableColumn>
    <tableColumn id="19" name="PEMBULATAN" dataDxfId="365">
      <calculatedColumnFormula>MROUND(M3,1)</calculatedColumnFormula>
    </tableColumn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1" name="Table22452368910111213141516171819202122242345672345689101112" displayName="Table22452368910111213141516171819202122242345672345689101112" ref="C2:N188" totalsRowShown="0" headerRowDxfId="364" dataDxfId="362" headerRowBorderDxfId="363">
  <tableColumns count="12">
    <tableColumn id="1" name="NOMOR" dataDxfId="361" dataCellStyle="Normal"/>
    <tableColumn id="3" name="TUJUAN" dataDxfId="360" dataCellStyle="Normal"/>
    <tableColumn id="16" name="Pick Up" dataDxfId="359"/>
    <tableColumn id="14" name="KAPAL" dataDxfId="358"/>
    <tableColumn id="15" name="ETD Kapal" dataDxfId="357"/>
    <tableColumn id="10" name="KETERANGAN" dataDxfId="356" dataCellStyle="Normal"/>
    <tableColumn id="5" name="P" dataDxfId="355" dataCellStyle="Normal"/>
    <tableColumn id="6" name="L" dataDxfId="354" dataCellStyle="Normal"/>
    <tableColumn id="7" name="T" dataDxfId="353" dataCellStyle="Normal"/>
    <tableColumn id="4" name="ACT KG" dataDxfId="352" dataCellStyle="Normal"/>
    <tableColumn id="8" name="KG VOLUME" dataDxfId="351" dataCellStyle="Normal"/>
    <tableColumn id="19" name="PEMBULATAN" dataDxfId="350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2" name="Table2245236891011121314151617181920212224234567234568910111213" displayName="Table2245236891011121314151617181920212224234567234568910111213" ref="C2:N4" totalsRowShown="0" headerRowDxfId="349" dataDxfId="347" headerRowBorderDxfId="348">
  <tableColumns count="12">
    <tableColumn id="1" name="NOMOR" dataDxfId="346" dataCellStyle="Normal"/>
    <tableColumn id="3" name="TUJUAN" dataDxfId="345" dataCellStyle="Normal"/>
    <tableColumn id="16" name="Pick Up" dataDxfId="344"/>
    <tableColumn id="14" name="KAPAL" dataDxfId="343"/>
    <tableColumn id="15" name="ETD Kapal" dataDxfId="342"/>
    <tableColumn id="10" name="KETERANGAN" dataDxfId="341" dataCellStyle="Normal"/>
    <tableColumn id="5" name="P" dataDxfId="340" dataCellStyle="Normal"/>
    <tableColumn id="6" name="L" dataDxfId="339" dataCellStyle="Normal"/>
    <tableColumn id="7" name="T" dataDxfId="338" dataCellStyle="Normal"/>
    <tableColumn id="4" name="ACT KG" dataDxfId="337" dataCellStyle="Normal"/>
    <tableColumn id="8" name="KG VOLUME" dataDxfId="336" dataCellStyle="Normal">
      <calculatedColumnFormula>I3*J3*K3/4000</calculatedColumnFormula>
    </tableColumn>
    <tableColumn id="19" name="PEMBULATAN" dataDxfId="335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3" name="Table224523689101112131415161718192021222423456723456891011121314" displayName="Table224523689101112131415161718192021222423456723456891011121314" ref="C2:N297" totalsRowShown="0" headerRowDxfId="334" dataDxfId="332" headerRowBorderDxfId="333">
  <tableColumns count="12">
    <tableColumn id="1" name="NOMOR" dataDxfId="331" dataCellStyle="Normal"/>
    <tableColumn id="3" name="TUJUAN" dataDxfId="330" dataCellStyle="Normal"/>
    <tableColumn id="16" name="Pick Up" dataDxfId="329"/>
    <tableColumn id="14" name="KAPAL" dataDxfId="328"/>
    <tableColumn id="15" name="ETD Kapal" dataDxfId="327"/>
    <tableColumn id="10" name="KETERANGAN" dataDxfId="326" dataCellStyle="Normal"/>
    <tableColumn id="5" name="P" dataDxfId="325" dataCellStyle="Normal"/>
    <tableColumn id="6" name="L" dataDxfId="324" dataCellStyle="Normal"/>
    <tableColumn id="7" name="T" dataDxfId="323" dataCellStyle="Normal"/>
    <tableColumn id="4" name="ACT KG" dataDxfId="322" dataCellStyle="Normal"/>
    <tableColumn id="8" name="KG VOLUME" dataDxfId="321" dataCellStyle="Normal">
      <calculatedColumnFormula>I3*J3*K3/4000</calculatedColumnFormula>
    </tableColumn>
    <tableColumn id="19" name="PEMBULATAN" dataDxfId="32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2368910111213141516171819202122242345672" displayName="Table22452368910111213141516171819202122242345672" ref="C2:N129" totalsRowShown="0" headerRowDxfId="589" dataDxfId="587" headerRowBorderDxfId="588">
  <tableColumns count="12">
    <tableColumn id="1" name="NOMOR" dataDxfId="586" dataCellStyle="Normal"/>
    <tableColumn id="3" name="TUJUAN" dataDxfId="585" dataCellStyle="Normal"/>
    <tableColumn id="16" name="Pick Up" dataDxfId="584"/>
    <tableColumn id="14" name="KAPAL" dataDxfId="583"/>
    <tableColumn id="15" name="ETD Kapal" dataDxfId="582"/>
    <tableColumn id="10" name="KETERANGAN" dataDxfId="581" dataCellStyle="Normal"/>
    <tableColumn id="5" name="P" dataDxfId="580" dataCellStyle="Normal"/>
    <tableColumn id="6" name="L" dataDxfId="579" dataCellStyle="Normal"/>
    <tableColumn id="7" name="T" dataDxfId="578" dataCellStyle="Normal"/>
    <tableColumn id="4" name="ACT KG" dataDxfId="577" dataCellStyle="Normal"/>
    <tableColumn id="8" name="KG VOLUME" dataDxfId="576" dataCellStyle="Normal">
      <calculatedColumnFormula>I3*J3*K3/4000</calculatedColumnFormula>
    </tableColumn>
    <tableColumn id="19" name="PEMBULATAN" dataDxfId="575">
      <calculatedColumnFormula>MAX(L3:M3)</calculatedColumnFormula>
    </tableColumn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2" name="Table224523689101112131415161718192021222423456723456891011121314151617181920212223" displayName="Table224523689101112131415161718192021222423456723456891011121314151617181920212223" ref="C2:N15" totalsRowShown="0" headerRowDxfId="319" dataDxfId="317" headerRowBorderDxfId="318">
  <tableColumns count="12">
    <tableColumn id="1" name="NOMOR" dataDxfId="316" dataCellStyle="Normal"/>
    <tableColumn id="3" name="TUJUAN" dataDxfId="315" dataCellStyle="Normal"/>
    <tableColumn id="16" name="Pick Up" dataDxfId="314"/>
    <tableColumn id="14" name="KAPAL" dataDxfId="313"/>
    <tableColumn id="15" name="ETD Kapal" dataDxfId="312"/>
    <tableColumn id="10" name="KETERANGAN" dataDxfId="311" dataCellStyle="Normal"/>
    <tableColumn id="5" name="P" dataDxfId="310" dataCellStyle="Normal"/>
    <tableColumn id="6" name="L" dataDxfId="309" dataCellStyle="Normal"/>
    <tableColumn id="7" name="T" dataDxfId="308" dataCellStyle="Normal"/>
    <tableColumn id="4" name="ACT KG" dataDxfId="307" dataCellStyle="Normal"/>
    <tableColumn id="8" name="KG VOLUME" dataDxfId="306" dataCellStyle="Normal"/>
    <tableColumn id="19" name="PEMBULATAN" dataDxfId="305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14" name="Table22452368910111213141516171819202122242345672345689101112131415" displayName="Table22452368910111213141516171819202122242345672345689101112131415" ref="C2:N3" totalsRowShown="0" headerRowDxfId="304" dataDxfId="302" headerRowBorderDxfId="303">
  <tableColumns count="12">
    <tableColumn id="1" name="NOMOR" dataDxfId="301" dataCellStyle="Normal"/>
    <tableColumn id="3" name="TUJUAN" dataDxfId="300" dataCellStyle="Normal"/>
    <tableColumn id="16" name="Pick Up" dataDxfId="299"/>
    <tableColumn id="14" name="KAPAL" dataDxfId="298"/>
    <tableColumn id="15" name="ETD Kapal" dataDxfId="297"/>
    <tableColumn id="10" name="KETERANGAN" dataDxfId="296" dataCellStyle="Normal"/>
    <tableColumn id="5" name="P" dataDxfId="295" dataCellStyle="Normal"/>
    <tableColumn id="6" name="L" dataDxfId="294" dataCellStyle="Normal"/>
    <tableColumn id="7" name="T" dataDxfId="293" dataCellStyle="Normal"/>
    <tableColumn id="4" name="ACT KG" dataDxfId="292" dataCellStyle="Normal"/>
    <tableColumn id="8" name="KG VOLUME" dataDxfId="291" dataCellStyle="Normal"/>
    <tableColumn id="19" name="PEMBULATAN" dataDxfId="290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3" name="Table22452368910111213141516171819202122242345672345689101112131415161718192021222324" displayName="Table22452368910111213141516171819202122242345672345689101112131415161718192021222324" ref="C2:N10" totalsRowShown="0" headerRowDxfId="289" dataDxfId="287" headerRowBorderDxfId="288">
  <tableColumns count="12">
    <tableColumn id="1" name="NOMOR" dataDxfId="286" dataCellStyle="Normal"/>
    <tableColumn id="3" name="TUJUAN" dataDxfId="285" dataCellStyle="Normal"/>
    <tableColumn id="16" name="Pick Up" dataDxfId="284"/>
    <tableColumn id="14" name="KAPAL" dataDxfId="283"/>
    <tableColumn id="15" name="ETD Kapal" dataDxfId="282"/>
    <tableColumn id="10" name="KETERANGAN" dataDxfId="281" dataCellStyle="Normal"/>
    <tableColumn id="5" name="P" dataDxfId="280" dataCellStyle="Normal"/>
    <tableColumn id="6" name="L" dataDxfId="279" dataCellStyle="Normal"/>
    <tableColumn id="7" name="T" dataDxfId="278" dataCellStyle="Normal"/>
    <tableColumn id="4" name="ACT KG" dataDxfId="277" dataCellStyle="Normal"/>
    <tableColumn id="8" name="KG VOLUME" dataDxfId="276" dataCellStyle="Normal"/>
    <tableColumn id="19" name="PEMBULATAN" dataDxfId="275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15" name="Table2245236891011121314151617181920212224234567234568910111213141516" displayName="Table2245236891011121314151617181920212224234567234568910111213141516" ref="C2:N54" totalsRowShown="0" headerRowDxfId="274" dataDxfId="272" headerRowBorderDxfId="273">
  <tableColumns count="12">
    <tableColumn id="1" name="NOMOR" dataDxfId="271" dataCellStyle="Normal"/>
    <tableColumn id="3" name="TUJUAN" dataDxfId="270" dataCellStyle="Normal"/>
    <tableColumn id="16" name="Pick Up" dataDxfId="269"/>
    <tableColumn id="14" name="KAPAL" dataDxfId="268"/>
    <tableColumn id="15" name="ETD Kapal" dataDxfId="267"/>
    <tableColumn id="10" name="KETERANGAN" dataDxfId="266" dataCellStyle="Normal"/>
    <tableColumn id="5" name="P" dataDxfId="265" dataCellStyle="Normal"/>
    <tableColumn id="6" name="L" dataDxfId="264" dataCellStyle="Normal"/>
    <tableColumn id="7" name="T" dataDxfId="263" dataCellStyle="Normal"/>
    <tableColumn id="4" name="ACT KG" dataDxfId="262" dataCellStyle="Normal"/>
    <tableColumn id="8" name="KG VOLUME" dataDxfId="261" dataCellStyle="Normal"/>
    <tableColumn id="19" name="PEMBULATAN" dataDxfId="260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236891011121314151617181920212224234567234568910111213141516171819202122232425" displayName="Table2245236891011121314151617181920212224234567234568910111213141516171819202122232425" ref="C2:N217" totalsRowShown="0" headerRowDxfId="259" dataDxfId="257" headerRowBorderDxfId="258">
  <tableColumns count="12">
    <tableColumn id="1" name="NOMOR" dataDxfId="256" dataCellStyle="Normal"/>
    <tableColumn id="3" name="TUJUAN" dataDxfId="255" dataCellStyle="Normal"/>
    <tableColumn id="16" name="Pick Up" dataDxfId="254"/>
    <tableColumn id="14" name="KAPAL" dataDxfId="253"/>
    <tableColumn id="15" name="ETD Kapal" dataDxfId="252"/>
    <tableColumn id="10" name="KETERANGAN" dataDxfId="251" dataCellStyle="Normal"/>
    <tableColumn id="5" name="P" dataDxfId="250" dataCellStyle="Normal"/>
    <tableColumn id="6" name="L" dataDxfId="249" dataCellStyle="Normal"/>
    <tableColumn id="7" name="T" dataDxfId="248" dataCellStyle="Normal"/>
    <tableColumn id="4" name="ACT KG" dataDxfId="247" dataCellStyle="Normal"/>
    <tableColumn id="8" name="KG VOLUME" dataDxfId="246" dataCellStyle="Normal"/>
    <tableColumn id="19" name="PEMBULATAN" dataDxfId="245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23689101112131415161718192021222423456723456891011121314151617181920212223242526" displayName="Table224523689101112131415161718192021222423456723456891011121314151617181920212223242526" ref="C2:N3" totalsRowShown="0" headerRowDxfId="244" dataDxfId="242" headerRowBorderDxfId="243">
  <tableColumns count="12">
    <tableColumn id="1" name="NOMOR" dataDxfId="241" dataCellStyle="Normal"/>
    <tableColumn id="3" name="TUJUAN" dataDxfId="240" dataCellStyle="Normal"/>
    <tableColumn id="16" name="Pick Up" dataDxfId="239"/>
    <tableColumn id="14" name="KAPAL" dataDxfId="238"/>
    <tableColumn id="15" name="ETD Kapal" dataDxfId="237"/>
    <tableColumn id="10" name="KETERANGAN" dataDxfId="236" dataCellStyle="Normal"/>
    <tableColumn id="5" name="P" dataDxfId="235" dataCellStyle="Normal"/>
    <tableColumn id="6" name="L" dataDxfId="234" dataCellStyle="Normal"/>
    <tableColumn id="7" name="T" dataDxfId="233" dataCellStyle="Normal"/>
    <tableColumn id="4" name="ACT KG" dataDxfId="232" dataCellStyle="Normal"/>
    <tableColumn id="8" name="KG VOLUME" dataDxfId="231" dataCellStyle="Normal"/>
    <tableColumn id="19" name="PEMBULATAN" dataDxfId="230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9" name="Table22452368910111213141516171819202122242345672345689101112131415161718192021222324252627282930" displayName="Table22452368910111213141516171819202122242345672345689101112131415161718192021222324252627282930" ref="C2:N12" totalsRowShown="0" headerRowDxfId="229" dataDxfId="227" headerRowBorderDxfId="228">
  <tableColumns count="12">
    <tableColumn id="1" name="NOMOR" dataDxfId="226" dataCellStyle="Normal"/>
    <tableColumn id="3" name="TUJUAN" dataDxfId="225" dataCellStyle="Normal"/>
    <tableColumn id="16" name="Pick Up" dataDxfId="224"/>
    <tableColumn id="14" name="KAPAL" dataDxfId="223"/>
    <tableColumn id="15" name="ETD Kapal" dataDxfId="222"/>
    <tableColumn id="10" name="KETERANGAN" dataDxfId="221" dataCellStyle="Normal"/>
    <tableColumn id="5" name="P" dataDxfId="220" dataCellStyle="Normal"/>
    <tableColumn id="6" name="L" dataDxfId="219" dataCellStyle="Normal"/>
    <tableColumn id="7" name="T" dataDxfId="218" dataCellStyle="Normal"/>
    <tableColumn id="4" name="ACT KG" dataDxfId="217" dataCellStyle="Normal"/>
    <tableColumn id="8" name="KG VOLUME" dataDxfId="216" dataCellStyle="Normal"/>
    <tableColumn id="19" name="PEMBULATAN" dataDxfId="215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30" name="Table2245236891011121314151617181920212224234567234568910111213141516171819202122232425262728293031" displayName="Table2245236891011121314151617181920212224234567234568910111213141516171819202122232425262728293031" ref="C2:N28" totalsRowShown="0" headerRowDxfId="214" dataDxfId="212" headerRowBorderDxfId="213">
  <tableColumns count="12">
    <tableColumn id="1" name="NOMOR" dataDxfId="211" dataCellStyle="Normal"/>
    <tableColumn id="3" name="TUJUAN" dataDxfId="210" dataCellStyle="Normal"/>
    <tableColumn id="16" name="Pick Up" dataDxfId="209"/>
    <tableColumn id="14" name="KAPAL" dataDxfId="208"/>
    <tableColumn id="15" name="ETD Kapal" dataDxfId="207"/>
    <tableColumn id="10" name="KETERANGAN" dataDxfId="206" dataCellStyle="Normal"/>
    <tableColumn id="5" name="P" dataDxfId="205" dataCellStyle="Normal"/>
    <tableColumn id="6" name="L" dataDxfId="204" dataCellStyle="Normal"/>
    <tableColumn id="7" name="T" dataDxfId="203" dataCellStyle="Normal"/>
    <tableColumn id="4" name="ACT KG" dataDxfId="202" dataCellStyle="Normal"/>
    <tableColumn id="8" name="KG VOLUME" dataDxfId="201" dataCellStyle="Normal"/>
    <tableColumn id="19" name="PEMBULATAN" dataDxfId="200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31" name="Table224523689101112131415161718192021222423456723456891011121314151617181920212223242526272829303132" displayName="Table224523689101112131415161718192021222423456723456891011121314151617181920212223242526272829303132" ref="C2:N49" totalsRowShown="0" headerRowDxfId="199" dataDxfId="197" headerRowBorderDxfId="198">
  <tableColumns count="12">
    <tableColumn id="1" name="NOMOR" dataDxfId="196" dataCellStyle="Normal"/>
    <tableColumn id="3" name="TUJUAN" dataDxfId="195" dataCellStyle="Normal"/>
    <tableColumn id="16" name="Pick Up" dataDxfId="194"/>
    <tableColumn id="14" name="KAPAL" dataDxfId="193"/>
    <tableColumn id="15" name="ETD Kapal" dataDxfId="192"/>
    <tableColumn id="10" name="KETERANGAN" dataDxfId="191" dataCellStyle="Normal"/>
    <tableColumn id="5" name="P" dataDxfId="190" dataCellStyle="Normal"/>
    <tableColumn id="6" name="L" dataDxfId="189" dataCellStyle="Normal"/>
    <tableColumn id="7" name="T" dataDxfId="188" dataCellStyle="Normal"/>
    <tableColumn id="4" name="ACT KG" dataDxfId="187" dataCellStyle="Normal"/>
    <tableColumn id="8" name="KG VOLUME" dataDxfId="186" dataCellStyle="Normal"/>
    <tableColumn id="19" name="PEMBULATAN" dataDxfId="185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2" name="Table22452368910111213141516171819202122242345672345689101112131415161718192021222324252627282930313233" displayName="Table22452368910111213141516171819202122242345672345689101112131415161718192021222324252627282930313233" ref="C2:N5" totalsRowShown="0" headerRowDxfId="184" dataDxfId="182" headerRowBorderDxfId="183">
  <tableColumns count="12">
    <tableColumn id="1" name="NOMOR" dataDxfId="181" dataCellStyle="Normal"/>
    <tableColumn id="3" name="TUJUAN" dataDxfId="180" dataCellStyle="Normal"/>
    <tableColumn id="16" name="Pick Up" dataDxfId="179"/>
    <tableColumn id="14" name="KAPAL" dataDxfId="178"/>
    <tableColumn id="15" name="ETD Kapal" dataDxfId="177"/>
    <tableColumn id="10" name="KETERANGAN" dataDxfId="176" dataCellStyle="Normal"/>
    <tableColumn id="5" name="P" dataDxfId="175" dataCellStyle="Normal"/>
    <tableColumn id="6" name="L" dataDxfId="174" dataCellStyle="Normal"/>
    <tableColumn id="7" name="T" dataDxfId="173" dataCellStyle="Normal"/>
    <tableColumn id="4" name="ACT KG" dataDxfId="172" dataCellStyle="Normal"/>
    <tableColumn id="8" name="KG VOLUME" dataDxfId="171" dataCellStyle="Normal"/>
    <tableColumn id="19" name="PEMBULATAN" dataDxfId="17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23689101112131415161718192021222423456723" displayName="Table224523689101112131415161718192021222423456723" ref="C2:N119" totalsRowShown="0" headerRowDxfId="574" dataDxfId="572" headerRowBorderDxfId="573">
  <tableColumns count="12">
    <tableColumn id="1" name="NOMOR" dataDxfId="571" dataCellStyle="Normal"/>
    <tableColumn id="3" name="TUJUAN" dataDxfId="570" dataCellStyle="Normal"/>
    <tableColumn id="16" name="Pick Up" dataDxfId="569"/>
    <tableColumn id="14" name="KAPAL" dataDxfId="568"/>
    <tableColumn id="15" name="ETD Kapal" dataDxfId="567"/>
    <tableColumn id="10" name="KETERANGAN" dataDxfId="566" dataCellStyle="Normal"/>
    <tableColumn id="5" name="P" dataDxfId="565" dataCellStyle="Normal"/>
    <tableColumn id="6" name="L" dataDxfId="564" dataCellStyle="Normal"/>
    <tableColumn id="7" name="T" dataDxfId="563" dataCellStyle="Normal"/>
    <tableColumn id="4" name="ACT KG" dataDxfId="562" dataCellStyle="Normal"/>
    <tableColumn id="8" name="KG VOLUME" dataDxfId="561" dataCellStyle="Normal">
      <calculatedColumnFormula>I3*J3*K3/4000</calculatedColumnFormula>
    </tableColumn>
    <tableColumn id="19" name="PEMBULATAN" dataDxfId="560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16" name="Table224523689101112131415161718192021222423456723456891011121314151617" displayName="Table224523689101112131415161718192021222423456723456891011121314151617" ref="C2:N267" totalsRowShown="0" headerRowDxfId="169" dataDxfId="167" headerRowBorderDxfId="168">
  <tableColumns count="12">
    <tableColumn id="1" name="NOMOR" dataDxfId="166" dataCellStyle="Normal"/>
    <tableColumn id="3" name="TUJUAN" dataDxfId="165" dataCellStyle="Normal"/>
    <tableColumn id="16" name="Pick Up" dataDxfId="164"/>
    <tableColumn id="14" name="KAPAL" dataDxfId="163"/>
    <tableColumn id="15" name="ETD Kapal" dataDxfId="162"/>
    <tableColumn id="10" name="KETERANGAN" dataDxfId="161" dataCellStyle="Normal"/>
    <tableColumn id="5" name="P" dataDxfId="160" dataCellStyle="Normal"/>
    <tableColumn id="6" name="L" dataDxfId="159" dataCellStyle="Normal"/>
    <tableColumn id="7" name="T" dataDxfId="158" dataCellStyle="Normal"/>
    <tableColumn id="4" name="ACT KG" dataDxfId="157" dataCellStyle="Normal"/>
    <tableColumn id="8" name="KG VOLUME" dataDxfId="156" dataCellStyle="Normal">
      <calculatedColumnFormula>I3*J3*K3/4000</calculatedColumnFormula>
    </tableColumn>
    <tableColumn id="19" name="PEMBULATAN" dataDxfId="155">
      <calculatedColumnFormula>MROUND(M3,1)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236891011121314151617181920212224234567234" displayName="Table2245236891011121314151617181920212224234567234" ref="C2:N243" totalsRowShown="0" headerRowDxfId="559" dataDxfId="557" headerRowBorderDxfId="558">
  <tableColumns count="12">
    <tableColumn id="1" name="NOMOR" dataDxfId="556" dataCellStyle="Normal"/>
    <tableColumn id="3" name="TUJUAN" dataDxfId="555" dataCellStyle="Normal"/>
    <tableColumn id="16" name="Pick Up" dataDxfId="554"/>
    <tableColumn id="14" name="KAPAL" dataDxfId="553"/>
    <tableColumn id="15" name="ETD Kapal" dataDxfId="552"/>
    <tableColumn id="10" name="KETERANGAN" dataDxfId="551" dataCellStyle="Normal"/>
    <tableColumn id="5" name="P" dataDxfId="550" dataCellStyle="Normal"/>
    <tableColumn id="6" name="L" dataDxfId="549" dataCellStyle="Normal"/>
    <tableColumn id="7" name="T" dataDxfId="548" dataCellStyle="Normal"/>
    <tableColumn id="4" name="ACT KG" dataDxfId="547" dataCellStyle="Normal"/>
    <tableColumn id="8" name="KG VOLUME" dataDxfId="546" dataCellStyle="Normal">
      <calculatedColumnFormula>I3*J3*K3/4000</calculatedColumnFormula>
    </tableColumn>
    <tableColumn id="19" name="PEMBULATAN" dataDxfId="545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2368910111213141516171819202122242345672345" displayName="Table22452368910111213141516171819202122242345672345" ref="C2:N30" totalsRowShown="0" headerRowDxfId="544" dataDxfId="542" headerRowBorderDxfId="543">
  <tableColumns count="12">
    <tableColumn id="1" name="NOMOR" dataDxfId="541" dataCellStyle="Normal"/>
    <tableColumn id="3" name="TUJUAN" dataDxfId="540" dataCellStyle="Normal"/>
    <tableColumn id="16" name="Pick Up" dataDxfId="539"/>
    <tableColumn id="14" name="KAPAL" dataDxfId="538"/>
    <tableColumn id="15" name="ETD Kapal" dataDxfId="537"/>
    <tableColumn id="10" name="KETERANGAN" dataDxfId="536" dataCellStyle="Normal"/>
    <tableColumn id="5" name="P" dataDxfId="535" dataCellStyle="Normal"/>
    <tableColumn id="6" name="L" dataDxfId="534" dataCellStyle="Normal"/>
    <tableColumn id="7" name="T" dataDxfId="533" dataCellStyle="Normal"/>
    <tableColumn id="4" name="ACT KG" dataDxfId="532" dataCellStyle="Normal"/>
    <tableColumn id="8" name="KG VOLUME" dataDxfId="531" dataCellStyle="Normal">
      <calculatedColumnFormula>I3*J3*K3/4000</calculatedColumnFormula>
    </tableColumn>
    <tableColumn id="19" name="PEMBULATAN" dataDxfId="53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23689101112131415161718192021222423456723456" displayName="Table224523689101112131415161718192021222423456723456" ref="C2:N212" totalsRowShown="0" headerRowDxfId="529" dataDxfId="527" headerRowBorderDxfId="528">
  <tableColumns count="12">
    <tableColumn id="1" name="NOMOR" dataDxfId="526" dataCellStyle="Normal"/>
    <tableColumn id="3" name="TUJUAN" dataDxfId="525" dataCellStyle="Normal"/>
    <tableColumn id="16" name="Pick Up" dataDxfId="524"/>
    <tableColumn id="14" name="KAPAL" dataDxfId="523"/>
    <tableColumn id="15" name="ETD Kapal" dataDxfId="522"/>
    <tableColumn id="10" name="KETERANGAN" dataDxfId="521" dataCellStyle="Normal"/>
    <tableColumn id="5" name="P" dataDxfId="520" dataCellStyle="Normal"/>
    <tableColumn id="6" name="L" dataDxfId="519" dataCellStyle="Normal"/>
    <tableColumn id="7" name="T" dataDxfId="518" dataCellStyle="Normal"/>
    <tableColumn id="4" name="ACT KG" dataDxfId="517" dataCellStyle="Normal"/>
    <tableColumn id="8" name="KG VOLUME" dataDxfId="516" dataCellStyle="Normal">
      <calculatedColumnFormula>I3*J3*K3/4000</calculatedColumnFormula>
    </tableColumn>
    <tableColumn id="19" name="PEMBULATAN" dataDxfId="515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17" name="Table22452368910111213141516171819202122242345672345689101112131415161718" displayName="Table22452368910111213141516171819202122242345672345689101112131415161718" ref="C2:N22" totalsRowShown="0" headerRowDxfId="514" dataDxfId="512" headerRowBorderDxfId="513">
  <tableColumns count="12">
    <tableColumn id="1" name="NOMOR" dataDxfId="511" dataCellStyle="Normal"/>
    <tableColumn id="3" name="TUJUAN" dataDxfId="510" dataCellStyle="Normal"/>
    <tableColumn id="16" name="Pick Up" dataDxfId="509"/>
    <tableColumn id="14" name="KAPAL" dataDxfId="508"/>
    <tableColumn id="15" name="ETD Kapal" dataDxfId="507"/>
    <tableColumn id="10" name="KETERANGAN" dataDxfId="506" dataCellStyle="Normal"/>
    <tableColumn id="5" name="P" dataDxfId="505" dataCellStyle="Normal"/>
    <tableColumn id="6" name="L" dataDxfId="504" dataCellStyle="Normal"/>
    <tableColumn id="7" name="T" dataDxfId="503" dataCellStyle="Normal"/>
    <tableColumn id="4" name="ACT KG" dataDxfId="502" dataCellStyle="Normal"/>
    <tableColumn id="8" name="KG VOLUME" dataDxfId="501" dataCellStyle="Normal"/>
    <tableColumn id="19" name="PEMBULATAN" dataDxfId="50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18" name="Table2245236891011121314151617181920212224234567234568910111213141516171819" displayName="Table2245236891011121314151617181920212224234567234568910111213141516171819" ref="C2:N66" totalsRowShown="0" headerRowDxfId="499" dataDxfId="497" headerRowBorderDxfId="498">
  <tableColumns count="12">
    <tableColumn id="1" name="NOMOR" dataDxfId="496" dataCellStyle="Normal"/>
    <tableColumn id="3" name="TUJUAN" dataDxfId="495" dataCellStyle="Normal"/>
    <tableColumn id="16" name="Pick Up" dataDxfId="494"/>
    <tableColumn id="14" name="KAPAL" dataDxfId="493"/>
    <tableColumn id="15" name="ETD Kapal" dataDxfId="492"/>
    <tableColumn id="10" name="KETERANGAN" dataDxfId="491" dataCellStyle="Normal"/>
    <tableColumn id="5" name="P" dataDxfId="490" dataCellStyle="Normal"/>
    <tableColumn id="6" name="L" dataDxfId="489" dataCellStyle="Normal"/>
    <tableColumn id="7" name="T" dataDxfId="488" dataCellStyle="Normal"/>
    <tableColumn id="4" name="ACT KG" dataDxfId="487" dataCellStyle="Normal"/>
    <tableColumn id="8" name="KG VOLUME" dataDxfId="486" dataCellStyle="Normal"/>
    <tableColumn id="19" name="PEMBULATAN" dataDxfId="485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9" name="Table224523689101112131415161718192021222423456723456891011121314151617181920" displayName="Table224523689101112131415161718192021222423456723456891011121314151617181920" ref="C2:N12" totalsRowShown="0" headerRowDxfId="484" dataDxfId="482" headerRowBorderDxfId="483">
  <tableColumns count="12">
    <tableColumn id="1" name="NOMOR" dataDxfId="481" dataCellStyle="Normal"/>
    <tableColumn id="3" name="TUJUAN" dataDxfId="480" dataCellStyle="Normal"/>
    <tableColumn id="16" name="Pick Up" dataDxfId="479"/>
    <tableColumn id="14" name="KAPAL" dataDxfId="478"/>
    <tableColumn id="15" name="ETD Kapal" dataDxfId="477"/>
    <tableColumn id="10" name="KETERANGAN" dataDxfId="476" dataCellStyle="Normal"/>
    <tableColumn id="5" name="P" dataDxfId="475" dataCellStyle="Normal"/>
    <tableColumn id="6" name="L" dataDxfId="474" dataCellStyle="Normal"/>
    <tableColumn id="7" name="T" dataDxfId="473" dataCellStyle="Normal"/>
    <tableColumn id="4" name="ACT KG" dataDxfId="472" dataCellStyle="Normal"/>
    <tableColumn id="8" name="KG VOLUME" dataDxfId="471" dataCellStyle="Normal"/>
    <tableColumn id="19" name="PEMBULATAN" dataDxfId="47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2"/>
  <sheetViews>
    <sheetView tabSelected="1" workbookViewId="0">
      <selection activeCell="K14" sqref="K14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4.42578125" style="17" customWidth="1"/>
    <col min="5" max="5" width="15.5703125" style="17" customWidth="1"/>
    <col min="6" max="6" width="6.85546875" style="17" bestFit="1" customWidth="1"/>
    <col min="7" max="7" width="9.28515625" style="17" customWidth="1"/>
    <col min="8" max="8" width="13.28515625" style="18" customWidth="1"/>
    <col min="9" max="9" width="1.5703125" style="18" customWidth="1"/>
    <col min="10" max="10" width="19" style="17" customWidth="1"/>
    <col min="11" max="11" width="9.140625" style="17"/>
    <col min="12" max="12" width="14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32" t="s">
        <v>14</v>
      </c>
      <c r="B10" s="133"/>
      <c r="C10" s="133"/>
      <c r="D10" s="133"/>
      <c r="E10" s="133"/>
      <c r="F10" s="133"/>
      <c r="G10" s="133"/>
      <c r="H10" s="133"/>
      <c r="I10" s="133"/>
      <c r="J10" s="134"/>
    </row>
    <row r="12" spans="1:10" x14ac:dyDescent="0.25">
      <c r="A12" s="17" t="s">
        <v>15</v>
      </c>
      <c r="B12" s="17" t="s">
        <v>16</v>
      </c>
      <c r="H12" s="18" t="s">
        <v>17</v>
      </c>
      <c r="I12" s="22" t="s">
        <v>18</v>
      </c>
      <c r="J12" s="23" t="s">
        <v>3702</v>
      </c>
    </row>
    <row r="13" spans="1:10" x14ac:dyDescent="0.25">
      <c r="H13" s="18" t="s">
        <v>19</v>
      </c>
      <c r="I13" s="22" t="s">
        <v>18</v>
      </c>
      <c r="J13" s="24" t="s">
        <v>3912</v>
      </c>
    </row>
    <row r="14" spans="1:10" x14ac:dyDescent="0.25">
      <c r="H14" s="18" t="s">
        <v>20</v>
      </c>
      <c r="I14" s="22" t="s">
        <v>18</v>
      </c>
      <c r="J14" s="17" t="s">
        <v>3911</v>
      </c>
    </row>
    <row r="15" spans="1:10" x14ac:dyDescent="0.25">
      <c r="A15" s="17" t="s">
        <v>21</v>
      </c>
      <c r="B15" s="23" t="s">
        <v>22</v>
      </c>
      <c r="C15" s="23"/>
      <c r="I15" s="22"/>
    </row>
    <row r="16" spans="1:10" ht="16.5" thickBot="1" x14ac:dyDescent="0.3"/>
    <row r="17" spans="1:10" ht="26.25" customHeight="1" x14ac:dyDescent="0.25">
      <c r="A17" s="25" t="s">
        <v>23</v>
      </c>
      <c r="B17" s="26" t="s">
        <v>24</v>
      </c>
      <c r="C17" s="26" t="s">
        <v>25</v>
      </c>
      <c r="D17" s="26" t="s">
        <v>26</v>
      </c>
      <c r="E17" s="26" t="s">
        <v>27</v>
      </c>
      <c r="F17" s="27" t="s">
        <v>28</v>
      </c>
      <c r="G17" s="27" t="s">
        <v>29</v>
      </c>
      <c r="H17" s="135" t="s">
        <v>30</v>
      </c>
      <c r="I17" s="136"/>
      <c r="J17" s="28" t="s">
        <v>31</v>
      </c>
    </row>
    <row r="18" spans="1:10" ht="70.5" customHeight="1" x14ac:dyDescent="0.25">
      <c r="A18" s="29">
        <v>1</v>
      </c>
      <c r="B18" s="30">
        <v>44413</v>
      </c>
      <c r="C18" s="31" t="s">
        <v>295</v>
      </c>
      <c r="D18" s="32" t="s">
        <v>3701</v>
      </c>
      <c r="E18" s="32" t="s">
        <v>292</v>
      </c>
      <c r="F18" s="109">
        <v>236</v>
      </c>
      <c r="G18" s="88">
        <f>BKI032210029561!N239</f>
        <v>7748</v>
      </c>
      <c r="H18" s="127">
        <v>3000</v>
      </c>
      <c r="I18" s="128"/>
      <c r="J18" s="110">
        <f>G18*H18</f>
        <v>23244000</v>
      </c>
    </row>
    <row r="19" spans="1:10" ht="70.5" customHeight="1" x14ac:dyDescent="0.25">
      <c r="A19" s="29">
        <f>A18+1</f>
        <v>2</v>
      </c>
      <c r="B19" s="30">
        <v>44414</v>
      </c>
      <c r="C19" s="31" t="s">
        <v>296</v>
      </c>
      <c r="D19" s="32" t="s">
        <v>3701</v>
      </c>
      <c r="E19" s="32" t="s">
        <v>292</v>
      </c>
      <c r="F19" s="109">
        <v>127</v>
      </c>
      <c r="G19" s="88">
        <f>BKI032210029207!N130</f>
        <v>2585</v>
      </c>
      <c r="H19" s="127">
        <v>3000</v>
      </c>
      <c r="I19" s="128"/>
      <c r="J19" s="110">
        <f t="shared" ref="J19:J41" si="0">G19*H19</f>
        <v>7755000</v>
      </c>
    </row>
    <row r="20" spans="1:10" ht="70.5" customHeight="1" x14ac:dyDescent="0.25">
      <c r="A20" s="29">
        <f t="shared" ref="A20:A47" si="1">A19+1</f>
        <v>3</v>
      </c>
      <c r="B20" s="30">
        <v>44414</v>
      </c>
      <c r="C20" s="31" t="s">
        <v>430</v>
      </c>
      <c r="D20" s="32" t="s">
        <v>3701</v>
      </c>
      <c r="E20" s="32" t="s">
        <v>292</v>
      </c>
      <c r="F20" s="109">
        <v>117</v>
      </c>
      <c r="G20" s="88">
        <f>BKI032210029215!N120</f>
        <v>3295</v>
      </c>
      <c r="H20" s="127">
        <v>3000</v>
      </c>
      <c r="I20" s="128"/>
      <c r="J20" s="110">
        <f t="shared" si="0"/>
        <v>9885000</v>
      </c>
    </row>
    <row r="21" spans="1:10" ht="70.5" customHeight="1" x14ac:dyDescent="0.25">
      <c r="A21" s="29">
        <f t="shared" si="1"/>
        <v>4</v>
      </c>
      <c r="B21" s="30">
        <v>44415</v>
      </c>
      <c r="C21" s="31" t="s">
        <v>792</v>
      </c>
      <c r="D21" s="32" t="s">
        <v>3701</v>
      </c>
      <c r="E21" s="32" t="s">
        <v>292</v>
      </c>
      <c r="F21" s="109">
        <v>241</v>
      </c>
      <c r="G21" s="88">
        <f>BKI032210029645!N244</f>
        <v>7459</v>
      </c>
      <c r="H21" s="127">
        <v>3000</v>
      </c>
      <c r="I21" s="128"/>
      <c r="J21" s="110">
        <f t="shared" si="0"/>
        <v>22377000</v>
      </c>
    </row>
    <row r="22" spans="1:10" ht="70.5" customHeight="1" x14ac:dyDescent="0.25">
      <c r="A22" s="29">
        <f t="shared" si="1"/>
        <v>5</v>
      </c>
      <c r="B22" s="30">
        <v>44415</v>
      </c>
      <c r="C22" s="31" t="s">
        <v>793</v>
      </c>
      <c r="D22" s="32" t="s">
        <v>3701</v>
      </c>
      <c r="E22" s="32" t="s">
        <v>292</v>
      </c>
      <c r="F22" s="109">
        <v>28</v>
      </c>
      <c r="G22" s="88">
        <f>BKI032210029652!N31</f>
        <v>574</v>
      </c>
      <c r="H22" s="127">
        <v>3000</v>
      </c>
      <c r="I22" s="128"/>
      <c r="J22" s="110">
        <f t="shared" si="0"/>
        <v>1722000</v>
      </c>
    </row>
    <row r="23" spans="1:10" ht="70.5" customHeight="1" x14ac:dyDescent="0.25">
      <c r="A23" s="29">
        <f t="shared" si="1"/>
        <v>6</v>
      </c>
      <c r="B23" s="30">
        <v>44415</v>
      </c>
      <c r="C23" s="31" t="s">
        <v>825</v>
      </c>
      <c r="D23" s="32" t="s">
        <v>3701</v>
      </c>
      <c r="E23" s="32" t="s">
        <v>292</v>
      </c>
      <c r="F23" s="109">
        <v>210</v>
      </c>
      <c r="G23" s="88">
        <f>BKI032210029611!N213</f>
        <v>6301</v>
      </c>
      <c r="H23" s="127">
        <v>3000</v>
      </c>
      <c r="I23" s="128"/>
      <c r="J23" s="110">
        <f t="shared" si="0"/>
        <v>18903000</v>
      </c>
    </row>
    <row r="24" spans="1:10" ht="70.5" customHeight="1" x14ac:dyDescent="0.25">
      <c r="A24" s="29">
        <f t="shared" si="1"/>
        <v>7</v>
      </c>
      <c r="B24" s="30">
        <v>44416</v>
      </c>
      <c r="C24" s="87" t="s">
        <v>2499</v>
      </c>
      <c r="D24" s="32" t="s">
        <v>3701</v>
      </c>
      <c r="E24" s="32" t="s">
        <v>292</v>
      </c>
      <c r="F24" s="109">
        <v>20</v>
      </c>
      <c r="G24" s="88">
        <f>BKI032210030080!N23</f>
        <v>628</v>
      </c>
      <c r="H24" s="127">
        <v>3000</v>
      </c>
      <c r="I24" s="128"/>
      <c r="J24" s="110">
        <f t="shared" ref="J24:J25" si="2">G24*H24</f>
        <v>1884000</v>
      </c>
    </row>
    <row r="25" spans="1:10" ht="70.5" customHeight="1" x14ac:dyDescent="0.25">
      <c r="A25" s="29">
        <f t="shared" si="1"/>
        <v>8</v>
      </c>
      <c r="B25" s="30">
        <v>44416</v>
      </c>
      <c r="C25" s="87" t="s">
        <v>2523</v>
      </c>
      <c r="D25" s="32" t="s">
        <v>3701</v>
      </c>
      <c r="E25" s="32" t="s">
        <v>292</v>
      </c>
      <c r="F25" s="109">
        <v>64</v>
      </c>
      <c r="G25" s="88">
        <f>BKI032210030130!N67</f>
        <v>1213</v>
      </c>
      <c r="H25" s="127">
        <v>3000</v>
      </c>
      <c r="I25" s="128"/>
      <c r="J25" s="110">
        <f t="shared" si="2"/>
        <v>3639000</v>
      </c>
    </row>
    <row r="26" spans="1:10" ht="70.5" customHeight="1" x14ac:dyDescent="0.25">
      <c r="A26" s="29">
        <f t="shared" si="1"/>
        <v>9</v>
      </c>
      <c r="B26" s="30">
        <v>44416</v>
      </c>
      <c r="C26" s="87" t="s">
        <v>2601</v>
      </c>
      <c r="D26" s="32" t="s">
        <v>3701</v>
      </c>
      <c r="E26" s="32" t="s">
        <v>292</v>
      </c>
      <c r="F26" s="109">
        <v>10</v>
      </c>
      <c r="G26" s="88">
        <f>BKI032210030148!N13</f>
        <v>179</v>
      </c>
      <c r="H26" s="127">
        <v>3000</v>
      </c>
      <c r="I26" s="128"/>
      <c r="J26" s="110">
        <f t="shared" ref="J26:J27" si="3">G26*H26</f>
        <v>537000</v>
      </c>
    </row>
    <row r="27" spans="1:10" ht="70.5" customHeight="1" x14ac:dyDescent="0.25">
      <c r="A27" s="29">
        <f t="shared" si="1"/>
        <v>10</v>
      </c>
      <c r="B27" s="30">
        <v>44417</v>
      </c>
      <c r="C27" s="87" t="s">
        <v>3498</v>
      </c>
      <c r="D27" s="32" t="s">
        <v>3701</v>
      </c>
      <c r="E27" s="32" t="s">
        <v>292</v>
      </c>
      <c r="F27" s="109">
        <v>200</v>
      </c>
      <c r="G27" s="88">
        <f>BKI032210030106!N203</f>
        <v>6605</v>
      </c>
      <c r="H27" s="127">
        <v>3000</v>
      </c>
      <c r="I27" s="128"/>
      <c r="J27" s="110">
        <f t="shared" si="3"/>
        <v>19815000</v>
      </c>
    </row>
    <row r="28" spans="1:10" ht="70.5" customHeight="1" x14ac:dyDescent="0.25">
      <c r="A28" s="29">
        <f t="shared" si="1"/>
        <v>11</v>
      </c>
      <c r="B28" s="30">
        <v>44417</v>
      </c>
      <c r="C28" s="87" t="s">
        <v>2602</v>
      </c>
      <c r="D28" s="32" t="s">
        <v>3701</v>
      </c>
      <c r="E28" s="32" t="s">
        <v>292</v>
      </c>
      <c r="F28" s="109">
        <v>113</v>
      </c>
      <c r="G28" s="88">
        <f>BKI032210030155!N116</f>
        <v>4140</v>
      </c>
      <c r="H28" s="127">
        <v>3000</v>
      </c>
      <c r="I28" s="128"/>
      <c r="J28" s="110">
        <f t="shared" ref="J28" si="4">G28*H28</f>
        <v>12420000</v>
      </c>
    </row>
    <row r="29" spans="1:10" ht="70.5" customHeight="1" x14ac:dyDescent="0.25">
      <c r="A29" s="29">
        <f t="shared" si="1"/>
        <v>12</v>
      </c>
      <c r="B29" s="30">
        <v>44417</v>
      </c>
      <c r="C29" s="87" t="s">
        <v>2718</v>
      </c>
      <c r="D29" s="32" t="s">
        <v>3701</v>
      </c>
      <c r="E29" s="32" t="s">
        <v>292</v>
      </c>
      <c r="F29" s="109">
        <v>49</v>
      </c>
      <c r="G29" s="88">
        <f>BKI032210030163!N52</f>
        <v>1359</v>
      </c>
      <c r="H29" s="127">
        <v>3000</v>
      </c>
      <c r="I29" s="128"/>
      <c r="J29" s="110">
        <f t="shared" si="0"/>
        <v>4077000</v>
      </c>
    </row>
    <row r="30" spans="1:10" ht="70.5" customHeight="1" x14ac:dyDescent="0.25">
      <c r="A30" s="29">
        <f t="shared" si="1"/>
        <v>13</v>
      </c>
      <c r="B30" s="30">
        <v>44418</v>
      </c>
      <c r="C30" s="87" t="s">
        <v>2770</v>
      </c>
      <c r="D30" s="32" t="s">
        <v>3701</v>
      </c>
      <c r="E30" s="32" t="s">
        <v>292</v>
      </c>
      <c r="F30" s="109">
        <v>413</v>
      </c>
      <c r="G30" s="88">
        <f>BKI032210030098!N416</f>
        <v>11406</v>
      </c>
      <c r="H30" s="127">
        <v>3000</v>
      </c>
      <c r="I30" s="128"/>
      <c r="J30" s="110">
        <f t="shared" si="0"/>
        <v>34218000</v>
      </c>
    </row>
    <row r="31" spans="1:10" ht="70.5" customHeight="1" x14ac:dyDescent="0.25">
      <c r="A31" s="29">
        <f t="shared" si="1"/>
        <v>14</v>
      </c>
      <c r="B31" s="30">
        <v>44418</v>
      </c>
      <c r="C31" s="87" t="s">
        <v>2769</v>
      </c>
      <c r="D31" s="32" t="s">
        <v>3701</v>
      </c>
      <c r="E31" s="32" t="s">
        <v>292</v>
      </c>
      <c r="F31" s="109">
        <v>189</v>
      </c>
      <c r="G31" s="88">
        <f>BKI032210030122!N192</f>
        <v>5354</v>
      </c>
      <c r="H31" s="127">
        <v>3000</v>
      </c>
      <c r="I31" s="128"/>
      <c r="J31" s="110">
        <f t="shared" si="0"/>
        <v>16062000</v>
      </c>
    </row>
    <row r="32" spans="1:10" ht="70.5" customHeight="1" x14ac:dyDescent="0.25">
      <c r="A32" s="29">
        <f t="shared" si="1"/>
        <v>15</v>
      </c>
      <c r="B32" s="30">
        <v>44419</v>
      </c>
      <c r="C32" s="87" t="s">
        <v>2771</v>
      </c>
      <c r="D32" s="32" t="s">
        <v>3701</v>
      </c>
      <c r="E32" s="32" t="s">
        <v>292</v>
      </c>
      <c r="F32" s="109">
        <v>12</v>
      </c>
      <c r="G32" s="88">
        <f>BKI032210030072!N15</f>
        <v>545</v>
      </c>
      <c r="H32" s="127">
        <v>3000</v>
      </c>
      <c r="I32" s="128"/>
      <c r="J32" s="110">
        <f t="shared" si="0"/>
        <v>1635000</v>
      </c>
    </row>
    <row r="33" spans="1:10" ht="70.5" customHeight="1" x14ac:dyDescent="0.25">
      <c r="A33" s="29">
        <f t="shared" si="1"/>
        <v>16</v>
      </c>
      <c r="B33" s="30">
        <v>44419</v>
      </c>
      <c r="C33" s="87" t="s">
        <v>2772</v>
      </c>
      <c r="D33" s="32" t="s">
        <v>3701</v>
      </c>
      <c r="E33" s="32" t="s">
        <v>292</v>
      </c>
      <c r="F33" s="109">
        <v>25</v>
      </c>
      <c r="G33" s="88">
        <f>BKI032210030171!N28</f>
        <v>1080</v>
      </c>
      <c r="H33" s="127">
        <v>3000</v>
      </c>
      <c r="I33" s="128"/>
      <c r="J33" s="110">
        <f t="shared" si="0"/>
        <v>3240000</v>
      </c>
    </row>
    <row r="34" spans="1:10" ht="70.5" customHeight="1" x14ac:dyDescent="0.25">
      <c r="A34" s="29">
        <f t="shared" si="1"/>
        <v>17</v>
      </c>
      <c r="B34" s="30">
        <v>44419</v>
      </c>
      <c r="C34" s="87" t="s">
        <v>2773</v>
      </c>
      <c r="D34" s="32" t="s">
        <v>3701</v>
      </c>
      <c r="E34" s="32" t="s">
        <v>292</v>
      </c>
      <c r="F34" s="109">
        <v>186</v>
      </c>
      <c r="G34" s="88">
        <f>BKI032210030189!N189</f>
        <v>5754</v>
      </c>
      <c r="H34" s="127">
        <v>3000</v>
      </c>
      <c r="I34" s="128"/>
      <c r="J34" s="110">
        <f t="shared" si="0"/>
        <v>17262000</v>
      </c>
    </row>
    <row r="35" spans="1:10" ht="70.5" customHeight="1" x14ac:dyDescent="0.25">
      <c r="A35" s="29">
        <f t="shared" si="1"/>
        <v>18</v>
      </c>
      <c r="B35" s="30">
        <v>44420</v>
      </c>
      <c r="C35" s="87" t="s">
        <v>2777</v>
      </c>
      <c r="D35" s="32" t="s">
        <v>3701</v>
      </c>
      <c r="E35" s="32" t="s">
        <v>292</v>
      </c>
      <c r="F35" s="109">
        <v>2</v>
      </c>
      <c r="G35" s="88">
        <f>BKI032210030114!N5</f>
        <v>30</v>
      </c>
      <c r="H35" s="127">
        <v>3000</v>
      </c>
      <c r="I35" s="128"/>
      <c r="J35" s="110">
        <f t="shared" si="0"/>
        <v>90000</v>
      </c>
    </row>
    <row r="36" spans="1:10" ht="70.5" customHeight="1" x14ac:dyDescent="0.25">
      <c r="A36" s="29">
        <f t="shared" si="1"/>
        <v>19</v>
      </c>
      <c r="B36" s="30">
        <v>44421</v>
      </c>
      <c r="C36" s="87" t="s">
        <v>2774</v>
      </c>
      <c r="D36" s="32" t="s">
        <v>3701</v>
      </c>
      <c r="E36" s="32" t="s">
        <v>292</v>
      </c>
      <c r="F36" s="109">
        <v>295</v>
      </c>
      <c r="G36" s="88">
        <f>BKI032210030593!N298</f>
        <v>6255</v>
      </c>
      <c r="H36" s="127">
        <v>3000</v>
      </c>
      <c r="I36" s="128"/>
      <c r="J36" s="110">
        <f t="shared" si="0"/>
        <v>18765000</v>
      </c>
    </row>
    <row r="37" spans="1:10" ht="70.5" customHeight="1" x14ac:dyDescent="0.25">
      <c r="A37" s="29">
        <f t="shared" si="1"/>
        <v>20</v>
      </c>
      <c r="B37" s="30">
        <v>44421</v>
      </c>
      <c r="C37" s="87" t="s">
        <v>2792</v>
      </c>
      <c r="D37" s="32" t="s">
        <v>3701</v>
      </c>
      <c r="E37" s="32" t="s">
        <v>292</v>
      </c>
      <c r="F37" s="109">
        <v>13</v>
      </c>
      <c r="G37" s="88">
        <f>BKI032210030700!N16</f>
        <v>597</v>
      </c>
      <c r="H37" s="127">
        <v>3000</v>
      </c>
      <c r="I37" s="128"/>
      <c r="J37" s="110">
        <f t="shared" si="0"/>
        <v>1791000</v>
      </c>
    </row>
    <row r="38" spans="1:10" ht="70.5" customHeight="1" x14ac:dyDescent="0.25">
      <c r="A38" s="29">
        <f t="shared" si="1"/>
        <v>21</v>
      </c>
      <c r="B38" s="30">
        <v>44422</v>
      </c>
      <c r="C38" s="87" t="s">
        <v>2775</v>
      </c>
      <c r="D38" s="32" t="s">
        <v>3701</v>
      </c>
      <c r="E38" s="32" t="s">
        <v>292</v>
      </c>
      <c r="F38" s="109">
        <v>1</v>
      </c>
      <c r="G38" s="88">
        <f>BKI032210030627!N4</f>
        <v>36</v>
      </c>
      <c r="H38" s="127">
        <v>3000</v>
      </c>
      <c r="I38" s="128"/>
      <c r="J38" s="110">
        <f t="shared" si="0"/>
        <v>108000</v>
      </c>
    </row>
    <row r="39" spans="1:10" ht="70.5" customHeight="1" x14ac:dyDescent="0.25">
      <c r="A39" s="29">
        <f t="shared" si="1"/>
        <v>22</v>
      </c>
      <c r="B39" s="30">
        <v>44422</v>
      </c>
      <c r="C39" s="87" t="s">
        <v>2793</v>
      </c>
      <c r="D39" s="32" t="s">
        <v>3701</v>
      </c>
      <c r="E39" s="32" t="s">
        <v>292</v>
      </c>
      <c r="F39" s="109">
        <v>8</v>
      </c>
      <c r="G39" s="88">
        <f>BKI032210030650!N11</f>
        <v>180</v>
      </c>
      <c r="H39" s="127">
        <v>3000</v>
      </c>
      <c r="I39" s="128"/>
      <c r="J39" s="110">
        <f t="shared" si="0"/>
        <v>540000</v>
      </c>
    </row>
    <row r="40" spans="1:10" ht="70.5" customHeight="1" x14ac:dyDescent="0.25">
      <c r="A40" s="29">
        <f t="shared" si="1"/>
        <v>23</v>
      </c>
      <c r="B40" s="30">
        <v>44423</v>
      </c>
      <c r="C40" s="87" t="s">
        <v>2804</v>
      </c>
      <c r="D40" s="32" t="s">
        <v>3701</v>
      </c>
      <c r="E40" s="32" t="s">
        <v>292</v>
      </c>
      <c r="F40" s="109">
        <v>52</v>
      </c>
      <c r="G40" s="88">
        <f>BKI032210030585!N55</f>
        <v>1292</v>
      </c>
      <c r="H40" s="127">
        <v>3000</v>
      </c>
      <c r="I40" s="128"/>
      <c r="J40" s="110">
        <f t="shared" si="0"/>
        <v>3876000</v>
      </c>
    </row>
    <row r="41" spans="1:10" ht="70.5" customHeight="1" x14ac:dyDescent="0.25">
      <c r="A41" s="29">
        <f t="shared" si="1"/>
        <v>24</v>
      </c>
      <c r="B41" s="30">
        <v>44423</v>
      </c>
      <c r="C41" s="31" t="s">
        <v>2805</v>
      </c>
      <c r="D41" s="32" t="s">
        <v>3701</v>
      </c>
      <c r="E41" s="32" t="s">
        <v>292</v>
      </c>
      <c r="F41" s="109">
        <v>215</v>
      </c>
      <c r="G41" s="88">
        <f>BKI032210030718!N218</f>
        <v>5874</v>
      </c>
      <c r="H41" s="127">
        <v>3000</v>
      </c>
      <c r="I41" s="128"/>
      <c r="J41" s="110">
        <f t="shared" si="0"/>
        <v>17622000</v>
      </c>
    </row>
    <row r="42" spans="1:10" ht="70.5" customHeight="1" x14ac:dyDescent="0.25">
      <c r="A42" s="29">
        <f t="shared" si="1"/>
        <v>25</v>
      </c>
      <c r="B42" s="30">
        <v>44423</v>
      </c>
      <c r="C42" s="31" t="s">
        <v>3022</v>
      </c>
      <c r="D42" s="32" t="s">
        <v>3701</v>
      </c>
      <c r="E42" s="32" t="s">
        <v>292</v>
      </c>
      <c r="F42" s="109">
        <v>1</v>
      </c>
      <c r="G42" s="111">
        <f>' BKI032210030692'!N4</f>
        <v>8</v>
      </c>
      <c r="H42" s="127">
        <v>3000</v>
      </c>
      <c r="I42" s="128"/>
      <c r="J42" s="110">
        <f t="shared" ref="J42" si="5">G42*H42</f>
        <v>24000</v>
      </c>
    </row>
    <row r="43" spans="1:10" ht="70.5" customHeight="1" x14ac:dyDescent="0.25">
      <c r="A43" s="29">
        <f t="shared" si="1"/>
        <v>26</v>
      </c>
      <c r="B43" s="30">
        <v>44425</v>
      </c>
      <c r="C43" s="31" t="s">
        <v>3404</v>
      </c>
      <c r="D43" s="32" t="s">
        <v>3701</v>
      </c>
      <c r="E43" s="32" t="s">
        <v>292</v>
      </c>
      <c r="F43" s="109">
        <v>10</v>
      </c>
      <c r="G43" s="88">
        <f>BKI032210030601!N13</f>
        <v>204</v>
      </c>
      <c r="H43" s="127">
        <v>3000</v>
      </c>
      <c r="I43" s="128"/>
      <c r="J43" s="110">
        <f t="shared" ref="J43:J47" si="6">G43*H43</f>
        <v>612000</v>
      </c>
    </row>
    <row r="44" spans="1:10" ht="70.5" customHeight="1" x14ac:dyDescent="0.25">
      <c r="A44" s="29">
        <f t="shared" si="1"/>
        <v>27</v>
      </c>
      <c r="B44" s="30">
        <v>44425</v>
      </c>
      <c r="C44" s="31" t="s">
        <v>3415</v>
      </c>
      <c r="D44" s="32" t="s">
        <v>3701</v>
      </c>
      <c r="E44" s="32" t="s">
        <v>292</v>
      </c>
      <c r="F44" s="109">
        <v>26</v>
      </c>
      <c r="G44" s="88">
        <f>BKI032210030643!N29</f>
        <v>585</v>
      </c>
      <c r="H44" s="127">
        <v>3000</v>
      </c>
      <c r="I44" s="128"/>
      <c r="J44" s="110">
        <f t="shared" si="6"/>
        <v>1755000</v>
      </c>
    </row>
    <row r="45" spans="1:10" ht="70.5" customHeight="1" x14ac:dyDescent="0.25">
      <c r="A45" s="29">
        <f t="shared" si="1"/>
        <v>28</v>
      </c>
      <c r="B45" s="30">
        <v>44425</v>
      </c>
      <c r="C45" s="31" t="s">
        <v>3444</v>
      </c>
      <c r="D45" s="32" t="s">
        <v>3701</v>
      </c>
      <c r="E45" s="32" t="s">
        <v>292</v>
      </c>
      <c r="F45" s="109">
        <v>47</v>
      </c>
      <c r="G45" s="88">
        <f>BKI032210030684!N50</f>
        <v>1251</v>
      </c>
      <c r="H45" s="127">
        <v>3000</v>
      </c>
      <c r="I45" s="128"/>
      <c r="J45" s="110">
        <f t="shared" si="6"/>
        <v>3753000</v>
      </c>
    </row>
    <row r="46" spans="1:10" ht="70.5" customHeight="1" x14ac:dyDescent="0.25">
      <c r="A46" s="29">
        <f t="shared" si="1"/>
        <v>29</v>
      </c>
      <c r="B46" s="30">
        <v>44425</v>
      </c>
      <c r="C46" s="31" t="s">
        <v>3493</v>
      </c>
      <c r="D46" s="32" t="s">
        <v>3701</v>
      </c>
      <c r="E46" s="32" t="s">
        <v>292</v>
      </c>
      <c r="F46" s="109">
        <v>3</v>
      </c>
      <c r="G46" s="88">
        <f>BKI032210030619!N6</f>
        <v>111</v>
      </c>
      <c r="H46" s="127">
        <v>3000</v>
      </c>
      <c r="I46" s="128"/>
      <c r="J46" s="110">
        <f t="shared" si="6"/>
        <v>333000</v>
      </c>
    </row>
    <row r="47" spans="1:10" ht="70.5" customHeight="1" x14ac:dyDescent="0.25">
      <c r="A47" s="29">
        <f t="shared" si="1"/>
        <v>30</v>
      </c>
      <c r="B47" s="30">
        <v>44425</v>
      </c>
      <c r="C47" s="31" t="s">
        <v>2776</v>
      </c>
      <c r="D47" s="32" t="s">
        <v>3701</v>
      </c>
      <c r="E47" s="32" t="s">
        <v>292</v>
      </c>
      <c r="F47" s="109">
        <v>265</v>
      </c>
      <c r="G47" s="88">
        <f>BKI032210030577!N268</f>
        <v>6900</v>
      </c>
      <c r="H47" s="127">
        <v>3000</v>
      </c>
      <c r="I47" s="128"/>
      <c r="J47" s="110">
        <f t="shared" si="6"/>
        <v>20700000</v>
      </c>
    </row>
    <row r="48" spans="1:10" ht="32.25" customHeight="1" thickBot="1" x14ac:dyDescent="0.3">
      <c r="A48" s="137" t="s">
        <v>32</v>
      </c>
      <c r="B48" s="138"/>
      <c r="C48" s="138"/>
      <c r="D48" s="138"/>
      <c r="E48" s="138"/>
      <c r="F48" s="138"/>
      <c r="G48" s="138"/>
      <c r="H48" s="138"/>
      <c r="I48" s="139"/>
      <c r="J48" s="33">
        <f>SUM(J18:J47)</f>
        <v>268644000</v>
      </c>
    </row>
    <row r="49" spans="1:12" x14ac:dyDescent="0.25">
      <c r="A49" s="140"/>
      <c r="B49" s="140"/>
      <c r="C49" s="34"/>
      <c r="D49" s="34"/>
      <c r="E49" s="34"/>
      <c r="F49" s="34"/>
      <c r="G49" s="34"/>
      <c r="H49" s="35"/>
      <c r="I49" s="35"/>
      <c r="J49" s="36"/>
    </row>
    <row r="50" spans="1:12" x14ac:dyDescent="0.25">
      <c r="A50" s="124"/>
      <c r="B50" s="124"/>
      <c r="C50" s="124"/>
      <c r="D50" s="124"/>
      <c r="E50" s="124"/>
      <c r="F50" s="124"/>
      <c r="G50" s="37" t="s">
        <v>53</v>
      </c>
      <c r="H50" s="37"/>
      <c r="I50" s="35"/>
      <c r="J50" s="36">
        <f>J48*10%</f>
        <v>26864400</v>
      </c>
      <c r="L50" s="38"/>
    </row>
    <row r="51" spans="1:12" x14ac:dyDescent="0.25">
      <c r="A51" s="124"/>
      <c r="B51" s="124"/>
      <c r="C51" s="124"/>
      <c r="D51" s="124"/>
      <c r="E51" s="124"/>
      <c r="F51" s="124"/>
      <c r="G51" s="125" t="s">
        <v>3711</v>
      </c>
      <c r="H51" s="125"/>
      <c r="I51" s="125"/>
      <c r="J51" s="126">
        <f>J48-J50</f>
        <v>241779600</v>
      </c>
      <c r="L51" s="38"/>
    </row>
    <row r="52" spans="1:12" x14ac:dyDescent="0.25">
      <c r="A52" s="124"/>
      <c r="B52" s="124"/>
      <c r="C52" s="124"/>
      <c r="D52" s="124"/>
      <c r="E52" s="124"/>
      <c r="F52" s="124"/>
      <c r="G52" s="37" t="s">
        <v>33</v>
      </c>
      <c r="H52" s="37"/>
      <c r="I52" s="38" t="e">
        <f>#REF!*1%</f>
        <v>#REF!</v>
      </c>
      <c r="J52" s="36">
        <f>J51*1%</f>
        <v>2417796</v>
      </c>
    </row>
    <row r="53" spans="1:12" ht="16.5" thickBot="1" x14ac:dyDescent="0.3">
      <c r="A53" s="124"/>
      <c r="B53" s="124"/>
      <c r="C53" s="124"/>
      <c r="D53" s="124"/>
      <c r="E53" s="124"/>
      <c r="F53" s="124"/>
      <c r="G53" s="37" t="s">
        <v>3712</v>
      </c>
      <c r="H53" s="37"/>
      <c r="I53" s="36">
        <f>I49*10%</f>
        <v>0</v>
      </c>
      <c r="J53" s="39">
        <f>J51*2%</f>
        <v>4835592</v>
      </c>
    </row>
    <row r="54" spans="1:12" x14ac:dyDescent="0.25">
      <c r="E54" s="16"/>
      <c r="F54" s="16"/>
      <c r="G54" s="40" t="s">
        <v>36</v>
      </c>
      <c r="H54" s="40"/>
      <c r="I54" s="41" t="e">
        <f>I48+I52</f>
        <v>#REF!</v>
      </c>
      <c r="J54" s="41">
        <f>J51-J53+J52</f>
        <v>239361804</v>
      </c>
    </row>
    <row r="55" spans="1:12" x14ac:dyDescent="0.25">
      <c r="E55" s="16"/>
      <c r="F55" s="16"/>
      <c r="G55" s="16"/>
      <c r="H55" s="40"/>
      <c r="I55" s="41"/>
      <c r="J55" s="41"/>
    </row>
    <row r="56" spans="1:12" x14ac:dyDescent="0.25">
      <c r="A56" s="45" t="s">
        <v>3910</v>
      </c>
      <c r="D56" s="16"/>
      <c r="E56" s="16"/>
      <c r="F56" s="16"/>
      <c r="G56" s="16"/>
      <c r="H56" s="40"/>
      <c r="I56" s="40"/>
      <c r="J56" s="41"/>
    </row>
    <row r="57" spans="1:12" x14ac:dyDescent="0.25">
      <c r="A57" s="42"/>
      <c r="D57" s="16"/>
      <c r="E57" s="16"/>
      <c r="F57" s="16"/>
      <c r="G57" s="16"/>
      <c r="H57" s="40"/>
      <c r="I57" s="40"/>
      <c r="J57" s="41"/>
    </row>
    <row r="58" spans="1:12" x14ac:dyDescent="0.25">
      <c r="D58" s="16"/>
      <c r="E58" s="16"/>
      <c r="F58" s="16"/>
      <c r="G58" s="16"/>
      <c r="H58" s="40"/>
      <c r="I58" s="40"/>
      <c r="J58" s="41"/>
    </row>
    <row r="59" spans="1:12" x14ac:dyDescent="0.25">
      <c r="A59" s="43" t="s">
        <v>37</v>
      </c>
    </row>
    <row r="60" spans="1:12" x14ac:dyDescent="0.25">
      <c r="A60" s="44" t="s">
        <v>38</v>
      </c>
      <c r="B60" s="45"/>
      <c r="C60" s="45"/>
      <c r="D60" s="46"/>
      <c r="E60" s="46"/>
      <c r="F60" s="46"/>
      <c r="G60" s="46"/>
    </row>
    <row r="61" spans="1:12" x14ac:dyDescent="0.25">
      <c r="A61" s="44" t="s">
        <v>39</v>
      </c>
      <c r="B61" s="45"/>
      <c r="C61" s="45"/>
      <c r="D61" s="46"/>
      <c r="E61" s="46"/>
      <c r="F61" s="46"/>
      <c r="G61" s="46"/>
    </row>
    <row r="62" spans="1:12" x14ac:dyDescent="0.25">
      <c r="A62" s="47" t="s">
        <v>40</v>
      </c>
      <c r="B62" s="48"/>
      <c r="C62" s="48"/>
      <c r="D62" s="46"/>
      <c r="E62" s="46"/>
      <c r="F62" s="46"/>
      <c r="G62" s="46"/>
    </row>
    <row r="63" spans="1:12" x14ac:dyDescent="0.25">
      <c r="A63" s="49" t="s">
        <v>8</v>
      </c>
      <c r="B63" s="50"/>
      <c r="C63" s="50"/>
      <c r="D63" s="46"/>
      <c r="E63" s="46"/>
      <c r="F63" s="46"/>
      <c r="G63" s="46"/>
    </row>
    <row r="64" spans="1:12" x14ac:dyDescent="0.25">
      <c r="A64" s="51"/>
      <c r="B64" s="51"/>
      <c r="C64" s="51"/>
    </row>
    <row r="65" spans="8:10" x14ac:dyDescent="0.25">
      <c r="H65" s="52" t="s">
        <v>41</v>
      </c>
      <c r="I65" s="129" t="str">
        <f>+J13</f>
        <v xml:space="preserve"> 22 September 2021</v>
      </c>
      <c r="J65" s="130"/>
    </row>
    <row r="69" spans="8:10" ht="18" customHeight="1" x14ac:dyDescent="0.25"/>
    <row r="70" spans="8:10" ht="17.25" customHeight="1" x14ac:dyDescent="0.25"/>
    <row r="72" spans="8:10" x14ac:dyDescent="0.25">
      <c r="H72" s="131" t="s">
        <v>42</v>
      </c>
      <c r="I72" s="131"/>
      <c r="J72" s="131"/>
    </row>
  </sheetData>
  <mergeCells count="36">
    <mergeCell ref="H31:I31"/>
    <mergeCell ref="H32:I32"/>
    <mergeCell ref="H33:I33"/>
    <mergeCell ref="H24:I24"/>
    <mergeCell ref="H25:I25"/>
    <mergeCell ref="H28:I28"/>
    <mergeCell ref="H26:I26"/>
    <mergeCell ref="H27:I27"/>
    <mergeCell ref="H72:J72"/>
    <mergeCell ref="A10:J10"/>
    <mergeCell ref="H17:I17"/>
    <mergeCell ref="H18:I18"/>
    <mergeCell ref="A48:I48"/>
    <mergeCell ref="A49:B49"/>
    <mergeCell ref="H19:I19"/>
    <mergeCell ref="H20:I20"/>
    <mergeCell ref="H21:I21"/>
    <mergeCell ref="H22:I22"/>
    <mergeCell ref="H23:I23"/>
    <mergeCell ref="H29:I29"/>
    <mergeCell ref="H30:I30"/>
    <mergeCell ref="H34:I34"/>
    <mergeCell ref="H38:I38"/>
    <mergeCell ref="H35:I35"/>
    <mergeCell ref="H39:I39"/>
    <mergeCell ref="H40:I40"/>
    <mergeCell ref="I65:J65"/>
    <mergeCell ref="H36:I36"/>
    <mergeCell ref="H37:I37"/>
    <mergeCell ref="H47:I47"/>
    <mergeCell ref="H43:I43"/>
    <mergeCell ref="H44:I44"/>
    <mergeCell ref="H45:I45"/>
    <mergeCell ref="H46:I46"/>
    <mergeCell ref="H41:I41"/>
    <mergeCell ref="H42:I4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6"/>
  <sheetViews>
    <sheetView zoomScale="110" zoomScaleNormal="110" workbookViewId="0">
      <pane xSplit="3" ySplit="2" topLeftCell="D15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2.25" customHeight="1" x14ac:dyDescent="0.2">
      <c r="A3" s="141" t="s">
        <v>2601</v>
      </c>
      <c r="B3" s="73" t="s">
        <v>2589</v>
      </c>
      <c r="C3" s="9" t="s">
        <v>2590</v>
      </c>
      <c r="D3" s="75" t="s">
        <v>426</v>
      </c>
      <c r="E3" s="13">
        <v>44416</v>
      </c>
      <c r="F3" s="75" t="s">
        <v>427</v>
      </c>
      <c r="G3" s="13">
        <v>44418</v>
      </c>
      <c r="H3" s="10" t="s">
        <v>429</v>
      </c>
      <c r="I3" s="1">
        <v>118</v>
      </c>
      <c r="J3" s="1">
        <v>75</v>
      </c>
      <c r="K3" s="1">
        <v>6</v>
      </c>
      <c r="L3" s="1">
        <v>1</v>
      </c>
      <c r="M3" s="79">
        <v>13.275</v>
      </c>
      <c r="N3" s="8">
        <v>13</v>
      </c>
      <c r="O3" s="62">
        <v>3000</v>
      </c>
      <c r="P3" s="63">
        <f>Table224523689101112131415161718192021222423456723456891011121314151617181920[[#This Row],[PEMBULATAN]]*O3</f>
        <v>39000</v>
      </c>
    </row>
    <row r="4" spans="1:16" ht="32.25" customHeight="1" x14ac:dyDescent="0.2">
      <c r="A4" s="142"/>
      <c r="B4" s="100"/>
      <c r="C4" s="9" t="s">
        <v>2591</v>
      </c>
      <c r="D4" s="75" t="s">
        <v>426</v>
      </c>
      <c r="E4" s="13">
        <v>44416</v>
      </c>
      <c r="F4" s="75" t="s">
        <v>427</v>
      </c>
      <c r="G4" s="13">
        <v>44418</v>
      </c>
      <c r="H4" s="10" t="s">
        <v>429</v>
      </c>
      <c r="I4" s="1">
        <v>41</v>
      </c>
      <c r="J4" s="1">
        <v>39</v>
      </c>
      <c r="K4" s="1">
        <v>41</v>
      </c>
      <c r="L4" s="1">
        <v>3</v>
      </c>
      <c r="M4" s="79">
        <v>16.389749999999999</v>
      </c>
      <c r="N4" s="8">
        <v>17</v>
      </c>
      <c r="O4" s="62">
        <v>3000</v>
      </c>
      <c r="P4" s="63">
        <f>Table224523689101112131415161718192021222423456723456891011121314151617181920[[#This Row],[PEMBULATAN]]*O4</f>
        <v>51000</v>
      </c>
    </row>
    <row r="5" spans="1:16" ht="32.25" customHeight="1" x14ac:dyDescent="0.2">
      <c r="A5" s="90"/>
      <c r="B5" s="74" t="s">
        <v>2592</v>
      </c>
      <c r="C5" s="85" t="s">
        <v>2593</v>
      </c>
      <c r="D5" s="77" t="s">
        <v>426</v>
      </c>
      <c r="E5" s="13">
        <v>44416</v>
      </c>
      <c r="F5" s="75" t="s">
        <v>427</v>
      </c>
      <c r="G5" s="13">
        <v>44418</v>
      </c>
      <c r="H5" s="76" t="s">
        <v>429</v>
      </c>
      <c r="I5" s="15">
        <v>82</v>
      </c>
      <c r="J5" s="15">
        <v>50</v>
      </c>
      <c r="K5" s="15">
        <v>9</v>
      </c>
      <c r="L5" s="15">
        <v>10</v>
      </c>
      <c r="M5" s="80">
        <v>9.2249999999999996</v>
      </c>
      <c r="N5" s="71">
        <v>10</v>
      </c>
      <c r="O5" s="62">
        <v>3000</v>
      </c>
      <c r="P5" s="63">
        <f>Table224523689101112131415161718192021222423456723456891011121314151617181920[[#This Row],[PEMBULATAN]]*O5</f>
        <v>30000</v>
      </c>
    </row>
    <row r="6" spans="1:16" ht="32.25" customHeight="1" x14ac:dyDescent="0.2">
      <c r="A6" s="90"/>
      <c r="B6" s="74"/>
      <c r="C6" s="85" t="s">
        <v>2594</v>
      </c>
      <c r="D6" s="77" t="s">
        <v>426</v>
      </c>
      <c r="E6" s="13">
        <v>44416</v>
      </c>
      <c r="F6" s="75" t="s">
        <v>427</v>
      </c>
      <c r="G6" s="13">
        <v>44418</v>
      </c>
      <c r="H6" s="76" t="s">
        <v>429</v>
      </c>
      <c r="I6" s="15">
        <v>61</v>
      </c>
      <c r="J6" s="15">
        <v>47</v>
      </c>
      <c r="K6" s="15">
        <v>26</v>
      </c>
      <c r="L6" s="15">
        <v>21</v>
      </c>
      <c r="M6" s="80">
        <v>18.6355</v>
      </c>
      <c r="N6" s="71">
        <v>21</v>
      </c>
      <c r="O6" s="62">
        <v>3000</v>
      </c>
      <c r="P6" s="63">
        <f>Table224523689101112131415161718192021222423456723456891011121314151617181920[[#This Row],[PEMBULATAN]]*O6</f>
        <v>63000</v>
      </c>
    </row>
    <row r="7" spans="1:16" ht="32.25" customHeight="1" x14ac:dyDescent="0.2">
      <c r="A7" s="90"/>
      <c r="B7" s="74"/>
      <c r="C7" s="85" t="s">
        <v>2595</v>
      </c>
      <c r="D7" s="77" t="s">
        <v>426</v>
      </c>
      <c r="E7" s="13">
        <v>44416</v>
      </c>
      <c r="F7" s="75" t="s">
        <v>427</v>
      </c>
      <c r="G7" s="13">
        <v>44418</v>
      </c>
      <c r="H7" s="76" t="s">
        <v>429</v>
      </c>
      <c r="I7" s="15">
        <v>41</v>
      </c>
      <c r="J7" s="15">
        <v>39</v>
      </c>
      <c r="K7" s="15">
        <v>25</v>
      </c>
      <c r="L7" s="15">
        <v>15</v>
      </c>
      <c r="M7" s="80">
        <v>9.9937500000000004</v>
      </c>
      <c r="N7" s="71">
        <v>15</v>
      </c>
      <c r="O7" s="62">
        <v>3000</v>
      </c>
      <c r="P7" s="63">
        <f>Table224523689101112131415161718192021222423456723456891011121314151617181920[[#This Row],[PEMBULATAN]]*O7</f>
        <v>45000</v>
      </c>
    </row>
    <row r="8" spans="1:16" ht="32.25" customHeight="1" x14ac:dyDescent="0.2">
      <c r="A8" s="90"/>
      <c r="B8" s="74"/>
      <c r="C8" s="85" t="s">
        <v>2596</v>
      </c>
      <c r="D8" s="77" t="s">
        <v>426</v>
      </c>
      <c r="E8" s="13">
        <v>44416</v>
      </c>
      <c r="F8" s="75" t="s">
        <v>427</v>
      </c>
      <c r="G8" s="13">
        <v>44418</v>
      </c>
      <c r="H8" s="76" t="s">
        <v>429</v>
      </c>
      <c r="I8" s="15">
        <v>70</v>
      </c>
      <c r="J8" s="15">
        <v>40</v>
      </c>
      <c r="K8" s="15">
        <v>33</v>
      </c>
      <c r="L8" s="15">
        <v>13</v>
      </c>
      <c r="M8" s="80">
        <v>23.1</v>
      </c>
      <c r="N8" s="71">
        <v>23</v>
      </c>
      <c r="O8" s="62">
        <v>3000</v>
      </c>
      <c r="P8" s="63">
        <f>Table224523689101112131415161718192021222423456723456891011121314151617181920[[#This Row],[PEMBULATAN]]*O8</f>
        <v>69000</v>
      </c>
    </row>
    <row r="9" spans="1:16" ht="32.25" customHeight="1" x14ac:dyDescent="0.2">
      <c r="A9" s="90"/>
      <c r="B9" s="74"/>
      <c r="C9" s="85" t="s">
        <v>2597</v>
      </c>
      <c r="D9" s="77" t="s">
        <v>426</v>
      </c>
      <c r="E9" s="13">
        <v>44416</v>
      </c>
      <c r="F9" s="75" t="s">
        <v>427</v>
      </c>
      <c r="G9" s="13">
        <v>44418</v>
      </c>
      <c r="H9" s="76" t="s">
        <v>429</v>
      </c>
      <c r="I9" s="15">
        <v>60</v>
      </c>
      <c r="J9" s="15">
        <v>41</v>
      </c>
      <c r="K9" s="15">
        <v>15</v>
      </c>
      <c r="L9" s="15">
        <v>18</v>
      </c>
      <c r="M9" s="80">
        <v>9.2249999999999996</v>
      </c>
      <c r="N9" s="71">
        <v>18</v>
      </c>
      <c r="O9" s="62">
        <v>3000</v>
      </c>
      <c r="P9" s="63">
        <f>Table224523689101112131415161718192021222423456723456891011121314151617181920[[#This Row],[PEMBULATAN]]*O9</f>
        <v>54000</v>
      </c>
    </row>
    <row r="10" spans="1:16" ht="32.25" customHeight="1" x14ac:dyDescent="0.2">
      <c r="A10" s="90"/>
      <c r="B10" s="74"/>
      <c r="C10" s="85" t="s">
        <v>2598</v>
      </c>
      <c r="D10" s="77" t="s">
        <v>426</v>
      </c>
      <c r="E10" s="13">
        <v>44416</v>
      </c>
      <c r="F10" s="75" t="s">
        <v>427</v>
      </c>
      <c r="G10" s="13">
        <v>44418</v>
      </c>
      <c r="H10" s="76" t="s">
        <v>429</v>
      </c>
      <c r="I10" s="15">
        <v>70</v>
      </c>
      <c r="J10" s="15">
        <v>55</v>
      </c>
      <c r="K10" s="15">
        <v>34</v>
      </c>
      <c r="L10" s="15">
        <v>24</v>
      </c>
      <c r="M10" s="80">
        <v>32.725000000000001</v>
      </c>
      <c r="N10" s="71">
        <v>33</v>
      </c>
      <c r="O10" s="62">
        <v>3000</v>
      </c>
      <c r="P10" s="63">
        <f>Table224523689101112131415161718192021222423456723456891011121314151617181920[[#This Row],[PEMBULATAN]]*O10</f>
        <v>99000</v>
      </c>
    </row>
    <row r="11" spans="1:16" ht="32.25" customHeight="1" x14ac:dyDescent="0.2">
      <c r="A11" s="90"/>
      <c r="B11" s="74"/>
      <c r="C11" s="85" t="s">
        <v>2599</v>
      </c>
      <c r="D11" s="77" t="s">
        <v>426</v>
      </c>
      <c r="E11" s="13">
        <v>44416</v>
      </c>
      <c r="F11" s="75" t="s">
        <v>427</v>
      </c>
      <c r="G11" s="13">
        <v>44418</v>
      </c>
      <c r="H11" s="76" t="s">
        <v>429</v>
      </c>
      <c r="I11" s="15">
        <v>34</v>
      </c>
      <c r="J11" s="15">
        <v>20</v>
      </c>
      <c r="K11" s="15">
        <v>37</v>
      </c>
      <c r="L11" s="15">
        <v>12</v>
      </c>
      <c r="M11" s="80">
        <v>6.29</v>
      </c>
      <c r="N11" s="71">
        <v>12</v>
      </c>
      <c r="O11" s="62">
        <v>3000</v>
      </c>
      <c r="P11" s="63">
        <f>Table224523689101112131415161718192021222423456723456891011121314151617181920[[#This Row],[PEMBULATAN]]*O11</f>
        <v>36000</v>
      </c>
    </row>
    <row r="12" spans="1:16" ht="32.25" customHeight="1" x14ac:dyDescent="0.2">
      <c r="A12" s="90"/>
      <c r="B12" s="74"/>
      <c r="C12" s="85" t="s">
        <v>2600</v>
      </c>
      <c r="D12" s="77" t="s">
        <v>426</v>
      </c>
      <c r="E12" s="13">
        <v>44416</v>
      </c>
      <c r="F12" s="75" t="s">
        <v>427</v>
      </c>
      <c r="G12" s="13">
        <v>44418</v>
      </c>
      <c r="H12" s="76" t="s">
        <v>429</v>
      </c>
      <c r="I12" s="15">
        <v>50</v>
      </c>
      <c r="J12" s="15">
        <v>36</v>
      </c>
      <c r="K12" s="15">
        <v>37</v>
      </c>
      <c r="L12" s="15">
        <v>10</v>
      </c>
      <c r="M12" s="80">
        <v>16.649999999999999</v>
      </c>
      <c r="N12" s="71">
        <v>17</v>
      </c>
      <c r="O12" s="62">
        <v>3000</v>
      </c>
      <c r="P12" s="63">
        <f>Table224523689101112131415161718192021222423456723456891011121314151617181920[[#This Row],[PEMBULATAN]]*O12</f>
        <v>51000</v>
      </c>
    </row>
    <row r="13" spans="1:16" ht="22.5" customHeight="1" x14ac:dyDescent="0.2">
      <c r="A13" s="143" t="s">
        <v>32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5"/>
      <c r="M13" s="78">
        <f>SUBTOTAL(109,Table224523689101112131415161718192021222423456723456891011121314151617181920[KG VOLUME])</f>
        <v>155.50899999999999</v>
      </c>
      <c r="N13" s="66">
        <f>SUM(N3:N12)</f>
        <v>179</v>
      </c>
      <c r="O13" s="146">
        <f>SUM(P3:P12)</f>
        <v>537000</v>
      </c>
      <c r="P13" s="147"/>
    </row>
    <row r="14" spans="1:16" ht="22.5" customHeight="1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2"/>
      <c r="N14" s="84" t="s">
        <v>53</v>
      </c>
      <c r="O14" s="83"/>
      <c r="P14" s="83">
        <f>O13*10%</f>
        <v>53700</v>
      </c>
    </row>
    <row r="15" spans="1:16" x14ac:dyDescent="0.2">
      <c r="A15" s="11"/>
      <c r="B15" s="54" t="s">
        <v>46</v>
      </c>
      <c r="C15" s="53"/>
      <c r="D15" s="55" t="s">
        <v>47</v>
      </c>
      <c r="H15" s="61"/>
      <c r="N15" s="60" t="s">
        <v>33</v>
      </c>
      <c r="P15" s="67">
        <f>O13*1%</f>
        <v>5370</v>
      </c>
    </row>
    <row r="16" spans="1:16" x14ac:dyDescent="0.2">
      <c r="A16" s="11"/>
      <c r="H16" s="61"/>
      <c r="N16" s="60" t="s">
        <v>34</v>
      </c>
      <c r="P16" s="69">
        <v>0</v>
      </c>
    </row>
    <row r="17" spans="1:16" ht="15.75" thickBot="1" x14ac:dyDescent="0.25">
      <c r="A17" s="11"/>
      <c r="H17" s="61"/>
      <c r="N17" s="60" t="s">
        <v>35</v>
      </c>
      <c r="P17" s="69">
        <v>0</v>
      </c>
    </row>
    <row r="18" spans="1:16" x14ac:dyDescent="0.2">
      <c r="A18" s="11"/>
      <c r="H18" s="61"/>
      <c r="N18" s="64" t="s">
        <v>36</v>
      </c>
      <c r="O18" s="65"/>
      <c r="P18" s="68">
        <f>O13-P14+P15</f>
        <v>488670</v>
      </c>
    </row>
    <row r="19" spans="1:16" x14ac:dyDescent="0.2">
      <c r="B19" s="54"/>
      <c r="C19" s="53"/>
      <c r="D19" s="55"/>
    </row>
    <row r="20" spans="1:16" x14ac:dyDescent="0.2">
      <c r="C20" s="53" t="s">
        <v>3713</v>
      </c>
    </row>
    <row r="21" spans="1:16" x14ac:dyDescent="0.2">
      <c r="A21" s="11"/>
      <c r="C21" s="2" t="s">
        <v>3714</v>
      </c>
      <c r="H21" s="61"/>
      <c r="P21" s="70"/>
    </row>
    <row r="22" spans="1:16" x14ac:dyDescent="0.2">
      <c r="A22" s="11"/>
      <c r="C22" s="2" t="s">
        <v>3715</v>
      </c>
      <c r="H22" s="61"/>
      <c r="O22" s="56"/>
      <c r="P22" s="70"/>
    </row>
    <row r="23" spans="1:16" s="3" customFormat="1" x14ac:dyDescent="0.25">
      <c r="A23" s="11"/>
      <c r="B23" s="2"/>
      <c r="C23" s="2" t="s">
        <v>3402</v>
      </c>
      <c r="E23" s="12"/>
      <c r="H23" s="61"/>
      <c r="N23" s="14"/>
      <c r="O23" s="14"/>
      <c r="P23" s="14"/>
    </row>
    <row r="24" spans="1:16" s="3" customFormat="1" x14ac:dyDescent="0.2">
      <c r="A24" s="11"/>
      <c r="B24" s="2"/>
      <c r="C24" s="53" t="s">
        <v>3716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3399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3717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3383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3393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3394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3382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3371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3362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3374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3375</v>
      </c>
      <c r="E34" s="12"/>
      <c r="H34" s="61"/>
      <c r="N34" s="14"/>
      <c r="O34" s="14"/>
      <c r="P34" s="14"/>
    </row>
    <row r="35" spans="1:16" x14ac:dyDescent="0.2">
      <c r="C35" s="2" t="s">
        <v>3373</v>
      </c>
    </row>
    <row r="36" spans="1:16" x14ac:dyDescent="0.2">
      <c r="C36" s="2" t="s">
        <v>3350</v>
      </c>
    </row>
    <row r="37" spans="1:16" x14ac:dyDescent="0.2">
      <c r="C37" s="2" t="s">
        <v>3359</v>
      </c>
    </row>
    <row r="38" spans="1:16" x14ac:dyDescent="0.2">
      <c r="C38" s="2" t="s">
        <v>3366</v>
      </c>
    </row>
    <row r="39" spans="1:16" x14ac:dyDescent="0.2">
      <c r="C39" s="2" t="s">
        <v>3368</v>
      </c>
    </row>
    <row r="40" spans="1:16" x14ac:dyDescent="0.2">
      <c r="C40" s="2" t="s">
        <v>3352</v>
      </c>
    </row>
    <row r="41" spans="1:16" x14ac:dyDescent="0.2">
      <c r="C41" s="2" t="s">
        <v>3358</v>
      </c>
    </row>
    <row r="42" spans="1:16" x14ac:dyDescent="0.2">
      <c r="C42" s="2" t="s">
        <v>3367</v>
      </c>
    </row>
    <row r="43" spans="1:16" x14ac:dyDescent="0.2">
      <c r="C43" s="2" t="s">
        <v>3348</v>
      </c>
    </row>
    <row r="44" spans="1:16" x14ac:dyDescent="0.2">
      <c r="C44" s="2" t="s">
        <v>3341</v>
      </c>
    </row>
    <row r="45" spans="1:16" x14ac:dyDescent="0.2">
      <c r="C45" s="2" t="s">
        <v>3345</v>
      </c>
    </row>
    <row r="46" spans="1:16" x14ac:dyDescent="0.2">
      <c r="C46" s="2" t="s">
        <v>3322</v>
      </c>
    </row>
    <row r="47" spans="1:16" x14ac:dyDescent="0.2">
      <c r="C47" s="2" t="s">
        <v>3320</v>
      </c>
    </row>
    <row r="48" spans="1:16" x14ac:dyDescent="0.2">
      <c r="C48" s="2" t="s">
        <v>3306</v>
      </c>
    </row>
    <row r="49" spans="3:3" x14ac:dyDescent="0.2">
      <c r="C49" s="2" t="s">
        <v>3299</v>
      </c>
    </row>
    <row r="50" spans="3:3" x14ac:dyDescent="0.2">
      <c r="C50" s="2" t="s">
        <v>3280</v>
      </c>
    </row>
    <row r="51" spans="3:3" x14ac:dyDescent="0.2">
      <c r="C51" s="2" t="s">
        <v>3302</v>
      </c>
    </row>
    <row r="52" spans="3:3" x14ac:dyDescent="0.2">
      <c r="C52" s="2" t="s">
        <v>3333</v>
      </c>
    </row>
    <row r="53" spans="3:3" x14ac:dyDescent="0.2">
      <c r="C53" s="2" t="s">
        <v>3298</v>
      </c>
    </row>
    <row r="54" spans="3:3" x14ac:dyDescent="0.2">
      <c r="C54" s="2" t="s">
        <v>3301</v>
      </c>
    </row>
    <row r="55" spans="3:3" x14ac:dyDescent="0.2">
      <c r="C55" s="2" t="s">
        <v>3379</v>
      </c>
    </row>
    <row r="56" spans="3:3" x14ac:dyDescent="0.2">
      <c r="C56" s="2" t="s">
        <v>3365</v>
      </c>
    </row>
    <row r="57" spans="3:3" x14ac:dyDescent="0.2">
      <c r="C57" s="2" t="s">
        <v>3356</v>
      </c>
    </row>
    <row r="58" spans="3:3" x14ac:dyDescent="0.2">
      <c r="C58" s="2" t="s">
        <v>3346</v>
      </c>
    </row>
    <row r="59" spans="3:3" x14ac:dyDescent="0.2">
      <c r="C59" s="2" t="s">
        <v>3335</v>
      </c>
    </row>
    <row r="60" spans="3:3" x14ac:dyDescent="0.2">
      <c r="C60" s="2" t="s">
        <v>3384</v>
      </c>
    </row>
    <row r="61" spans="3:3" x14ac:dyDescent="0.2">
      <c r="C61" s="2" t="s">
        <v>3339</v>
      </c>
    </row>
    <row r="62" spans="3:3" x14ac:dyDescent="0.2">
      <c r="C62" s="2" t="s">
        <v>3327</v>
      </c>
    </row>
    <row r="63" spans="3:3" x14ac:dyDescent="0.2">
      <c r="C63" s="2" t="s">
        <v>3386</v>
      </c>
    </row>
    <row r="64" spans="3:3" x14ac:dyDescent="0.2">
      <c r="C64" s="2" t="s">
        <v>3318</v>
      </c>
    </row>
    <row r="65" spans="3:3" x14ac:dyDescent="0.2">
      <c r="C65" s="2" t="s">
        <v>3325</v>
      </c>
    </row>
    <row r="66" spans="3:3" x14ac:dyDescent="0.2">
      <c r="C66" s="2" t="s">
        <v>3309</v>
      </c>
    </row>
    <row r="67" spans="3:3" x14ac:dyDescent="0.2">
      <c r="C67" s="2" t="s">
        <v>3314</v>
      </c>
    </row>
    <row r="68" spans="3:3" x14ac:dyDescent="0.2">
      <c r="C68" s="2" t="s">
        <v>3290</v>
      </c>
    </row>
    <row r="69" spans="3:3" x14ac:dyDescent="0.2">
      <c r="C69" s="2" t="s">
        <v>3268</v>
      </c>
    </row>
    <row r="70" spans="3:3" x14ac:dyDescent="0.2">
      <c r="C70" s="2" t="s">
        <v>3288</v>
      </c>
    </row>
    <row r="71" spans="3:3" x14ac:dyDescent="0.2">
      <c r="C71" s="2" t="s">
        <v>3287</v>
      </c>
    </row>
    <row r="72" spans="3:3" x14ac:dyDescent="0.2">
      <c r="C72" s="2" t="s">
        <v>3261</v>
      </c>
    </row>
    <row r="73" spans="3:3" x14ac:dyDescent="0.2">
      <c r="C73" s="2" t="s">
        <v>3274</v>
      </c>
    </row>
    <row r="74" spans="3:3" x14ac:dyDescent="0.2">
      <c r="C74" s="2" t="s">
        <v>3246</v>
      </c>
    </row>
    <row r="75" spans="3:3" x14ac:dyDescent="0.2">
      <c r="C75" s="2" t="s">
        <v>3259</v>
      </c>
    </row>
    <row r="76" spans="3:3" x14ac:dyDescent="0.2">
      <c r="C76" s="2" t="s">
        <v>3266</v>
      </c>
    </row>
    <row r="77" spans="3:3" x14ac:dyDescent="0.2">
      <c r="C77" s="2" t="s">
        <v>3338</v>
      </c>
    </row>
    <row r="78" spans="3:3" x14ac:dyDescent="0.2">
      <c r="C78" s="2" t="s">
        <v>3269</v>
      </c>
    </row>
    <row r="79" spans="3:3" x14ac:dyDescent="0.2">
      <c r="C79" s="2" t="s">
        <v>3243</v>
      </c>
    </row>
    <row r="80" spans="3:3" x14ac:dyDescent="0.2">
      <c r="C80" s="2" t="s">
        <v>3242</v>
      </c>
    </row>
    <row r="81" spans="3:3" x14ac:dyDescent="0.2">
      <c r="C81" s="2" t="s">
        <v>3244</v>
      </c>
    </row>
    <row r="82" spans="3:3" x14ac:dyDescent="0.2">
      <c r="C82" s="2" t="s">
        <v>3389</v>
      </c>
    </row>
    <row r="83" spans="3:3" x14ac:dyDescent="0.2">
      <c r="C83" s="2" t="s">
        <v>3390</v>
      </c>
    </row>
    <row r="84" spans="3:3" x14ac:dyDescent="0.2">
      <c r="C84" s="2" t="s">
        <v>3391</v>
      </c>
    </row>
    <row r="85" spans="3:3" x14ac:dyDescent="0.2">
      <c r="C85" s="2" t="s">
        <v>3256</v>
      </c>
    </row>
    <row r="86" spans="3:3" x14ac:dyDescent="0.2">
      <c r="C86" s="2" t="s">
        <v>3353</v>
      </c>
    </row>
    <row r="87" spans="3:3" x14ac:dyDescent="0.2">
      <c r="C87" s="2" t="s">
        <v>3340</v>
      </c>
    </row>
    <row r="88" spans="3:3" x14ac:dyDescent="0.2">
      <c r="C88" s="2" t="s">
        <v>3351</v>
      </c>
    </row>
    <row r="89" spans="3:3" x14ac:dyDescent="0.2">
      <c r="C89" s="2" t="s">
        <v>3282</v>
      </c>
    </row>
    <row r="90" spans="3:3" x14ac:dyDescent="0.2">
      <c r="C90" s="2" t="s">
        <v>3328</v>
      </c>
    </row>
    <row r="91" spans="3:3" x14ac:dyDescent="0.2">
      <c r="C91" s="2" t="s">
        <v>3317</v>
      </c>
    </row>
    <row r="92" spans="3:3" x14ac:dyDescent="0.2">
      <c r="C92" s="2" t="s">
        <v>3291</v>
      </c>
    </row>
    <row r="93" spans="3:3" x14ac:dyDescent="0.2">
      <c r="C93" s="2" t="s">
        <v>3277</v>
      </c>
    </row>
    <row r="94" spans="3:3" x14ac:dyDescent="0.2">
      <c r="C94" s="2" t="s">
        <v>3289</v>
      </c>
    </row>
    <row r="95" spans="3:3" x14ac:dyDescent="0.2">
      <c r="C95" s="2" t="s">
        <v>3273</v>
      </c>
    </row>
    <row r="96" spans="3:3" x14ac:dyDescent="0.2">
      <c r="C96" s="2" t="s">
        <v>3227</v>
      </c>
    </row>
    <row r="97" spans="3:3" x14ac:dyDescent="0.2">
      <c r="C97" s="2" t="s">
        <v>3331</v>
      </c>
    </row>
    <row r="98" spans="3:3" x14ac:dyDescent="0.2">
      <c r="C98" s="2" t="s">
        <v>3265</v>
      </c>
    </row>
    <row r="99" spans="3:3" x14ac:dyDescent="0.2">
      <c r="C99" s="2" t="s">
        <v>3304</v>
      </c>
    </row>
    <row r="100" spans="3:3" x14ac:dyDescent="0.2">
      <c r="C100" s="2" t="s">
        <v>3293</v>
      </c>
    </row>
    <row r="101" spans="3:3" x14ac:dyDescent="0.2">
      <c r="C101" s="2" t="s">
        <v>3214</v>
      </c>
    </row>
    <row r="102" spans="3:3" x14ac:dyDescent="0.2">
      <c r="C102" s="2" t="s">
        <v>3230</v>
      </c>
    </row>
    <row r="103" spans="3:3" x14ac:dyDescent="0.2">
      <c r="C103" s="2" t="s">
        <v>3221</v>
      </c>
    </row>
    <row r="104" spans="3:3" x14ac:dyDescent="0.2">
      <c r="C104" s="2" t="s">
        <v>3218</v>
      </c>
    </row>
    <row r="105" spans="3:3" x14ac:dyDescent="0.2">
      <c r="C105" s="2" t="s">
        <v>3224</v>
      </c>
    </row>
    <row r="106" spans="3:3" x14ac:dyDescent="0.2">
      <c r="C106" s="2" t="s">
        <v>3222</v>
      </c>
    </row>
    <row r="107" spans="3:3" x14ac:dyDescent="0.2">
      <c r="C107" s="2" t="s">
        <v>3223</v>
      </c>
    </row>
    <row r="108" spans="3:3" x14ac:dyDescent="0.2">
      <c r="C108" s="2" t="s">
        <v>3403</v>
      </c>
    </row>
    <row r="109" spans="3:3" x14ac:dyDescent="0.2">
      <c r="C109" s="2" t="s">
        <v>3257</v>
      </c>
    </row>
    <row r="110" spans="3:3" x14ac:dyDescent="0.2">
      <c r="C110" s="2" t="s">
        <v>3213</v>
      </c>
    </row>
    <row r="111" spans="3:3" x14ac:dyDescent="0.2">
      <c r="C111" s="2" t="s">
        <v>3247</v>
      </c>
    </row>
    <row r="112" spans="3:3" x14ac:dyDescent="0.2">
      <c r="C112" s="2" t="s">
        <v>3205</v>
      </c>
    </row>
    <row r="113" spans="3:3" x14ac:dyDescent="0.2">
      <c r="C113" s="2" t="s">
        <v>3250</v>
      </c>
    </row>
    <row r="114" spans="3:3" x14ac:dyDescent="0.2">
      <c r="C114" s="2" t="s">
        <v>3191</v>
      </c>
    </row>
    <row r="115" spans="3:3" x14ac:dyDescent="0.2">
      <c r="C115" s="2" t="s">
        <v>3193</v>
      </c>
    </row>
    <row r="116" spans="3:3" x14ac:dyDescent="0.2">
      <c r="C116" s="2" t="s">
        <v>3188</v>
      </c>
    </row>
    <row r="117" spans="3:3" x14ac:dyDescent="0.2">
      <c r="C117" s="2" t="s">
        <v>3248</v>
      </c>
    </row>
    <row r="118" spans="3:3" x14ac:dyDescent="0.2">
      <c r="C118" s="2" t="s">
        <v>3199</v>
      </c>
    </row>
    <row r="119" spans="3:3" x14ac:dyDescent="0.2">
      <c r="C119" s="2" t="s">
        <v>3198</v>
      </c>
    </row>
    <row r="120" spans="3:3" x14ac:dyDescent="0.2">
      <c r="C120" s="2" t="s">
        <v>3129</v>
      </c>
    </row>
    <row r="121" spans="3:3" x14ac:dyDescent="0.2">
      <c r="C121" s="2" t="s">
        <v>3174</v>
      </c>
    </row>
    <row r="122" spans="3:3" x14ac:dyDescent="0.2">
      <c r="C122" s="2" t="s">
        <v>3126</v>
      </c>
    </row>
    <row r="123" spans="3:3" x14ac:dyDescent="0.2">
      <c r="C123" s="2" t="s">
        <v>3103</v>
      </c>
    </row>
    <row r="124" spans="3:3" x14ac:dyDescent="0.2">
      <c r="C124" s="2" t="s">
        <v>3123</v>
      </c>
    </row>
    <row r="125" spans="3:3" x14ac:dyDescent="0.2">
      <c r="C125" s="2" t="s">
        <v>3110</v>
      </c>
    </row>
    <row r="126" spans="3:3" x14ac:dyDescent="0.2">
      <c r="C126" s="2" t="s">
        <v>3163</v>
      </c>
    </row>
    <row r="127" spans="3:3" x14ac:dyDescent="0.2">
      <c r="C127" s="2" t="s">
        <v>3200</v>
      </c>
    </row>
    <row r="128" spans="3:3" x14ac:dyDescent="0.2">
      <c r="C128" s="2" t="s">
        <v>3187</v>
      </c>
    </row>
    <row r="129" spans="3:3" x14ac:dyDescent="0.2">
      <c r="C129" s="2" t="s">
        <v>3106</v>
      </c>
    </row>
    <row r="130" spans="3:3" x14ac:dyDescent="0.2">
      <c r="C130" s="2" t="s">
        <v>3107</v>
      </c>
    </row>
    <row r="131" spans="3:3" x14ac:dyDescent="0.2">
      <c r="C131" s="2" t="s">
        <v>3113</v>
      </c>
    </row>
    <row r="132" spans="3:3" x14ac:dyDescent="0.2">
      <c r="C132" s="2" t="s">
        <v>3112</v>
      </c>
    </row>
    <row r="133" spans="3:3" x14ac:dyDescent="0.2">
      <c r="C133" s="2" t="s">
        <v>3119</v>
      </c>
    </row>
    <row r="134" spans="3:3" x14ac:dyDescent="0.2">
      <c r="C134" s="2" t="s">
        <v>3196</v>
      </c>
    </row>
    <row r="135" spans="3:3" x14ac:dyDescent="0.2">
      <c r="C135" s="2" t="s">
        <v>3139</v>
      </c>
    </row>
    <row r="136" spans="3:3" x14ac:dyDescent="0.2">
      <c r="C136" s="2" t="s">
        <v>3135</v>
      </c>
    </row>
    <row r="137" spans="3:3" x14ac:dyDescent="0.2">
      <c r="C137" s="2" t="s">
        <v>3140</v>
      </c>
    </row>
    <row r="138" spans="3:3" x14ac:dyDescent="0.2">
      <c r="C138" s="2" t="s">
        <v>3130</v>
      </c>
    </row>
    <row r="139" spans="3:3" x14ac:dyDescent="0.2">
      <c r="C139" s="2" t="s">
        <v>3142</v>
      </c>
    </row>
    <row r="140" spans="3:3" x14ac:dyDescent="0.2">
      <c r="C140" s="2" t="s">
        <v>3143</v>
      </c>
    </row>
    <row r="141" spans="3:3" x14ac:dyDescent="0.2">
      <c r="C141" s="2" t="s">
        <v>3109</v>
      </c>
    </row>
    <row r="142" spans="3:3" x14ac:dyDescent="0.2">
      <c r="C142" s="2" t="s">
        <v>3157</v>
      </c>
    </row>
    <row r="143" spans="3:3" x14ac:dyDescent="0.2">
      <c r="C143" s="2" t="s">
        <v>3235</v>
      </c>
    </row>
    <row r="144" spans="3:3" x14ac:dyDescent="0.2">
      <c r="C144" s="2" t="s">
        <v>3167</v>
      </c>
    </row>
    <row r="145" spans="3:3" x14ac:dyDescent="0.2">
      <c r="C145" s="2" t="s">
        <v>3095</v>
      </c>
    </row>
    <row r="146" spans="3:3" x14ac:dyDescent="0.2">
      <c r="C146" s="2" t="s">
        <v>3025</v>
      </c>
    </row>
    <row r="147" spans="3:3" x14ac:dyDescent="0.2">
      <c r="C147" s="2" t="s">
        <v>3183</v>
      </c>
    </row>
    <row r="148" spans="3:3" x14ac:dyDescent="0.2">
      <c r="C148" s="2" t="s">
        <v>3152</v>
      </c>
    </row>
    <row r="149" spans="3:3" x14ac:dyDescent="0.2">
      <c r="C149" s="2" t="s">
        <v>3138</v>
      </c>
    </row>
    <row r="150" spans="3:3" x14ac:dyDescent="0.2">
      <c r="C150" s="2" t="s">
        <v>3124</v>
      </c>
    </row>
    <row r="151" spans="3:3" x14ac:dyDescent="0.2">
      <c r="C151" s="2" t="s">
        <v>3153</v>
      </c>
    </row>
    <row r="152" spans="3:3" x14ac:dyDescent="0.2">
      <c r="C152" s="2" t="s">
        <v>3147</v>
      </c>
    </row>
    <row r="153" spans="3:3" x14ac:dyDescent="0.2">
      <c r="C153" s="2" t="s">
        <v>3111</v>
      </c>
    </row>
    <row r="154" spans="3:3" x14ac:dyDescent="0.2">
      <c r="C154" s="2" t="s">
        <v>3134</v>
      </c>
    </row>
    <row r="155" spans="3:3" x14ac:dyDescent="0.2">
      <c r="C155" s="2" t="s">
        <v>3145</v>
      </c>
    </row>
    <row r="156" spans="3:3" x14ac:dyDescent="0.2">
      <c r="C156" s="2" t="s">
        <v>3117</v>
      </c>
    </row>
    <row r="157" spans="3:3" x14ac:dyDescent="0.2">
      <c r="C157" s="2" t="s">
        <v>3154</v>
      </c>
    </row>
    <row r="158" spans="3:3" x14ac:dyDescent="0.2">
      <c r="C158" s="2" t="s">
        <v>3181</v>
      </c>
    </row>
    <row r="159" spans="3:3" x14ac:dyDescent="0.2">
      <c r="C159" s="2" t="s">
        <v>3030</v>
      </c>
    </row>
    <row r="160" spans="3:3" x14ac:dyDescent="0.2">
      <c r="C160" s="2" t="s">
        <v>3073</v>
      </c>
    </row>
    <row r="161" spans="3:3" x14ac:dyDescent="0.2">
      <c r="C161" s="2" t="s">
        <v>3029</v>
      </c>
    </row>
    <row r="162" spans="3:3" x14ac:dyDescent="0.2">
      <c r="C162" s="2" t="s">
        <v>3038</v>
      </c>
    </row>
    <row r="163" spans="3:3" x14ac:dyDescent="0.2">
      <c r="C163" s="2" t="s">
        <v>3085</v>
      </c>
    </row>
    <row r="164" spans="3:3" x14ac:dyDescent="0.2">
      <c r="C164" s="2" t="s">
        <v>3054</v>
      </c>
    </row>
    <row r="165" spans="3:3" x14ac:dyDescent="0.2">
      <c r="C165" s="2" t="s">
        <v>3040</v>
      </c>
    </row>
    <row r="166" spans="3:3" x14ac:dyDescent="0.2">
      <c r="C166" s="2" t="s">
        <v>3078</v>
      </c>
    </row>
    <row r="167" spans="3:3" x14ac:dyDescent="0.2">
      <c r="C167" s="2" t="s">
        <v>3059</v>
      </c>
    </row>
    <row r="168" spans="3:3" x14ac:dyDescent="0.2">
      <c r="C168" s="2" t="s">
        <v>3028</v>
      </c>
    </row>
    <row r="169" spans="3:3" x14ac:dyDescent="0.2">
      <c r="C169" s="2" t="s">
        <v>3166</v>
      </c>
    </row>
    <row r="170" spans="3:3" x14ac:dyDescent="0.2">
      <c r="C170" s="2" t="s">
        <v>3097</v>
      </c>
    </row>
    <row r="171" spans="3:3" x14ac:dyDescent="0.2">
      <c r="C171" s="2" t="s">
        <v>3172</v>
      </c>
    </row>
    <row r="172" spans="3:3" x14ac:dyDescent="0.2">
      <c r="C172" s="2" t="s">
        <v>3175</v>
      </c>
    </row>
    <row r="173" spans="3:3" x14ac:dyDescent="0.2">
      <c r="C173" s="2" t="s">
        <v>3079</v>
      </c>
    </row>
    <row r="174" spans="3:3" x14ac:dyDescent="0.2">
      <c r="C174" s="2" t="s">
        <v>3056</v>
      </c>
    </row>
    <row r="175" spans="3:3" x14ac:dyDescent="0.2">
      <c r="C175" s="2" t="s">
        <v>3048</v>
      </c>
    </row>
    <row r="176" spans="3:3" x14ac:dyDescent="0.2">
      <c r="C176" s="2" t="s">
        <v>3083</v>
      </c>
    </row>
    <row r="177" spans="3:3" x14ac:dyDescent="0.2">
      <c r="C177" s="2" t="s">
        <v>3060</v>
      </c>
    </row>
    <row r="178" spans="3:3" x14ac:dyDescent="0.2">
      <c r="C178" s="2" t="s">
        <v>3076</v>
      </c>
    </row>
    <row r="179" spans="3:3" x14ac:dyDescent="0.2">
      <c r="C179" s="2" t="s">
        <v>3069</v>
      </c>
    </row>
    <row r="180" spans="3:3" x14ac:dyDescent="0.2">
      <c r="C180" s="2" t="s">
        <v>3080</v>
      </c>
    </row>
    <row r="181" spans="3:3" x14ac:dyDescent="0.2">
      <c r="C181" s="2" t="s">
        <v>3074</v>
      </c>
    </row>
    <row r="182" spans="3:3" x14ac:dyDescent="0.2">
      <c r="C182" s="2" t="s">
        <v>3070</v>
      </c>
    </row>
    <row r="183" spans="3:3" x14ac:dyDescent="0.2">
      <c r="C183" s="2" t="s">
        <v>3072</v>
      </c>
    </row>
    <row r="184" spans="3:3" x14ac:dyDescent="0.2">
      <c r="C184" s="2" t="s">
        <v>3067</v>
      </c>
    </row>
    <row r="185" spans="3:3" x14ac:dyDescent="0.2">
      <c r="C185" s="2" t="s">
        <v>3063</v>
      </c>
    </row>
    <row r="186" spans="3:3" x14ac:dyDescent="0.2">
      <c r="C186" s="2" t="s">
        <v>3049</v>
      </c>
    </row>
    <row r="187" spans="3:3" x14ac:dyDescent="0.2">
      <c r="C187" s="2" t="s">
        <v>3718</v>
      </c>
    </row>
    <row r="188" spans="3:3" x14ac:dyDescent="0.2">
      <c r="C188" s="2" t="s">
        <v>3719</v>
      </c>
    </row>
    <row r="189" spans="3:3" x14ac:dyDescent="0.2">
      <c r="C189" s="2" t="s">
        <v>3720</v>
      </c>
    </row>
    <row r="190" spans="3:3" x14ac:dyDescent="0.2">
      <c r="C190" s="2" t="s">
        <v>3721</v>
      </c>
    </row>
    <row r="191" spans="3:3" x14ac:dyDescent="0.2">
      <c r="C191" s="2" t="s">
        <v>3722</v>
      </c>
    </row>
    <row r="192" spans="3:3" x14ac:dyDescent="0.2">
      <c r="C192" s="2" t="s">
        <v>3723</v>
      </c>
    </row>
    <row r="193" spans="3:3" x14ac:dyDescent="0.2">
      <c r="C193" s="2" t="s">
        <v>3724</v>
      </c>
    </row>
    <row r="194" spans="3:3" x14ac:dyDescent="0.2">
      <c r="C194" s="2" t="s">
        <v>3725</v>
      </c>
    </row>
    <row r="195" spans="3:3" x14ac:dyDescent="0.2">
      <c r="C195" s="2" t="s">
        <v>3726</v>
      </c>
    </row>
    <row r="196" spans="3:3" x14ac:dyDescent="0.2">
      <c r="C196" s="2" t="s">
        <v>3727</v>
      </c>
    </row>
    <row r="197" spans="3:3" x14ac:dyDescent="0.2">
      <c r="C197" s="2" t="s">
        <v>3728</v>
      </c>
    </row>
    <row r="198" spans="3:3" x14ac:dyDescent="0.2">
      <c r="C198" s="2" t="s">
        <v>3729</v>
      </c>
    </row>
    <row r="199" spans="3:3" x14ac:dyDescent="0.2">
      <c r="C199" s="2" t="s">
        <v>3730</v>
      </c>
    </row>
    <row r="200" spans="3:3" x14ac:dyDescent="0.2">
      <c r="C200" s="2" t="s">
        <v>3731</v>
      </c>
    </row>
    <row r="201" spans="3:3" x14ac:dyDescent="0.2">
      <c r="C201" s="2" t="s">
        <v>3732</v>
      </c>
    </row>
    <row r="202" spans="3:3" x14ac:dyDescent="0.2">
      <c r="C202" s="2" t="s">
        <v>3733</v>
      </c>
    </row>
    <row r="203" spans="3:3" x14ac:dyDescent="0.2">
      <c r="C203" s="2" t="s">
        <v>3734</v>
      </c>
    </row>
    <row r="204" spans="3:3" x14ac:dyDescent="0.2">
      <c r="C204" s="2" t="s">
        <v>3735</v>
      </c>
    </row>
    <row r="205" spans="3:3" x14ac:dyDescent="0.2">
      <c r="C205" s="2" t="s">
        <v>3736</v>
      </c>
    </row>
    <row r="206" spans="3:3" x14ac:dyDescent="0.2">
      <c r="C206" s="2" t="s">
        <v>3737</v>
      </c>
    </row>
    <row r="207" spans="3:3" x14ac:dyDescent="0.2">
      <c r="C207" s="2" t="s">
        <v>3738</v>
      </c>
    </row>
    <row r="208" spans="3:3" x14ac:dyDescent="0.2">
      <c r="C208" s="2" t="s">
        <v>3739</v>
      </c>
    </row>
    <row r="209" spans="3:3" x14ac:dyDescent="0.2">
      <c r="C209" s="2" t="s">
        <v>3740</v>
      </c>
    </row>
    <row r="210" spans="3:3" x14ac:dyDescent="0.2">
      <c r="C210" s="2" t="s">
        <v>3741</v>
      </c>
    </row>
    <row r="211" spans="3:3" x14ac:dyDescent="0.2">
      <c r="C211" s="2" t="s">
        <v>3742</v>
      </c>
    </row>
    <row r="212" spans="3:3" x14ac:dyDescent="0.2">
      <c r="C212" s="2" t="s">
        <v>3743</v>
      </c>
    </row>
    <row r="213" spans="3:3" x14ac:dyDescent="0.2">
      <c r="C213" s="2" t="s">
        <v>3744</v>
      </c>
    </row>
    <row r="214" spans="3:3" x14ac:dyDescent="0.2">
      <c r="C214" s="2" t="s">
        <v>3745</v>
      </c>
    </row>
    <row r="215" spans="3:3" x14ac:dyDescent="0.2">
      <c r="C215" s="2" t="s">
        <v>3746</v>
      </c>
    </row>
    <row r="216" spans="3:3" x14ac:dyDescent="0.2">
      <c r="C216" s="2" t="s">
        <v>3747</v>
      </c>
    </row>
    <row r="217" spans="3:3" x14ac:dyDescent="0.2">
      <c r="C217" s="2" t="s">
        <v>3748</v>
      </c>
    </row>
    <row r="218" spans="3:3" x14ac:dyDescent="0.2">
      <c r="C218" s="2" t="s">
        <v>3749</v>
      </c>
    </row>
    <row r="219" spans="3:3" x14ac:dyDescent="0.2">
      <c r="C219" s="2" t="s">
        <v>3750</v>
      </c>
    </row>
    <row r="220" spans="3:3" x14ac:dyDescent="0.2">
      <c r="C220" s="2" t="s">
        <v>3751</v>
      </c>
    </row>
    <row r="221" spans="3:3" x14ac:dyDescent="0.2">
      <c r="C221" s="2" t="s">
        <v>3752</v>
      </c>
    </row>
    <row r="222" spans="3:3" x14ac:dyDescent="0.2">
      <c r="C222" s="2" t="s">
        <v>3753</v>
      </c>
    </row>
    <row r="223" spans="3:3" x14ac:dyDescent="0.2">
      <c r="C223" s="2" t="s">
        <v>3754</v>
      </c>
    </row>
    <row r="224" spans="3:3" x14ac:dyDescent="0.2">
      <c r="C224" s="2" t="s">
        <v>3755</v>
      </c>
    </row>
    <row r="225" spans="3:3" x14ac:dyDescent="0.2">
      <c r="C225" s="2" t="s">
        <v>3756</v>
      </c>
    </row>
    <row r="226" spans="3:3" x14ac:dyDescent="0.2">
      <c r="C226" s="2" t="s">
        <v>3757</v>
      </c>
    </row>
    <row r="227" spans="3:3" x14ac:dyDescent="0.2">
      <c r="C227" s="2" t="s">
        <v>3758</v>
      </c>
    </row>
    <row r="228" spans="3:3" x14ac:dyDescent="0.2">
      <c r="C228" s="2" t="s">
        <v>3759</v>
      </c>
    </row>
    <row r="229" spans="3:3" x14ac:dyDescent="0.2">
      <c r="C229" s="2" t="s">
        <v>3760</v>
      </c>
    </row>
    <row r="230" spans="3:3" x14ac:dyDescent="0.2">
      <c r="C230" s="2" t="s">
        <v>3761</v>
      </c>
    </row>
    <row r="231" spans="3:3" x14ac:dyDescent="0.2">
      <c r="C231" s="2" t="s">
        <v>3762</v>
      </c>
    </row>
    <row r="232" spans="3:3" x14ac:dyDescent="0.2">
      <c r="C232" s="2" t="s">
        <v>3763</v>
      </c>
    </row>
    <row r="233" spans="3:3" x14ac:dyDescent="0.2">
      <c r="C233" s="2" t="s">
        <v>3764</v>
      </c>
    </row>
    <row r="234" spans="3:3" x14ac:dyDescent="0.2">
      <c r="C234" s="2" t="s">
        <v>3765</v>
      </c>
    </row>
    <row r="235" spans="3:3" x14ac:dyDescent="0.2">
      <c r="C235" s="2" t="s">
        <v>3766</v>
      </c>
    </row>
    <row r="236" spans="3:3" x14ac:dyDescent="0.2">
      <c r="C236" s="2" t="s">
        <v>3767</v>
      </c>
    </row>
    <row r="237" spans="3:3" x14ac:dyDescent="0.2">
      <c r="C237" s="2" t="s">
        <v>3768</v>
      </c>
    </row>
    <row r="238" spans="3:3" x14ac:dyDescent="0.2">
      <c r="C238" s="2" t="s">
        <v>3769</v>
      </c>
    </row>
    <row r="239" spans="3:3" x14ac:dyDescent="0.2">
      <c r="C239" s="2" t="s">
        <v>3770</v>
      </c>
    </row>
    <row r="240" spans="3:3" x14ac:dyDescent="0.2">
      <c r="C240" s="2" t="s">
        <v>3771</v>
      </c>
    </row>
    <row r="241" spans="3:3" x14ac:dyDescent="0.2">
      <c r="C241" s="2" t="s">
        <v>3772</v>
      </c>
    </row>
    <row r="242" spans="3:3" x14ac:dyDescent="0.2">
      <c r="C242" s="2" t="s">
        <v>3773</v>
      </c>
    </row>
    <row r="243" spans="3:3" x14ac:dyDescent="0.2">
      <c r="C243" s="2" t="s">
        <v>3774</v>
      </c>
    </row>
    <row r="244" spans="3:3" x14ac:dyDescent="0.2">
      <c r="C244" s="2" t="s">
        <v>3775</v>
      </c>
    </row>
    <row r="245" spans="3:3" x14ac:dyDescent="0.2">
      <c r="C245" s="2" t="s">
        <v>3776</v>
      </c>
    </row>
    <row r="246" spans="3:3" x14ac:dyDescent="0.2">
      <c r="C246" s="2" t="s">
        <v>3777</v>
      </c>
    </row>
    <row r="247" spans="3:3" x14ac:dyDescent="0.2">
      <c r="C247" s="2" t="s">
        <v>3778</v>
      </c>
    </row>
    <row r="248" spans="3:3" x14ac:dyDescent="0.2">
      <c r="C248" s="2" t="s">
        <v>3779</v>
      </c>
    </row>
    <row r="249" spans="3:3" x14ac:dyDescent="0.2">
      <c r="C249" s="2" t="s">
        <v>3780</v>
      </c>
    </row>
    <row r="250" spans="3:3" x14ac:dyDescent="0.2">
      <c r="C250" s="2" t="s">
        <v>3781</v>
      </c>
    </row>
    <row r="251" spans="3:3" x14ac:dyDescent="0.2">
      <c r="C251" s="2" t="s">
        <v>3782</v>
      </c>
    </row>
    <row r="252" spans="3:3" x14ac:dyDescent="0.2">
      <c r="C252" s="2" t="s">
        <v>3783</v>
      </c>
    </row>
    <row r="253" spans="3:3" x14ac:dyDescent="0.2">
      <c r="C253" s="2" t="s">
        <v>3784</v>
      </c>
    </row>
    <row r="254" spans="3:3" x14ac:dyDescent="0.2">
      <c r="C254" s="2" t="s">
        <v>3785</v>
      </c>
    </row>
    <row r="255" spans="3:3" x14ac:dyDescent="0.2">
      <c r="C255" s="2" t="s">
        <v>3786</v>
      </c>
    </row>
    <row r="256" spans="3:3" x14ac:dyDescent="0.2">
      <c r="C256" s="2" t="s">
        <v>3787</v>
      </c>
    </row>
    <row r="257" spans="3:3" x14ac:dyDescent="0.2">
      <c r="C257" s="2" t="s">
        <v>3788</v>
      </c>
    </row>
    <row r="258" spans="3:3" x14ac:dyDescent="0.2">
      <c r="C258" s="2" t="s">
        <v>3789</v>
      </c>
    </row>
    <row r="259" spans="3:3" x14ac:dyDescent="0.2">
      <c r="C259" s="2" t="s">
        <v>3790</v>
      </c>
    </row>
    <row r="260" spans="3:3" x14ac:dyDescent="0.2">
      <c r="C260" s="2" t="s">
        <v>3791</v>
      </c>
    </row>
    <row r="261" spans="3:3" x14ac:dyDescent="0.2">
      <c r="C261" s="2" t="s">
        <v>3792</v>
      </c>
    </row>
    <row r="262" spans="3:3" x14ac:dyDescent="0.2">
      <c r="C262" s="2" t="s">
        <v>3372</v>
      </c>
    </row>
    <row r="263" spans="3:3" x14ac:dyDescent="0.2">
      <c r="C263" s="2" t="s">
        <v>3400</v>
      </c>
    </row>
    <row r="264" spans="3:3" x14ac:dyDescent="0.2">
      <c r="C264" s="2" t="s">
        <v>3793</v>
      </c>
    </row>
    <row r="265" spans="3:3" x14ac:dyDescent="0.2">
      <c r="C265" s="2" t="s">
        <v>3397</v>
      </c>
    </row>
    <row r="266" spans="3:3" x14ac:dyDescent="0.2">
      <c r="C266" s="2" t="s">
        <v>3398</v>
      </c>
    </row>
    <row r="267" spans="3:3" x14ac:dyDescent="0.2">
      <c r="C267" s="2" t="s">
        <v>3395</v>
      </c>
    </row>
    <row r="268" spans="3:3" x14ac:dyDescent="0.2">
      <c r="C268" s="2" t="s">
        <v>3381</v>
      </c>
    </row>
    <row r="269" spans="3:3" x14ac:dyDescent="0.2">
      <c r="C269" s="2" t="s">
        <v>3794</v>
      </c>
    </row>
    <row r="270" spans="3:3" x14ac:dyDescent="0.2">
      <c r="C270" s="2" t="s">
        <v>3396</v>
      </c>
    </row>
    <row r="271" spans="3:3" x14ac:dyDescent="0.2">
      <c r="C271" s="2" t="s">
        <v>3795</v>
      </c>
    </row>
    <row r="272" spans="3:3" x14ac:dyDescent="0.2">
      <c r="C272" s="2" t="s">
        <v>3796</v>
      </c>
    </row>
    <row r="273" spans="3:3" x14ac:dyDescent="0.2">
      <c r="C273" s="2" t="s">
        <v>3401</v>
      </c>
    </row>
    <row r="274" spans="3:3" x14ac:dyDescent="0.2">
      <c r="C274" s="2" t="s">
        <v>3797</v>
      </c>
    </row>
    <row r="275" spans="3:3" x14ac:dyDescent="0.2">
      <c r="C275" s="2" t="s">
        <v>3360</v>
      </c>
    </row>
    <row r="276" spans="3:3" x14ac:dyDescent="0.2">
      <c r="C276" s="2" t="s">
        <v>3378</v>
      </c>
    </row>
    <row r="277" spans="3:3" x14ac:dyDescent="0.2">
      <c r="C277" s="2" t="s">
        <v>3370</v>
      </c>
    </row>
    <row r="278" spans="3:3" x14ac:dyDescent="0.2">
      <c r="C278" s="2" t="s">
        <v>3380</v>
      </c>
    </row>
    <row r="279" spans="3:3" x14ac:dyDescent="0.2">
      <c r="C279" s="2" t="s">
        <v>3392</v>
      </c>
    </row>
    <row r="280" spans="3:3" x14ac:dyDescent="0.2">
      <c r="C280" s="2" t="s">
        <v>3363</v>
      </c>
    </row>
    <row r="281" spans="3:3" x14ac:dyDescent="0.2">
      <c r="C281" s="2" t="s">
        <v>3369</v>
      </c>
    </row>
    <row r="282" spans="3:3" x14ac:dyDescent="0.2">
      <c r="C282" s="2" t="s">
        <v>3361</v>
      </c>
    </row>
    <row r="283" spans="3:3" x14ac:dyDescent="0.2">
      <c r="C283" s="2" t="s">
        <v>3376</v>
      </c>
    </row>
    <row r="284" spans="3:3" x14ac:dyDescent="0.2">
      <c r="C284" s="2" t="s">
        <v>3347</v>
      </c>
    </row>
    <row r="285" spans="3:3" x14ac:dyDescent="0.2">
      <c r="C285" s="2" t="s">
        <v>3336</v>
      </c>
    </row>
    <row r="286" spans="3:3" x14ac:dyDescent="0.2">
      <c r="C286" s="2" t="s">
        <v>3310</v>
      </c>
    </row>
    <row r="287" spans="3:3" x14ac:dyDescent="0.2">
      <c r="C287" s="2" t="s">
        <v>3297</v>
      </c>
    </row>
    <row r="288" spans="3:3" x14ac:dyDescent="0.2">
      <c r="C288" s="2" t="s">
        <v>3337</v>
      </c>
    </row>
    <row r="289" spans="3:3" x14ac:dyDescent="0.2">
      <c r="C289" s="2" t="s">
        <v>3334</v>
      </c>
    </row>
    <row r="290" spans="3:3" x14ac:dyDescent="0.2">
      <c r="C290" s="2" t="s">
        <v>3300</v>
      </c>
    </row>
    <row r="291" spans="3:3" x14ac:dyDescent="0.2">
      <c r="C291" s="2" t="s">
        <v>3303</v>
      </c>
    </row>
    <row r="292" spans="3:3" x14ac:dyDescent="0.2">
      <c r="C292" s="2" t="s">
        <v>3364</v>
      </c>
    </row>
    <row r="293" spans="3:3" x14ac:dyDescent="0.2">
      <c r="C293" s="2" t="s">
        <v>3355</v>
      </c>
    </row>
    <row r="294" spans="3:3" x14ac:dyDescent="0.2">
      <c r="C294" s="2" t="s">
        <v>3354</v>
      </c>
    </row>
    <row r="295" spans="3:3" x14ac:dyDescent="0.2">
      <c r="C295" s="2" t="s">
        <v>3349</v>
      </c>
    </row>
    <row r="296" spans="3:3" x14ac:dyDescent="0.2">
      <c r="C296" s="2" t="s">
        <v>3344</v>
      </c>
    </row>
    <row r="297" spans="3:3" x14ac:dyDescent="0.2">
      <c r="C297" s="2" t="s">
        <v>3385</v>
      </c>
    </row>
    <row r="298" spans="3:3" x14ac:dyDescent="0.2">
      <c r="C298" s="2" t="s">
        <v>3388</v>
      </c>
    </row>
    <row r="299" spans="3:3" x14ac:dyDescent="0.2">
      <c r="C299" s="2" t="s">
        <v>3357</v>
      </c>
    </row>
    <row r="300" spans="3:3" x14ac:dyDescent="0.2">
      <c r="C300" s="2" t="s">
        <v>3387</v>
      </c>
    </row>
    <row r="301" spans="3:3" x14ac:dyDescent="0.2">
      <c r="C301" s="2" t="s">
        <v>3315</v>
      </c>
    </row>
    <row r="302" spans="3:3" x14ac:dyDescent="0.2">
      <c r="C302" s="2" t="s">
        <v>3324</v>
      </c>
    </row>
    <row r="303" spans="3:3" x14ac:dyDescent="0.2">
      <c r="C303" s="2" t="s">
        <v>3316</v>
      </c>
    </row>
    <row r="304" spans="3:3" x14ac:dyDescent="0.2">
      <c r="C304" s="2" t="s">
        <v>3319</v>
      </c>
    </row>
    <row r="305" spans="3:3" x14ac:dyDescent="0.2">
      <c r="C305" s="2" t="s">
        <v>3342</v>
      </c>
    </row>
    <row r="306" spans="3:3" x14ac:dyDescent="0.2">
      <c r="C306" s="2" t="s">
        <v>3284</v>
      </c>
    </row>
    <row r="307" spans="3:3" x14ac:dyDescent="0.2">
      <c r="C307" s="2" t="s">
        <v>3286</v>
      </c>
    </row>
    <row r="308" spans="3:3" x14ac:dyDescent="0.2">
      <c r="C308" s="2" t="s">
        <v>3323</v>
      </c>
    </row>
    <row r="309" spans="3:3" x14ac:dyDescent="0.2">
      <c r="C309" s="2" t="s">
        <v>3329</v>
      </c>
    </row>
    <row r="310" spans="3:3" x14ac:dyDescent="0.2">
      <c r="C310" s="2" t="s">
        <v>3283</v>
      </c>
    </row>
    <row r="311" spans="3:3" x14ac:dyDescent="0.2">
      <c r="C311" s="2" t="s">
        <v>3285</v>
      </c>
    </row>
    <row r="312" spans="3:3" x14ac:dyDescent="0.2">
      <c r="C312" s="2" t="s">
        <v>3292</v>
      </c>
    </row>
    <row r="313" spans="3:3" x14ac:dyDescent="0.2">
      <c r="C313" s="2" t="s">
        <v>3294</v>
      </c>
    </row>
    <row r="314" spans="3:3" x14ac:dyDescent="0.2">
      <c r="C314" s="2" t="s">
        <v>3267</v>
      </c>
    </row>
    <row r="315" spans="3:3" x14ac:dyDescent="0.2">
      <c r="C315" s="2" t="s">
        <v>3270</v>
      </c>
    </row>
    <row r="316" spans="3:3" x14ac:dyDescent="0.2">
      <c r="C316" s="2" t="s">
        <v>3321</v>
      </c>
    </row>
    <row r="317" spans="3:3" x14ac:dyDescent="0.2">
      <c r="C317" s="2" t="s">
        <v>3271</v>
      </c>
    </row>
    <row r="318" spans="3:3" x14ac:dyDescent="0.2">
      <c r="C318" s="2" t="s">
        <v>3263</v>
      </c>
    </row>
    <row r="319" spans="3:3" x14ac:dyDescent="0.2">
      <c r="C319" s="2" t="s">
        <v>3238</v>
      </c>
    </row>
    <row r="320" spans="3:3" x14ac:dyDescent="0.2">
      <c r="C320" s="2" t="s">
        <v>3258</v>
      </c>
    </row>
    <row r="321" spans="3:3" x14ac:dyDescent="0.2">
      <c r="C321" s="2" t="s">
        <v>3241</v>
      </c>
    </row>
    <row r="322" spans="3:3" x14ac:dyDescent="0.2">
      <c r="C322" s="2" t="s">
        <v>3245</v>
      </c>
    </row>
    <row r="323" spans="3:3" x14ac:dyDescent="0.2">
      <c r="C323" s="2" t="s">
        <v>3239</v>
      </c>
    </row>
    <row r="324" spans="3:3" x14ac:dyDescent="0.2">
      <c r="C324" s="2" t="s">
        <v>3332</v>
      </c>
    </row>
    <row r="325" spans="3:3" x14ac:dyDescent="0.2">
      <c r="C325" s="2" t="s">
        <v>3343</v>
      </c>
    </row>
    <row r="326" spans="3:3" x14ac:dyDescent="0.2">
      <c r="C326" s="2" t="s">
        <v>3330</v>
      </c>
    </row>
    <row r="327" spans="3:3" x14ac:dyDescent="0.2">
      <c r="C327" s="2" t="s">
        <v>3278</v>
      </c>
    </row>
    <row r="328" spans="3:3" x14ac:dyDescent="0.2">
      <c r="C328" s="2" t="s">
        <v>3326</v>
      </c>
    </row>
    <row r="329" spans="3:3" x14ac:dyDescent="0.2">
      <c r="C329" s="2" t="s">
        <v>3312</v>
      </c>
    </row>
    <row r="330" spans="3:3" x14ac:dyDescent="0.2">
      <c r="C330" s="2" t="s">
        <v>3313</v>
      </c>
    </row>
    <row r="331" spans="3:3" x14ac:dyDescent="0.2">
      <c r="C331" s="2" t="s">
        <v>3305</v>
      </c>
    </row>
    <row r="332" spans="3:3" x14ac:dyDescent="0.2">
      <c r="C332" s="2" t="s">
        <v>3276</v>
      </c>
    </row>
    <row r="333" spans="3:3" x14ac:dyDescent="0.2">
      <c r="C333" s="2" t="s">
        <v>3308</v>
      </c>
    </row>
    <row r="334" spans="3:3" x14ac:dyDescent="0.2">
      <c r="C334" s="2" t="s">
        <v>3279</v>
      </c>
    </row>
    <row r="335" spans="3:3" x14ac:dyDescent="0.2">
      <c r="C335" s="2" t="s">
        <v>3311</v>
      </c>
    </row>
    <row r="336" spans="3:3" x14ac:dyDescent="0.2">
      <c r="C336" s="2" t="s">
        <v>3708</v>
      </c>
    </row>
    <row r="337" spans="3:3" x14ac:dyDescent="0.2">
      <c r="C337" s="2" t="s">
        <v>3295</v>
      </c>
    </row>
    <row r="338" spans="3:3" x14ac:dyDescent="0.2">
      <c r="C338" s="2" t="s">
        <v>3272</v>
      </c>
    </row>
    <row r="339" spans="3:3" x14ac:dyDescent="0.2">
      <c r="C339" s="2" t="s">
        <v>3296</v>
      </c>
    </row>
    <row r="340" spans="3:3" x14ac:dyDescent="0.2">
      <c r="C340" s="2" t="s">
        <v>3281</v>
      </c>
    </row>
    <row r="341" spans="3:3" x14ac:dyDescent="0.2">
      <c r="C341" s="2" t="s">
        <v>3260</v>
      </c>
    </row>
    <row r="342" spans="3:3" x14ac:dyDescent="0.2">
      <c r="C342" s="2" t="s">
        <v>3264</v>
      </c>
    </row>
    <row r="343" spans="3:3" x14ac:dyDescent="0.2">
      <c r="C343" s="2" t="s">
        <v>3240</v>
      </c>
    </row>
    <row r="344" spans="3:3" x14ac:dyDescent="0.2">
      <c r="C344" s="2" t="s">
        <v>3228</v>
      </c>
    </row>
    <row r="345" spans="3:3" x14ac:dyDescent="0.2">
      <c r="C345" s="2" t="s">
        <v>3226</v>
      </c>
    </row>
    <row r="346" spans="3:3" x14ac:dyDescent="0.2">
      <c r="C346" s="2" t="s">
        <v>3209</v>
      </c>
    </row>
    <row r="347" spans="3:3" x14ac:dyDescent="0.2">
      <c r="C347" s="2" t="s">
        <v>3220</v>
      </c>
    </row>
    <row r="348" spans="3:3" x14ac:dyDescent="0.2">
      <c r="C348" s="2" t="s">
        <v>3229</v>
      </c>
    </row>
    <row r="349" spans="3:3" x14ac:dyDescent="0.2">
      <c r="C349" s="2" t="s">
        <v>3231</v>
      </c>
    </row>
    <row r="350" spans="3:3" x14ac:dyDescent="0.2">
      <c r="C350" s="2" t="s">
        <v>3307</v>
      </c>
    </row>
    <row r="351" spans="3:3" x14ac:dyDescent="0.2">
      <c r="C351" s="2" t="s">
        <v>3208</v>
      </c>
    </row>
    <row r="352" spans="3:3" x14ac:dyDescent="0.2">
      <c r="C352" s="2" t="s">
        <v>3215</v>
      </c>
    </row>
    <row r="353" spans="3:3" x14ac:dyDescent="0.2">
      <c r="C353" s="2" t="s">
        <v>3210</v>
      </c>
    </row>
    <row r="354" spans="3:3" x14ac:dyDescent="0.2">
      <c r="C354" s="2" t="s">
        <v>3211</v>
      </c>
    </row>
    <row r="355" spans="3:3" x14ac:dyDescent="0.2">
      <c r="C355" s="2" t="s">
        <v>3216</v>
      </c>
    </row>
    <row r="356" spans="3:3" x14ac:dyDescent="0.2">
      <c r="C356" s="2" t="s">
        <v>3212</v>
      </c>
    </row>
    <row r="357" spans="3:3" x14ac:dyDescent="0.2">
      <c r="C357" s="2" t="s">
        <v>3217</v>
      </c>
    </row>
    <row r="358" spans="3:3" x14ac:dyDescent="0.2">
      <c r="C358" s="2" t="s">
        <v>3202</v>
      </c>
    </row>
    <row r="359" spans="3:3" x14ac:dyDescent="0.2">
      <c r="C359" s="2" t="s">
        <v>3203</v>
      </c>
    </row>
    <row r="360" spans="3:3" x14ac:dyDescent="0.2">
      <c r="C360" s="2" t="s">
        <v>3255</v>
      </c>
    </row>
    <row r="361" spans="3:3" x14ac:dyDescent="0.2">
      <c r="C361" s="2" t="s">
        <v>3262</v>
      </c>
    </row>
    <row r="362" spans="3:3" x14ac:dyDescent="0.2">
      <c r="C362" s="2" t="s">
        <v>3253</v>
      </c>
    </row>
    <row r="363" spans="3:3" x14ac:dyDescent="0.2">
      <c r="C363" s="2" t="s">
        <v>3195</v>
      </c>
    </row>
    <row r="364" spans="3:3" x14ac:dyDescent="0.2">
      <c r="C364" s="2" t="s">
        <v>3234</v>
      </c>
    </row>
    <row r="365" spans="3:3" x14ac:dyDescent="0.2">
      <c r="C365" s="2" t="s">
        <v>3206</v>
      </c>
    </row>
    <row r="366" spans="3:3" x14ac:dyDescent="0.2">
      <c r="C366" s="2" t="s">
        <v>3207</v>
      </c>
    </row>
    <row r="367" spans="3:3" x14ac:dyDescent="0.2">
      <c r="C367" s="2" t="s">
        <v>3251</v>
      </c>
    </row>
    <row r="368" spans="3:3" x14ac:dyDescent="0.2">
      <c r="C368" s="2" t="s">
        <v>3237</v>
      </c>
    </row>
    <row r="369" spans="3:3" x14ac:dyDescent="0.2">
      <c r="C369" s="2" t="s">
        <v>3232</v>
      </c>
    </row>
    <row r="370" spans="3:3" x14ac:dyDescent="0.2">
      <c r="C370" s="2" t="s">
        <v>3192</v>
      </c>
    </row>
    <row r="371" spans="3:3" x14ac:dyDescent="0.2">
      <c r="C371" s="2" t="s">
        <v>3178</v>
      </c>
    </row>
    <row r="372" spans="3:3" x14ac:dyDescent="0.2">
      <c r="C372" s="2" t="s">
        <v>3236</v>
      </c>
    </row>
    <row r="373" spans="3:3" x14ac:dyDescent="0.2">
      <c r="C373" s="2" t="s">
        <v>3194</v>
      </c>
    </row>
    <row r="374" spans="3:3" x14ac:dyDescent="0.2">
      <c r="C374" s="2" t="s">
        <v>3249</v>
      </c>
    </row>
    <row r="375" spans="3:3" x14ac:dyDescent="0.2">
      <c r="C375" s="2" t="s">
        <v>3252</v>
      </c>
    </row>
    <row r="376" spans="3:3" x14ac:dyDescent="0.2">
      <c r="C376" s="2" t="s">
        <v>3204</v>
      </c>
    </row>
    <row r="377" spans="3:3" x14ac:dyDescent="0.2">
      <c r="C377" s="2" t="s">
        <v>3186</v>
      </c>
    </row>
    <row r="378" spans="3:3" x14ac:dyDescent="0.2">
      <c r="C378" s="2" t="s">
        <v>3189</v>
      </c>
    </row>
    <row r="379" spans="3:3" x14ac:dyDescent="0.2">
      <c r="C379" s="2" t="s">
        <v>3185</v>
      </c>
    </row>
    <row r="380" spans="3:3" x14ac:dyDescent="0.2">
      <c r="C380" s="2" t="s">
        <v>3102</v>
      </c>
    </row>
    <row r="381" spans="3:3" x14ac:dyDescent="0.2">
      <c r="C381" s="2" t="s">
        <v>3177</v>
      </c>
    </row>
    <row r="382" spans="3:3" x14ac:dyDescent="0.2">
      <c r="C382" s="2" t="s">
        <v>3173</v>
      </c>
    </row>
    <row r="383" spans="3:3" x14ac:dyDescent="0.2">
      <c r="C383" s="2" t="s">
        <v>3176</v>
      </c>
    </row>
    <row r="384" spans="3:3" x14ac:dyDescent="0.2">
      <c r="C384" s="2" t="s">
        <v>3104</v>
      </c>
    </row>
    <row r="385" spans="3:3" x14ac:dyDescent="0.2">
      <c r="C385" s="2" t="s">
        <v>3132</v>
      </c>
    </row>
    <row r="386" spans="3:3" x14ac:dyDescent="0.2">
      <c r="C386" s="2" t="s">
        <v>3121</v>
      </c>
    </row>
    <row r="387" spans="3:3" x14ac:dyDescent="0.2">
      <c r="C387" s="2" t="s">
        <v>3146</v>
      </c>
    </row>
    <row r="388" spans="3:3" x14ac:dyDescent="0.2">
      <c r="C388" s="2" t="s">
        <v>3137</v>
      </c>
    </row>
    <row r="389" spans="3:3" x14ac:dyDescent="0.2">
      <c r="C389" s="2" t="s">
        <v>3161</v>
      </c>
    </row>
    <row r="390" spans="3:3" x14ac:dyDescent="0.2">
      <c r="C390" s="2" t="s">
        <v>3149</v>
      </c>
    </row>
    <row r="391" spans="3:3" x14ac:dyDescent="0.2">
      <c r="C391" s="2" t="s">
        <v>3118</v>
      </c>
    </row>
    <row r="392" spans="3:3" x14ac:dyDescent="0.2">
      <c r="C392" s="2" t="s">
        <v>3197</v>
      </c>
    </row>
    <row r="393" spans="3:3" x14ac:dyDescent="0.2">
      <c r="C393" s="2" t="s">
        <v>3201</v>
      </c>
    </row>
    <row r="394" spans="3:3" x14ac:dyDescent="0.2">
      <c r="C394" s="2" t="s">
        <v>3233</v>
      </c>
    </row>
    <row r="395" spans="3:3" x14ac:dyDescent="0.2">
      <c r="C395" s="2" t="s">
        <v>3141</v>
      </c>
    </row>
    <row r="396" spans="3:3" x14ac:dyDescent="0.2">
      <c r="C396" s="2" t="s">
        <v>3159</v>
      </c>
    </row>
    <row r="397" spans="3:3" x14ac:dyDescent="0.2">
      <c r="C397" s="2" t="s">
        <v>3170</v>
      </c>
    </row>
    <row r="398" spans="3:3" x14ac:dyDescent="0.2">
      <c r="C398" s="2" t="s">
        <v>3089</v>
      </c>
    </row>
    <row r="399" spans="3:3" x14ac:dyDescent="0.2">
      <c r="C399" s="2" t="s">
        <v>3105</v>
      </c>
    </row>
    <row r="400" spans="3:3" x14ac:dyDescent="0.2">
      <c r="C400" s="2" t="s">
        <v>3160</v>
      </c>
    </row>
    <row r="401" spans="3:3" x14ac:dyDescent="0.2">
      <c r="C401" s="2" t="s">
        <v>3158</v>
      </c>
    </row>
    <row r="402" spans="3:3" x14ac:dyDescent="0.2">
      <c r="C402" s="2" t="s">
        <v>3136</v>
      </c>
    </row>
    <row r="403" spans="3:3" x14ac:dyDescent="0.2">
      <c r="C403" s="2" t="s">
        <v>3180</v>
      </c>
    </row>
    <row r="404" spans="3:3" x14ac:dyDescent="0.2">
      <c r="C404" s="2" t="s">
        <v>3150</v>
      </c>
    </row>
    <row r="405" spans="3:3" x14ac:dyDescent="0.2">
      <c r="C405" s="2" t="s">
        <v>3190</v>
      </c>
    </row>
    <row r="406" spans="3:3" x14ac:dyDescent="0.2">
      <c r="C406" s="2" t="s">
        <v>3131</v>
      </c>
    </row>
    <row r="407" spans="3:3" x14ac:dyDescent="0.2">
      <c r="C407" s="2" t="s">
        <v>3034</v>
      </c>
    </row>
    <row r="408" spans="3:3" x14ac:dyDescent="0.2">
      <c r="C408" s="2" t="s">
        <v>3182</v>
      </c>
    </row>
    <row r="409" spans="3:3" x14ac:dyDescent="0.2">
      <c r="C409" s="2" t="s">
        <v>3033</v>
      </c>
    </row>
    <row r="410" spans="3:3" x14ac:dyDescent="0.2">
      <c r="C410" s="2" t="s">
        <v>3090</v>
      </c>
    </row>
    <row r="411" spans="3:3" x14ac:dyDescent="0.2">
      <c r="C411" s="2" t="s">
        <v>3055</v>
      </c>
    </row>
    <row r="412" spans="3:3" x14ac:dyDescent="0.2">
      <c r="C412" s="2" t="s">
        <v>3068</v>
      </c>
    </row>
    <row r="413" spans="3:3" x14ac:dyDescent="0.2">
      <c r="C413" s="2" t="s">
        <v>3042</v>
      </c>
    </row>
    <row r="414" spans="3:3" x14ac:dyDescent="0.2">
      <c r="C414" s="2" t="s">
        <v>3171</v>
      </c>
    </row>
    <row r="415" spans="3:3" x14ac:dyDescent="0.2">
      <c r="C415" s="2" t="s">
        <v>3164</v>
      </c>
    </row>
    <row r="416" spans="3:3" x14ac:dyDescent="0.2">
      <c r="C416" s="2" t="s">
        <v>3027</v>
      </c>
    </row>
    <row r="417" spans="3:3" x14ac:dyDescent="0.2">
      <c r="C417" s="2" t="s">
        <v>3114</v>
      </c>
    </row>
    <row r="418" spans="3:3" x14ac:dyDescent="0.2">
      <c r="C418" s="2" t="s">
        <v>3122</v>
      </c>
    </row>
    <row r="419" spans="3:3" x14ac:dyDescent="0.2">
      <c r="C419" s="2" t="s">
        <v>3184</v>
      </c>
    </row>
    <row r="420" spans="3:3" x14ac:dyDescent="0.2">
      <c r="C420" s="2" t="s">
        <v>3116</v>
      </c>
    </row>
    <row r="421" spans="3:3" x14ac:dyDescent="0.2">
      <c r="C421" s="2" t="s">
        <v>3115</v>
      </c>
    </row>
    <row r="422" spans="3:3" x14ac:dyDescent="0.2">
      <c r="C422" s="2" t="s">
        <v>3127</v>
      </c>
    </row>
    <row r="423" spans="3:3" x14ac:dyDescent="0.2">
      <c r="C423" s="2" t="s">
        <v>3144</v>
      </c>
    </row>
    <row r="424" spans="3:3" x14ac:dyDescent="0.2">
      <c r="C424" s="2" t="s">
        <v>3162</v>
      </c>
    </row>
    <row r="425" spans="3:3" x14ac:dyDescent="0.2">
      <c r="C425" s="2" t="s">
        <v>3086</v>
      </c>
    </row>
    <row r="426" spans="3:3" x14ac:dyDescent="0.2">
      <c r="C426" s="2" t="s">
        <v>3096</v>
      </c>
    </row>
    <row r="427" spans="3:3" x14ac:dyDescent="0.2">
      <c r="C427" s="2" t="s">
        <v>3057</v>
      </c>
    </row>
    <row r="428" spans="3:3" x14ac:dyDescent="0.2">
      <c r="C428" s="2" t="s">
        <v>3047</v>
      </c>
    </row>
    <row r="429" spans="3:3" x14ac:dyDescent="0.2">
      <c r="C429" s="2" t="s">
        <v>3125</v>
      </c>
    </row>
    <row r="430" spans="3:3" x14ac:dyDescent="0.2">
      <c r="C430" s="2" t="s">
        <v>3077</v>
      </c>
    </row>
    <row r="431" spans="3:3" x14ac:dyDescent="0.2">
      <c r="C431" s="2" t="s">
        <v>3065</v>
      </c>
    </row>
    <row r="432" spans="3:3" x14ac:dyDescent="0.2">
      <c r="C432" s="2" t="s">
        <v>3066</v>
      </c>
    </row>
    <row r="433" spans="3:3" x14ac:dyDescent="0.2">
      <c r="C433" s="2" t="s">
        <v>3151</v>
      </c>
    </row>
    <row r="434" spans="3:3" x14ac:dyDescent="0.2">
      <c r="C434" s="2" t="s">
        <v>3148</v>
      </c>
    </row>
    <row r="435" spans="3:3" x14ac:dyDescent="0.2">
      <c r="C435" s="2" t="s">
        <v>3075</v>
      </c>
    </row>
    <row r="436" spans="3:3" x14ac:dyDescent="0.2">
      <c r="C436" s="2" t="s">
        <v>3053</v>
      </c>
    </row>
    <row r="437" spans="3:3" x14ac:dyDescent="0.2">
      <c r="C437" s="2" t="s">
        <v>3120</v>
      </c>
    </row>
    <row r="438" spans="3:3" x14ac:dyDescent="0.2">
      <c r="C438" s="2" t="s">
        <v>3156</v>
      </c>
    </row>
    <row r="439" spans="3:3" x14ac:dyDescent="0.2">
      <c r="C439" s="2" t="s">
        <v>3058</v>
      </c>
    </row>
    <row r="440" spans="3:3" x14ac:dyDescent="0.2">
      <c r="C440" s="2" t="s">
        <v>3064</v>
      </c>
    </row>
    <row r="441" spans="3:3" x14ac:dyDescent="0.2">
      <c r="C441" s="2" t="s">
        <v>3061</v>
      </c>
    </row>
    <row r="442" spans="3:3" x14ac:dyDescent="0.2">
      <c r="C442" s="2" t="s">
        <v>3039</v>
      </c>
    </row>
    <row r="443" spans="3:3" x14ac:dyDescent="0.2">
      <c r="C443" s="2" t="s">
        <v>3052</v>
      </c>
    </row>
    <row r="444" spans="3:3" x14ac:dyDescent="0.2">
      <c r="C444" s="2" t="s">
        <v>3168</v>
      </c>
    </row>
    <row r="445" spans="3:3" x14ac:dyDescent="0.2">
      <c r="C445" s="2" t="s">
        <v>3041</v>
      </c>
    </row>
    <row r="446" spans="3:3" x14ac:dyDescent="0.2">
      <c r="C446" s="2" t="s">
        <v>3071</v>
      </c>
    </row>
    <row r="447" spans="3:3" x14ac:dyDescent="0.2">
      <c r="C447" s="2" t="s">
        <v>3045</v>
      </c>
    </row>
    <row r="448" spans="3:3" x14ac:dyDescent="0.2">
      <c r="C448" s="2" t="s">
        <v>3050</v>
      </c>
    </row>
    <row r="449" spans="3:3" x14ac:dyDescent="0.2">
      <c r="C449" s="2" t="s">
        <v>3165</v>
      </c>
    </row>
    <row r="450" spans="3:3" x14ac:dyDescent="0.2">
      <c r="C450" s="2" t="s">
        <v>3087</v>
      </c>
    </row>
    <row r="451" spans="3:3" x14ac:dyDescent="0.2">
      <c r="C451" s="2" t="s">
        <v>3081</v>
      </c>
    </row>
    <row r="452" spans="3:3" x14ac:dyDescent="0.2">
      <c r="C452" s="2" t="s">
        <v>3093</v>
      </c>
    </row>
    <row r="453" spans="3:3" x14ac:dyDescent="0.2">
      <c r="C453" s="2" t="s">
        <v>3099</v>
      </c>
    </row>
    <row r="454" spans="3:3" x14ac:dyDescent="0.2">
      <c r="C454" s="2" t="s">
        <v>3026</v>
      </c>
    </row>
    <row r="455" spans="3:3" x14ac:dyDescent="0.2">
      <c r="C455" s="2" t="s">
        <v>3035</v>
      </c>
    </row>
    <row r="456" spans="3:3" x14ac:dyDescent="0.2">
      <c r="C456" s="2" t="s">
        <v>3798</v>
      </c>
    </row>
    <row r="457" spans="3:3" x14ac:dyDescent="0.2">
      <c r="C457" s="2" t="s">
        <v>3032</v>
      </c>
    </row>
    <row r="458" spans="3:3" x14ac:dyDescent="0.2">
      <c r="C458" s="2" t="s">
        <v>3084</v>
      </c>
    </row>
    <row r="459" spans="3:3" x14ac:dyDescent="0.2">
      <c r="C459" s="2" t="s">
        <v>3051</v>
      </c>
    </row>
    <row r="460" spans="3:3" x14ac:dyDescent="0.2">
      <c r="C460" s="2" t="s">
        <v>3043</v>
      </c>
    </row>
    <row r="461" spans="3:3" x14ac:dyDescent="0.2">
      <c r="C461" s="2" t="s">
        <v>3799</v>
      </c>
    </row>
    <row r="462" spans="3:3" x14ac:dyDescent="0.2">
      <c r="C462" s="2" t="s">
        <v>3169</v>
      </c>
    </row>
    <row r="463" spans="3:3" x14ac:dyDescent="0.2">
      <c r="C463" s="2" t="s">
        <v>3800</v>
      </c>
    </row>
    <row r="464" spans="3:3" x14ac:dyDescent="0.2">
      <c r="C464" s="2" t="s">
        <v>3088</v>
      </c>
    </row>
    <row r="465" spans="3:3" x14ac:dyDescent="0.2">
      <c r="C465" s="2" t="s">
        <v>3801</v>
      </c>
    </row>
    <row r="466" spans="3:3" x14ac:dyDescent="0.2">
      <c r="C466" s="2" t="s">
        <v>3094</v>
      </c>
    </row>
    <row r="467" spans="3:3" x14ac:dyDescent="0.2">
      <c r="C467" s="2" t="s">
        <v>3092</v>
      </c>
    </row>
    <row r="468" spans="3:3" x14ac:dyDescent="0.2">
      <c r="C468" s="2" t="s">
        <v>3082</v>
      </c>
    </row>
    <row r="469" spans="3:3" x14ac:dyDescent="0.2">
      <c r="C469" s="2" t="s">
        <v>3091</v>
      </c>
    </row>
    <row r="470" spans="3:3" x14ac:dyDescent="0.2">
      <c r="C470" s="2" t="s">
        <v>3062</v>
      </c>
    </row>
    <row r="471" spans="3:3" x14ac:dyDescent="0.2">
      <c r="C471" s="2" t="s">
        <v>3046</v>
      </c>
    </row>
    <row r="472" spans="3:3" x14ac:dyDescent="0.2">
      <c r="C472" s="2" t="s">
        <v>3031</v>
      </c>
    </row>
    <row r="473" spans="3:3" x14ac:dyDescent="0.2">
      <c r="C473" s="2" t="s">
        <v>3802</v>
      </c>
    </row>
    <row r="474" spans="3:3" x14ac:dyDescent="0.2">
      <c r="C474" s="2" t="s">
        <v>3098</v>
      </c>
    </row>
    <row r="475" spans="3:3" x14ac:dyDescent="0.2">
      <c r="C475" s="2" t="s">
        <v>3803</v>
      </c>
    </row>
    <row r="476" spans="3:3" x14ac:dyDescent="0.2">
      <c r="C476" s="2" t="s">
        <v>3036</v>
      </c>
    </row>
    <row r="477" spans="3:3" x14ac:dyDescent="0.2">
      <c r="C477" s="2" t="s">
        <v>3100</v>
      </c>
    </row>
    <row r="478" spans="3:3" x14ac:dyDescent="0.2">
      <c r="C478" s="2" t="s">
        <v>3804</v>
      </c>
    </row>
    <row r="479" spans="3:3" x14ac:dyDescent="0.2">
      <c r="C479" s="2" t="s">
        <v>3805</v>
      </c>
    </row>
    <row r="480" spans="3:3" x14ac:dyDescent="0.2">
      <c r="C480" s="2" t="s">
        <v>3101</v>
      </c>
    </row>
    <row r="481" spans="3:3" x14ac:dyDescent="0.2">
      <c r="C481" s="2" t="s">
        <v>3806</v>
      </c>
    </row>
    <row r="482" spans="3:3" x14ac:dyDescent="0.2">
      <c r="C482" s="2" t="s">
        <v>3807</v>
      </c>
    </row>
    <row r="483" spans="3:3" x14ac:dyDescent="0.2">
      <c r="C483" s="2" t="s">
        <v>3037</v>
      </c>
    </row>
    <row r="484" spans="3:3" x14ac:dyDescent="0.2">
      <c r="C484" s="2" t="s">
        <v>3808</v>
      </c>
    </row>
    <row r="485" spans="3:3" x14ac:dyDescent="0.2">
      <c r="C485" s="2" t="s">
        <v>3809</v>
      </c>
    </row>
    <row r="486" spans="3:3" x14ac:dyDescent="0.2">
      <c r="C486" s="2" t="s">
        <v>3810</v>
      </c>
    </row>
    <row r="487" spans="3:3" x14ac:dyDescent="0.2">
      <c r="C487" s="2" t="s">
        <v>3811</v>
      </c>
    </row>
    <row r="488" spans="3:3" x14ac:dyDescent="0.2">
      <c r="C488" s="2" t="s">
        <v>3812</v>
      </c>
    </row>
    <row r="489" spans="3:3" x14ac:dyDescent="0.2">
      <c r="C489" s="2" t="s">
        <v>3813</v>
      </c>
    </row>
    <row r="490" spans="3:3" x14ac:dyDescent="0.2">
      <c r="C490" s="2" t="s">
        <v>3814</v>
      </c>
    </row>
    <row r="491" spans="3:3" x14ac:dyDescent="0.2">
      <c r="C491" s="2" t="s">
        <v>3815</v>
      </c>
    </row>
    <row r="492" spans="3:3" x14ac:dyDescent="0.2">
      <c r="C492" s="2" t="s">
        <v>3816</v>
      </c>
    </row>
    <row r="493" spans="3:3" x14ac:dyDescent="0.2">
      <c r="C493" s="2" t="s">
        <v>3817</v>
      </c>
    </row>
    <row r="494" spans="3:3" x14ac:dyDescent="0.2">
      <c r="C494" s="2" t="s">
        <v>3818</v>
      </c>
    </row>
    <row r="495" spans="3:3" x14ac:dyDescent="0.2">
      <c r="C495" s="2" t="s">
        <v>3819</v>
      </c>
    </row>
    <row r="496" spans="3:3" x14ac:dyDescent="0.2">
      <c r="C496" s="2" t="s">
        <v>3820</v>
      </c>
    </row>
    <row r="497" spans="3:3" x14ac:dyDescent="0.2">
      <c r="C497" s="2" t="s">
        <v>3821</v>
      </c>
    </row>
    <row r="498" spans="3:3" x14ac:dyDescent="0.2">
      <c r="C498" s="2" t="s">
        <v>3822</v>
      </c>
    </row>
    <row r="499" spans="3:3" x14ac:dyDescent="0.2">
      <c r="C499" s="2" t="s">
        <v>3823</v>
      </c>
    </row>
    <row r="500" spans="3:3" x14ac:dyDescent="0.2">
      <c r="C500" s="2" t="s">
        <v>3824</v>
      </c>
    </row>
    <row r="501" spans="3:3" x14ac:dyDescent="0.2">
      <c r="C501" s="2" t="s">
        <v>3825</v>
      </c>
    </row>
    <row r="502" spans="3:3" x14ac:dyDescent="0.2">
      <c r="C502" s="2" t="s">
        <v>3826</v>
      </c>
    </row>
    <row r="503" spans="3:3" x14ac:dyDescent="0.2">
      <c r="C503" s="2" t="s">
        <v>3827</v>
      </c>
    </row>
    <row r="504" spans="3:3" x14ac:dyDescent="0.2">
      <c r="C504" s="2" t="s">
        <v>3828</v>
      </c>
    </row>
    <row r="505" spans="3:3" x14ac:dyDescent="0.2">
      <c r="C505" s="2" t="s">
        <v>3829</v>
      </c>
    </row>
    <row r="506" spans="3:3" x14ac:dyDescent="0.2">
      <c r="C506" s="2" t="s">
        <v>3830</v>
      </c>
    </row>
    <row r="507" spans="3:3" x14ac:dyDescent="0.2">
      <c r="C507" s="2" t="s">
        <v>3831</v>
      </c>
    </row>
    <row r="508" spans="3:3" x14ac:dyDescent="0.2">
      <c r="C508" s="2" t="s">
        <v>3832</v>
      </c>
    </row>
    <row r="509" spans="3:3" x14ac:dyDescent="0.2">
      <c r="C509" s="2" t="s">
        <v>3833</v>
      </c>
    </row>
    <row r="510" spans="3:3" x14ac:dyDescent="0.2">
      <c r="C510" s="2" t="s">
        <v>3834</v>
      </c>
    </row>
    <row r="511" spans="3:3" x14ac:dyDescent="0.2">
      <c r="C511" s="2" t="s">
        <v>3835</v>
      </c>
    </row>
    <row r="512" spans="3:3" x14ac:dyDescent="0.2">
      <c r="C512" s="2" t="s">
        <v>3836</v>
      </c>
    </row>
    <row r="513" spans="3:3" x14ac:dyDescent="0.2">
      <c r="C513" s="2" t="s">
        <v>3837</v>
      </c>
    </row>
    <row r="514" spans="3:3" x14ac:dyDescent="0.2">
      <c r="C514" s="2" t="s">
        <v>3838</v>
      </c>
    </row>
    <row r="515" spans="3:3" x14ac:dyDescent="0.2">
      <c r="C515" s="2" t="s">
        <v>3839</v>
      </c>
    </row>
    <row r="516" spans="3:3" x14ac:dyDescent="0.2">
      <c r="C516" s="2" t="s">
        <v>3840</v>
      </c>
    </row>
    <row r="517" spans="3:3" x14ac:dyDescent="0.2">
      <c r="C517" s="2" t="s">
        <v>3841</v>
      </c>
    </row>
    <row r="518" spans="3:3" x14ac:dyDescent="0.2">
      <c r="C518" s="2" t="s">
        <v>3842</v>
      </c>
    </row>
    <row r="519" spans="3:3" x14ac:dyDescent="0.2">
      <c r="C519" s="2" t="s">
        <v>3843</v>
      </c>
    </row>
    <row r="520" spans="3:3" x14ac:dyDescent="0.2">
      <c r="C520" s="2" t="s">
        <v>3844</v>
      </c>
    </row>
    <row r="521" spans="3:3" x14ac:dyDescent="0.2">
      <c r="C521" s="2" t="s">
        <v>3845</v>
      </c>
    </row>
    <row r="522" spans="3:3" x14ac:dyDescent="0.2">
      <c r="C522" s="2" t="s">
        <v>3846</v>
      </c>
    </row>
    <row r="523" spans="3:3" x14ac:dyDescent="0.2">
      <c r="C523" s="2" t="s">
        <v>3847</v>
      </c>
    </row>
    <row r="524" spans="3:3" x14ac:dyDescent="0.2">
      <c r="C524" s="2" t="s">
        <v>3848</v>
      </c>
    </row>
    <row r="525" spans="3:3" x14ac:dyDescent="0.2">
      <c r="C525" s="2" t="s">
        <v>3849</v>
      </c>
    </row>
    <row r="526" spans="3:3" x14ac:dyDescent="0.2">
      <c r="C526" s="2" t="s">
        <v>3850</v>
      </c>
    </row>
    <row r="527" spans="3:3" x14ac:dyDescent="0.2">
      <c r="C527" s="2" t="s">
        <v>3851</v>
      </c>
    </row>
    <row r="528" spans="3:3" x14ac:dyDescent="0.2">
      <c r="C528" s="2" t="s">
        <v>3852</v>
      </c>
    </row>
    <row r="529" spans="3:3" x14ac:dyDescent="0.2">
      <c r="C529" s="2" t="s">
        <v>3853</v>
      </c>
    </row>
    <row r="530" spans="3:3" x14ac:dyDescent="0.2">
      <c r="C530" s="2" t="s">
        <v>3854</v>
      </c>
    </row>
    <row r="531" spans="3:3" x14ac:dyDescent="0.2">
      <c r="C531" s="2" t="s">
        <v>3855</v>
      </c>
    </row>
    <row r="532" spans="3:3" x14ac:dyDescent="0.2">
      <c r="C532" s="2" t="s">
        <v>3856</v>
      </c>
    </row>
    <row r="533" spans="3:3" x14ac:dyDescent="0.2">
      <c r="C533" s="2" t="s">
        <v>3857</v>
      </c>
    </row>
    <row r="534" spans="3:3" x14ac:dyDescent="0.2">
      <c r="C534" s="2" t="s">
        <v>3858</v>
      </c>
    </row>
    <row r="535" spans="3:3" x14ac:dyDescent="0.2">
      <c r="C535" s="2" t="s">
        <v>3859</v>
      </c>
    </row>
    <row r="536" spans="3:3" x14ac:dyDescent="0.2">
      <c r="C536" s="2" t="s">
        <v>3860</v>
      </c>
    </row>
    <row r="537" spans="3:3" x14ac:dyDescent="0.2">
      <c r="C537" s="2" t="s">
        <v>3861</v>
      </c>
    </row>
    <row r="538" spans="3:3" x14ac:dyDescent="0.2">
      <c r="C538" s="2" t="s">
        <v>3862</v>
      </c>
    </row>
    <row r="539" spans="3:3" x14ac:dyDescent="0.2">
      <c r="C539" s="2" t="s">
        <v>3863</v>
      </c>
    </row>
    <row r="540" spans="3:3" x14ac:dyDescent="0.2">
      <c r="C540" s="2" t="s">
        <v>3864</v>
      </c>
    </row>
    <row r="541" spans="3:3" x14ac:dyDescent="0.2">
      <c r="C541" s="2" t="s">
        <v>3865</v>
      </c>
    </row>
    <row r="542" spans="3:3" x14ac:dyDescent="0.2">
      <c r="C542" s="2" t="s">
        <v>3866</v>
      </c>
    </row>
    <row r="543" spans="3:3" x14ac:dyDescent="0.2">
      <c r="C543" s="2" t="s">
        <v>3867</v>
      </c>
    </row>
    <row r="544" spans="3:3" x14ac:dyDescent="0.2">
      <c r="C544" s="2" t="s">
        <v>3868</v>
      </c>
    </row>
    <row r="545" spans="3:3" x14ac:dyDescent="0.2">
      <c r="C545" s="2" t="s">
        <v>3869</v>
      </c>
    </row>
    <row r="546" spans="3:3" x14ac:dyDescent="0.2">
      <c r="C546" s="2" t="s">
        <v>3870</v>
      </c>
    </row>
    <row r="547" spans="3:3" x14ac:dyDescent="0.2">
      <c r="C547" s="2" t="s">
        <v>3871</v>
      </c>
    </row>
    <row r="548" spans="3:3" x14ac:dyDescent="0.2">
      <c r="C548" s="2" t="s">
        <v>3872</v>
      </c>
    </row>
    <row r="549" spans="3:3" x14ac:dyDescent="0.2">
      <c r="C549" s="2" t="s">
        <v>3873</v>
      </c>
    </row>
    <row r="550" spans="3:3" x14ac:dyDescent="0.2">
      <c r="C550" s="2" t="s">
        <v>3874</v>
      </c>
    </row>
    <row r="551" spans="3:3" x14ac:dyDescent="0.2">
      <c r="C551" s="2" t="s">
        <v>3875</v>
      </c>
    </row>
    <row r="552" spans="3:3" x14ac:dyDescent="0.2">
      <c r="C552" s="2" t="s">
        <v>3876</v>
      </c>
    </row>
    <row r="553" spans="3:3" x14ac:dyDescent="0.2">
      <c r="C553" s="2" t="s">
        <v>3877</v>
      </c>
    </row>
    <row r="554" spans="3:3" x14ac:dyDescent="0.2">
      <c r="C554" s="2" t="s">
        <v>3878</v>
      </c>
    </row>
    <row r="555" spans="3:3" x14ac:dyDescent="0.2">
      <c r="C555" s="2" t="s">
        <v>3879</v>
      </c>
    </row>
    <row r="556" spans="3:3" x14ac:dyDescent="0.2">
      <c r="C556" s="2" t="s">
        <v>3880</v>
      </c>
    </row>
    <row r="557" spans="3:3" x14ac:dyDescent="0.2">
      <c r="C557" s="2" t="s">
        <v>3881</v>
      </c>
    </row>
    <row r="558" spans="3:3" x14ac:dyDescent="0.2">
      <c r="C558" s="2" t="s">
        <v>3882</v>
      </c>
    </row>
    <row r="559" spans="3:3" x14ac:dyDescent="0.2">
      <c r="C559" s="2" t="s">
        <v>3883</v>
      </c>
    </row>
    <row r="560" spans="3:3" x14ac:dyDescent="0.2">
      <c r="C560" s="2" t="s">
        <v>3884</v>
      </c>
    </row>
    <row r="561" spans="3:3" x14ac:dyDescent="0.2">
      <c r="C561" s="2" t="s">
        <v>3885</v>
      </c>
    </row>
    <row r="562" spans="3:3" x14ac:dyDescent="0.2">
      <c r="C562" s="2" t="s">
        <v>3886</v>
      </c>
    </row>
    <row r="563" spans="3:3" x14ac:dyDescent="0.2">
      <c r="C563" s="2" t="s">
        <v>3887</v>
      </c>
    </row>
    <row r="564" spans="3:3" x14ac:dyDescent="0.2">
      <c r="C564" s="2" t="s">
        <v>3888</v>
      </c>
    </row>
    <row r="565" spans="3:3" x14ac:dyDescent="0.2">
      <c r="C565" s="2" t="s">
        <v>3889</v>
      </c>
    </row>
    <row r="566" spans="3:3" x14ac:dyDescent="0.2">
      <c r="C566" s="2" t="s">
        <v>3890</v>
      </c>
    </row>
    <row r="567" spans="3:3" x14ac:dyDescent="0.2">
      <c r="C567" s="2" t="s">
        <v>3891</v>
      </c>
    </row>
    <row r="568" spans="3:3" x14ac:dyDescent="0.2">
      <c r="C568" s="2" t="s">
        <v>3892</v>
      </c>
    </row>
    <row r="569" spans="3:3" x14ac:dyDescent="0.2">
      <c r="C569" s="2" t="s">
        <v>3893</v>
      </c>
    </row>
    <row r="570" spans="3:3" x14ac:dyDescent="0.2">
      <c r="C570" s="2" t="s">
        <v>3894</v>
      </c>
    </row>
    <row r="571" spans="3:3" x14ac:dyDescent="0.2">
      <c r="C571" s="2" t="s">
        <v>3895</v>
      </c>
    </row>
    <row r="572" spans="3:3" x14ac:dyDescent="0.2">
      <c r="C572" s="2" t="s">
        <v>3896</v>
      </c>
    </row>
    <row r="573" spans="3:3" x14ac:dyDescent="0.2">
      <c r="C573" s="2" t="s">
        <v>3897</v>
      </c>
    </row>
    <row r="574" spans="3:3" x14ac:dyDescent="0.2">
      <c r="C574" s="2" t="s">
        <v>3898</v>
      </c>
    </row>
    <row r="575" spans="3:3" x14ac:dyDescent="0.2">
      <c r="C575" s="2" t="s">
        <v>3899</v>
      </c>
    </row>
    <row r="576" spans="3:3" x14ac:dyDescent="0.2">
      <c r="C576" s="2" t="s">
        <v>3900</v>
      </c>
    </row>
    <row r="577" spans="3:3" x14ac:dyDescent="0.2">
      <c r="C577" s="2" t="s">
        <v>3901</v>
      </c>
    </row>
    <row r="578" spans="3:3" x14ac:dyDescent="0.2">
      <c r="C578" s="2" t="s">
        <v>3902</v>
      </c>
    </row>
    <row r="579" spans="3:3" x14ac:dyDescent="0.2">
      <c r="C579" s="2" t="s">
        <v>3377</v>
      </c>
    </row>
    <row r="580" spans="3:3" x14ac:dyDescent="0.2">
      <c r="C580" s="2" t="s">
        <v>3275</v>
      </c>
    </row>
    <row r="581" spans="3:3" x14ac:dyDescent="0.2">
      <c r="C581" s="2" t="s">
        <v>3044</v>
      </c>
    </row>
    <row r="582" spans="3:3" x14ac:dyDescent="0.2">
      <c r="C582" s="2" t="s">
        <v>3903</v>
      </c>
    </row>
    <row r="583" spans="3:3" x14ac:dyDescent="0.2">
      <c r="C583" s="2" t="s">
        <v>3904</v>
      </c>
    </row>
    <row r="584" spans="3:3" x14ac:dyDescent="0.2">
      <c r="C584" s="2" t="s">
        <v>3905</v>
      </c>
    </row>
    <row r="585" spans="3:3" x14ac:dyDescent="0.2">
      <c r="C585" s="2" t="s">
        <v>3108</v>
      </c>
    </row>
    <row r="586" spans="3:3" x14ac:dyDescent="0.2">
      <c r="C586" s="2" t="s">
        <v>3155</v>
      </c>
    </row>
    <row r="587" spans="3:3" x14ac:dyDescent="0.2">
      <c r="C587" s="2" t="s">
        <v>3906</v>
      </c>
    </row>
    <row r="588" spans="3:3" x14ac:dyDescent="0.2">
      <c r="C588" s="2" t="s">
        <v>3907</v>
      </c>
    </row>
    <row r="589" spans="3:3" x14ac:dyDescent="0.2">
      <c r="C589" s="2" t="s">
        <v>3908</v>
      </c>
    </row>
    <row r="590" spans="3:3" x14ac:dyDescent="0.2">
      <c r="C590" s="2" t="s">
        <v>3128</v>
      </c>
    </row>
    <row r="591" spans="3:3" x14ac:dyDescent="0.2">
      <c r="C591" s="2" t="s">
        <v>3179</v>
      </c>
    </row>
    <row r="592" spans="3:3" x14ac:dyDescent="0.2">
      <c r="C592" s="2" t="s">
        <v>3225</v>
      </c>
    </row>
    <row r="593" spans="3:3" x14ac:dyDescent="0.2">
      <c r="C593" s="2" t="s">
        <v>3219</v>
      </c>
    </row>
    <row r="594" spans="3:3" x14ac:dyDescent="0.2">
      <c r="C594" s="2" t="s">
        <v>3909</v>
      </c>
    </row>
    <row r="595" spans="3:3" x14ac:dyDescent="0.2">
      <c r="C595" s="2" t="s">
        <v>3254</v>
      </c>
    </row>
    <row r="596" spans="3:3" x14ac:dyDescent="0.2">
      <c r="C596" s="2" t="s">
        <v>3133</v>
      </c>
    </row>
  </sheetData>
  <mergeCells count="3">
    <mergeCell ref="A3:A4"/>
    <mergeCell ref="A13:L13"/>
    <mergeCell ref="O13:P13"/>
  </mergeCells>
  <conditionalFormatting sqref="B3">
    <cfRule type="duplicateValues" dxfId="124" priority="3"/>
  </conditionalFormatting>
  <conditionalFormatting sqref="B4:B12">
    <cfRule type="duplicateValues" dxfId="123" priority="75"/>
  </conditionalFormatting>
  <conditionalFormatting sqref="C20:C596">
    <cfRule type="duplicateValues" dxfId="122" priority="2"/>
  </conditionalFormatting>
  <conditionalFormatting sqref="C1:C1048576">
    <cfRule type="duplicateValues" dxfId="121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7"/>
  <sheetViews>
    <sheetView zoomScale="110" zoomScaleNormal="110" workbookViewId="0">
      <pane xSplit="3" ySplit="2" topLeftCell="D204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.5703125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29.25" customHeight="1" x14ac:dyDescent="0.2">
      <c r="A3" s="141" t="s">
        <v>3498</v>
      </c>
      <c r="B3" s="73" t="s">
        <v>3499</v>
      </c>
      <c r="C3" s="9" t="s">
        <v>3500</v>
      </c>
      <c r="D3" s="75" t="s">
        <v>426</v>
      </c>
      <c r="E3" s="13">
        <v>44417</v>
      </c>
      <c r="F3" s="75" t="s">
        <v>427</v>
      </c>
      <c r="G3" s="13">
        <v>44418</v>
      </c>
      <c r="H3" s="10" t="s">
        <v>429</v>
      </c>
      <c r="I3" s="1">
        <v>81</v>
      </c>
      <c r="J3" s="1">
        <v>62</v>
      </c>
      <c r="K3" s="1">
        <v>34</v>
      </c>
      <c r="L3" s="1">
        <v>26</v>
      </c>
      <c r="M3" s="79">
        <v>42.686999999999998</v>
      </c>
      <c r="N3" s="8">
        <v>43</v>
      </c>
      <c r="O3" s="62">
        <v>3000</v>
      </c>
      <c r="P3" s="63">
        <f>Table22452368910111213141516171819202122242345672345689101112131415161718192034[[#This Row],[PEMBULATAN]]*O3</f>
        <v>129000</v>
      </c>
    </row>
    <row r="4" spans="1:16" ht="29.25" customHeight="1" x14ac:dyDescent="0.2">
      <c r="A4" s="142"/>
      <c r="B4" s="74"/>
      <c r="C4" s="9" t="s">
        <v>3501</v>
      </c>
      <c r="D4" s="75" t="s">
        <v>426</v>
      </c>
      <c r="E4" s="13">
        <v>44417</v>
      </c>
      <c r="F4" s="75" t="s">
        <v>427</v>
      </c>
      <c r="G4" s="13">
        <v>44418</v>
      </c>
      <c r="H4" s="10" t="s">
        <v>429</v>
      </c>
      <c r="I4" s="1">
        <v>34</v>
      </c>
      <c r="J4" s="1">
        <v>23</v>
      </c>
      <c r="K4" s="1">
        <v>15</v>
      </c>
      <c r="L4" s="1">
        <v>2</v>
      </c>
      <c r="M4" s="79">
        <v>2.9325000000000001</v>
      </c>
      <c r="N4" s="8">
        <v>3</v>
      </c>
      <c r="O4" s="62">
        <v>3000</v>
      </c>
      <c r="P4" s="63">
        <f>Table22452368910111213141516171819202122242345672345689101112131415161718192034[[#This Row],[PEMBULATAN]]*O4</f>
        <v>9000</v>
      </c>
    </row>
    <row r="5" spans="1:16" ht="29.25" customHeight="1" x14ac:dyDescent="0.2">
      <c r="A5" s="91"/>
      <c r="B5" s="74"/>
      <c r="C5" s="85" t="s">
        <v>3502</v>
      </c>
      <c r="D5" s="77" t="s">
        <v>426</v>
      </c>
      <c r="E5" s="13">
        <v>44417</v>
      </c>
      <c r="F5" s="75" t="s">
        <v>427</v>
      </c>
      <c r="G5" s="13">
        <v>44418</v>
      </c>
      <c r="H5" s="76" t="s">
        <v>429</v>
      </c>
      <c r="I5" s="15">
        <v>70</v>
      </c>
      <c r="J5" s="15">
        <v>48</v>
      </c>
      <c r="K5" s="15">
        <v>28</v>
      </c>
      <c r="L5" s="15">
        <v>18</v>
      </c>
      <c r="M5" s="80">
        <v>23.52</v>
      </c>
      <c r="N5" s="71">
        <v>24</v>
      </c>
      <c r="O5" s="62">
        <v>3000</v>
      </c>
      <c r="P5" s="63">
        <f>Table22452368910111213141516171819202122242345672345689101112131415161718192034[[#This Row],[PEMBULATAN]]*O5</f>
        <v>72000</v>
      </c>
    </row>
    <row r="6" spans="1:16" ht="29.25" customHeight="1" x14ac:dyDescent="0.2">
      <c r="A6" s="91"/>
      <c r="B6" s="74"/>
      <c r="C6" s="85" t="s">
        <v>3503</v>
      </c>
      <c r="D6" s="77" t="s">
        <v>426</v>
      </c>
      <c r="E6" s="13">
        <v>44417</v>
      </c>
      <c r="F6" s="75" t="s">
        <v>427</v>
      </c>
      <c r="G6" s="13">
        <v>44418</v>
      </c>
      <c r="H6" s="76" t="s">
        <v>429</v>
      </c>
      <c r="I6" s="15">
        <v>76</v>
      </c>
      <c r="J6" s="15">
        <v>51</v>
      </c>
      <c r="K6" s="15">
        <v>31</v>
      </c>
      <c r="L6" s="15">
        <v>14</v>
      </c>
      <c r="M6" s="80">
        <v>30.039000000000001</v>
      </c>
      <c r="N6" s="71">
        <v>30</v>
      </c>
      <c r="O6" s="62">
        <v>3000</v>
      </c>
      <c r="P6" s="63">
        <f>Table22452368910111213141516171819202122242345672345689101112131415161718192034[[#This Row],[PEMBULATAN]]*O6</f>
        <v>90000</v>
      </c>
    </row>
    <row r="7" spans="1:16" ht="29.25" customHeight="1" x14ac:dyDescent="0.2">
      <c r="A7" s="91"/>
      <c r="B7" s="100"/>
      <c r="C7" s="85" t="s">
        <v>3504</v>
      </c>
      <c r="D7" s="77" t="s">
        <v>426</v>
      </c>
      <c r="E7" s="13">
        <v>44417</v>
      </c>
      <c r="F7" s="75" t="s">
        <v>427</v>
      </c>
      <c r="G7" s="13">
        <v>44418</v>
      </c>
      <c r="H7" s="76" t="s">
        <v>429</v>
      </c>
      <c r="I7" s="15">
        <v>58</v>
      </c>
      <c r="J7" s="15">
        <v>45</v>
      </c>
      <c r="K7" s="15">
        <v>47</v>
      </c>
      <c r="L7" s="15">
        <v>17</v>
      </c>
      <c r="M7" s="80">
        <v>30.6675</v>
      </c>
      <c r="N7" s="71">
        <v>31</v>
      </c>
      <c r="O7" s="62">
        <v>3000</v>
      </c>
      <c r="P7" s="63">
        <f>Table22452368910111213141516171819202122242345672345689101112131415161718192034[[#This Row],[PEMBULATAN]]*O7</f>
        <v>93000</v>
      </c>
    </row>
    <row r="8" spans="1:16" ht="29.25" customHeight="1" x14ac:dyDescent="0.2">
      <c r="A8" s="91"/>
      <c r="B8" s="74" t="s">
        <v>3505</v>
      </c>
      <c r="C8" s="85" t="s">
        <v>3506</v>
      </c>
      <c r="D8" s="77" t="s">
        <v>426</v>
      </c>
      <c r="E8" s="13">
        <v>44417</v>
      </c>
      <c r="F8" s="75" t="s">
        <v>427</v>
      </c>
      <c r="G8" s="13">
        <v>44418</v>
      </c>
      <c r="H8" s="76" t="s">
        <v>429</v>
      </c>
      <c r="I8" s="15">
        <v>92</v>
      </c>
      <c r="J8" s="15">
        <v>49</v>
      </c>
      <c r="K8" s="15">
        <v>41</v>
      </c>
      <c r="L8" s="15">
        <v>16</v>
      </c>
      <c r="M8" s="80">
        <v>46.207000000000001</v>
      </c>
      <c r="N8" s="71">
        <v>46</v>
      </c>
      <c r="O8" s="62">
        <v>3000</v>
      </c>
      <c r="P8" s="63">
        <f>Table22452368910111213141516171819202122242345672345689101112131415161718192034[[#This Row],[PEMBULATAN]]*O8</f>
        <v>138000</v>
      </c>
    </row>
    <row r="9" spans="1:16" ht="29.25" customHeight="1" x14ac:dyDescent="0.2">
      <c r="A9" s="91"/>
      <c r="B9" s="74"/>
      <c r="C9" s="85" t="s">
        <v>3507</v>
      </c>
      <c r="D9" s="77" t="s">
        <v>426</v>
      </c>
      <c r="E9" s="13">
        <v>44417</v>
      </c>
      <c r="F9" s="75" t="s">
        <v>427</v>
      </c>
      <c r="G9" s="13">
        <v>44418</v>
      </c>
      <c r="H9" s="76" t="s">
        <v>429</v>
      </c>
      <c r="I9" s="15">
        <v>93</v>
      </c>
      <c r="J9" s="15">
        <v>59</v>
      </c>
      <c r="K9" s="15">
        <v>42</v>
      </c>
      <c r="L9" s="15">
        <v>16</v>
      </c>
      <c r="M9" s="80">
        <v>57.613500000000002</v>
      </c>
      <c r="N9" s="71">
        <v>58</v>
      </c>
      <c r="O9" s="62">
        <v>3000</v>
      </c>
      <c r="P9" s="63">
        <f>Table22452368910111213141516171819202122242345672345689101112131415161718192034[[#This Row],[PEMBULATAN]]*O9</f>
        <v>174000</v>
      </c>
    </row>
    <row r="10" spans="1:16" ht="29.25" customHeight="1" x14ac:dyDescent="0.2">
      <c r="A10" s="91"/>
      <c r="B10" s="74"/>
      <c r="C10" s="85" t="s">
        <v>3508</v>
      </c>
      <c r="D10" s="77" t="s">
        <v>426</v>
      </c>
      <c r="E10" s="13">
        <v>44417</v>
      </c>
      <c r="F10" s="75" t="s">
        <v>427</v>
      </c>
      <c r="G10" s="13">
        <v>44418</v>
      </c>
      <c r="H10" s="76" t="s">
        <v>429</v>
      </c>
      <c r="I10" s="15">
        <v>79</v>
      </c>
      <c r="J10" s="15">
        <v>50</v>
      </c>
      <c r="K10" s="15">
        <v>41</v>
      </c>
      <c r="L10" s="15">
        <v>5</v>
      </c>
      <c r="M10" s="80">
        <v>40.487499999999997</v>
      </c>
      <c r="N10" s="71">
        <v>41</v>
      </c>
      <c r="O10" s="62">
        <v>3000</v>
      </c>
      <c r="P10" s="63">
        <f>Table22452368910111213141516171819202122242345672345689101112131415161718192034[[#This Row],[PEMBULATAN]]*O10</f>
        <v>123000</v>
      </c>
    </row>
    <row r="11" spans="1:16" ht="29.25" customHeight="1" x14ac:dyDescent="0.2">
      <c r="A11" s="91"/>
      <c r="B11" s="74"/>
      <c r="C11" s="85" t="s">
        <v>3509</v>
      </c>
      <c r="D11" s="77" t="s">
        <v>426</v>
      </c>
      <c r="E11" s="13">
        <v>44417</v>
      </c>
      <c r="F11" s="75" t="s">
        <v>427</v>
      </c>
      <c r="G11" s="13">
        <v>44418</v>
      </c>
      <c r="H11" s="76" t="s">
        <v>429</v>
      </c>
      <c r="I11" s="15">
        <v>85</v>
      </c>
      <c r="J11" s="15">
        <v>64</v>
      </c>
      <c r="K11" s="15">
        <v>22</v>
      </c>
      <c r="L11" s="15">
        <v>3</v>
      </c>
      <c r="M11" s="80">
        <v>29.92</v>
      </c>
      <c r="N11" s="71">
        <v>30</v>
      </c>
      <c r="O11" s="62">
        <v>3000</v>
      </c>
      <c r="P11" s="63">
        <f>Table22452368910111213141516171819202122242345672345689101112131415161718192034[[#This Row],[PEMBULATAN]]*O11</f>
        <v>90000</v>
      </c>
    </row>
    <row r="12" spans="1:16" ht="29.25" customHeight="1" x14ac:dyDescent="0.2">
      <c r="A12" s="91"/>
      <c r="B12" s="74"/>
      <c r="C12" s="85" t="s">
        <v>3510</v>
      </c>
      <c r="D12" s="77" t="s">
        <v>426</v>
      </c>
      <c r="E12" s="13">
        <v>44417</v>
      </c>
      <c r="F12" s="75" t="s">
        <v>427</v>
      </c>
      <c r="G12" s="13">
        <v>44418</v>
      </c>
      <c r="H12" s="76" t="s">
        <v>429</v>
      </c>
      <c r="I12" s="15">
        <v>92</v>
      </c>
      <c r="J12" s="15">
        <v>67</v>
      </c>
      <c r="K12" s="15">
        <v>29</v>
      </c>
      <c r="L12" s="15">
        <v>10</v>
      </c>
      <c r="M12" s="80">
        <v>44.689</v>
      </c>
      <c r="N12" s="71">
        <v>45</v>
      </c>
      <c r="O12" s="62">
        <v>3000</v>
      </c>
      <c r="P12" s="63">
        <f>Table22452368910111213141516171819202122242345672345689101112131415161718192034[[#This Row],[PEMBULATAN]]*O12</f>
        <v>135000</v>
      </c>
    </row>
    <row r="13" spans="1:16" ht="29.25" customHeight="1" x14ac:dyDescent="0.2">
      <c r="A13" s="91"/>
      <c r="B13" s="74"/>
      <c r="C13" s="85" t="s">
        <v>3511</v>
      </c>
      <c r="D13" s="77" t="s">
        <v>426</v>
      </c>
      <c r="E13" s="13">
        <v>44417</v>
      </c>
      <c r="F13" s="75" t="s">
        <v>427</v>
      </c>
      <c r="G13" s="13">
        <v>44418</v>
      </c>
      <c r="H13" s="76" t="s">
        <v>429</v>
      </c>
      <c r="I13" s="15">
        <v>75</v>
      </c>
      <c r="J13" s="15">
        <v>63</v>
      </c>
      <c r="K13" s="15">
        <v>29</v>
      </c>
      <c r="L13" s="15">
        <v>9</v>
      </c>
      <c r="M13" s="80">
        <v>34.256250000000001</v>
      </c>
      <c r="N13" s="71">
        <v>34</v>
      </c>
      <c r="O13" s="62">
        <v>3000</v>
      </c>
      <c r="P13" s="63">
        <f>Table22452368910111213141516171819202122242345672345689101112131415161718192034[[#This Row],[PEMBULATAN]]*O13</f>
        <v>102000</v>
      </c>
    </row>
    <row r="14" spans="1:16" ht="29.25" customHeight="1" x14ac:dyDescent="0.2">
      <c r="A14" s="91"/>
      <c r="B14" s="74"/>
      <c r="C14" s="85" t="s">
        <v>3512</v>
      </c>
      <c r="D14" s="77" t="s">
        <v>426</v>
      </c>
      <c r="E14" s="13">
        <v>44417</v>
      </c>
      <c r="F14" s="75" t="s">
        <v>427</v>
      </c>
      <c r="G14" s="13">
        <v>44418</v>
      </c>
      <c r="H14" s="76" t="s">
        <v>429</v>
      </c>
      <c r="I14" s="15">
        <v>84</v>
      </c>
      <c r="J14" s="15">
        <v>67</v>
      </c>
      <c r="K14" s="15">
        <v>18</v>
      </c>
      <c r="L14" s="15">
        <v>13</v>
      </c>
      <c r="M14" s="80">
        <v>25.326000000000001</v>
      </c>
      <c r="N14" s="71">
        <v>26</v>
      </c>
      <c r="O14" s="62">
        <v>3000</v>
      </c>
      <c r="P14" s="63">
        <f>Table22452368910111213141516171819202122242345672345689101112131415161718192034[[#This Row],[PEMBULATAN]]*O14</f>
        <v>78000</v>
      </c>
    </row>
    <row r="15" spans="1:16" ht="29.25" customHeight="1" x14ac:dyDescent="0.2">
      <c r="A15" s="91"/>
      <c r="B15" s="74"/>
      <c r="C15" s="85" t="s">
        <v>3513</v>
      </c>
      <c r="D15" s="77" t="s">
        <v>426</v>
      </c>
      <c r="E15" s="13">
        <v>44417</v>
      </c>
      <c r="F15" s="75" t="s">
        <v>427</v>
      </c>
      <c r="G15" s="13">
        <v>44418</v>
      </c>
      <c r="H15" s="76" t="s">
        <v>429</v>
      </c>
      <c r="I15" s="15">
        <v>84</v>
      </c>
      <c r="J15" s="15">
        <v>65</v>
      </c>
      <c r="K15" s="15">
        <v>47</v>
      </c>
      <c r="L15" s="15">
        <v>20</v>
      </c>
      <c r="M15" s="80">
        <v>64.155000000000001</v>
      </c>
      <c r="N15" s="71">
        <v>64</v>
      </c>
      <c r="O15" s="62">
        <v>3000</v>
      </c>
      <c r="P15" s="63">
        <f>Table22452368910111213141516171819202122242345672345689101112131415161718192034[[#This Row],[PEMBULATAN]]*O15</f>
        <v>192000</v>
      </c>
    </row>
    <row r="16" spans="1:16" ht="29.25" customHeight="1" x14ac:dyDescent="0.2">
      <c r="A16" s="91"/>
      <c r="B16" s="74"/>
      <c r="C16" s="85" t="s">
        <v>3514</v>
      </c>
      <c r="D16" s="77" t="s">
        <v>426</v>
      </c>
      <c r="E16" s="13">
        <v>44417</v>
      </c>
      <c r="F16" s="75" t="s">
        <v>427</v>
      </c>
      <c r="G16" s="13">
        <v>44418</v>
      </c>
      <c r="H16" s="76" t="s">
        <v>429</v>
      </c>
      <c r="I16" s="15">
        <v>82</v>
      </c>
      <c r="J16" s="15">
        <v>56</v>
      </c>
      <c r="K16" s="15">
        <v>30</v>
      </c>
      <c r="L16" s="15">
        <v>12</v>
      </c>
      <c r="M16" s="80">
        <v>34.44</v>
      </c>
      <c r="N16" s="71">
        <v>35</v>
      </c>
      <c r="O16" s="62">
        <v>3000</v>
      </c>
      <c r="P16" s="63">
        <f>Table22452368910111213141516171819202122242345672345689101112131415161718192034[[#This Row],[PEMBULATAN]]*O16</f>
        <v>105000</v>
      </c>
    </row>
    <row r="17" spans="1:16" ht="29.25" customHeight="1" x14ac:dyDescent="0.2">
      <c r="A17" s="91"/>
      <c r="B17" s="74"/>
      <c r="C17" s="85" t="s">
        <v>3515</v>
      </c>
      <c r="D17" s="77" t="s">
        <v>426</v>
      </c>
      <c r="E17" s="13">
        <v>44417</v>
      </c>
      <c r="F17" s="75" t="s">
        <v>427</v>
      </c>
      <c r="G17" s="13">
        <v>44418</v>
      </c>
      <c r="H17" s="76" t="s">
        <v>429</v>
      </c>
      <c r="I17" s="15">
        <v>78</v>
      </c>
      <c r="J17" s="15">
        <v>59</v>
      </c>
      <c r="K17" s="15">
        <v>35</v>
      </c>
      <c r="L17" s="15">
        <v>12</v>
      </c>
      <c r="M17" s="80">
        <v>40.267499999999998</v>
      </c>
      <c r="N17" s="71">
        <v>40</v>
      </c>
      <c r="O17" s="62">
        <v>3000</v>
      </c>
      <c r="P17" s="63">
        <f>Table22452368910111213141516171819202122242345672345689101112131415161718192034[[#This Row],[PEMBULATAN]]*O17</f>
        <v>120000</v>
      </c>
    </row>
    <row r="18" spans="1:16" ht="29.25" customHeight="1" x14ac:dyDescent="0.2">
      <c r="A18" s="91"/>
      <c r="B18" s="74"/>
      <c r="C18" s="85" t="s">
        <v>3516</v>
      </c>
      <c r="D18" s="77" t="s">
        <v>426</v>
      </c>
      <c r="E18" s="13">
        <v>44417</v>
      </c>
      <c r="F18" s="75" t="s">
        <v>427</v>
      </c>
      <c r="G18" s="13">
        <v>44418</v>
      </c>
      <c r="H18" s="76" t="s">
        <v>429</v>
      </c>
      <c r="I18" s="15">
        <v>79</v>
      </c>
      <c r="J18" s="15">
        <v>62</v>
      </c>
      <c r="K18" s="15">
        <v>41</v>
      </c>
      <c r="L18" s="15">
        <v>7</v>
      </c>
      <c r="M18" s="80">
        <v>50.204500000000003</v>
      </c>
      <c r="N18" s="71">
        <v>50</v>
      </c>
      <c r="O18" s="62">
        <v>3000</v>
      </c>
      <c r="P18" s="63">
        <f>Table22452368910111213141516171819202122242345672345689101112131415161718192034[[#This Row],[PEMBULATAN]]*O18</f>
        <v>150000</v>
      </c>
    </row>
    <row r="19" spans="1:16" ht="29.25" customHeight="1" x14ac:dyDescent="0.2">
      <c r="A19" s="91"/>
      <c r="B19" s="74"/>
      <c r="C19" s="85" t="s">
        <v>3517</v>
      </c>
      <c r="D19" s="77" t="s">
        <v>426</v>
      </c>
      <c r="E19" s="13">
        <v>44417</v>
      </c>
      <c r="F19" s="75" t="s">
        <v>427</v>
      </c>
      <c r="G19" s="13">
        <v>44418</v>
      </c>
      <c r="H19" s="76" t="s">
        <v>429</v>
      </c>
      <c r="I19" s="15">
        <v>52</v>
      </c>
      <c r="J19" s="15">
        <v>61</v>
      </c>
      <c r="K19" s="15">
        <v>29</v>
      </c>
      <c r="L19" s="15">
        <v>9</v>
      </c>
      <c r="M19" s="80">
        <v>22.997</v>
      </c>
      <c r="N19" s="71">
        <v>23</v>
      </c>
      <c r="O19" s="62">
        <v>3000</v>
      </c>
      <c r="P19" s="63">
        <f>Table22452368910111213141516171819202122242345672345689101112131415161718192034[[#This Row],[PEMBULATAN]]*O19</f>
        <v>69000</v>
      </c>
    </row>
    <row r="20" spans="1:16" ht="29.25" customHeight="1" x14ac:dyDescent="0.2">
      <c r="A20" s="91"/>
      <c r="B20" s="74"/>
      <c r="C20" s="85" t="s">
        <v>3518</v>
      </c>
      <c r="D20" s="77" t="s">
        <v>426</v>
      </c>
      <c r="E20" s="13">
        <v>44417</v>
      </c>
      <c r="F20" s="75" t="s">
        <v>427</v>
      </c>
      <c r="G20" s="13">
        <v>44418</v>
      </c>
      <c r="H20" s="76" t="s">
        <v>429</v>
      </c>
      <c r="I20" s="15">
        <v>84</v>
      </c>
      <c r="J20" s="15">
        <v>59</v>
      </c>
      <c r="K20" s="15">
        <v>38</v>
      </c>
      <c r="L20" s="15">
        <v>15</v>
      </c>
      <c r="M20" s="80">
        <v>47.082000000000001</v>
      </c>
      <c r="N20" s="71">
        <v>47</v>
      </c>
      <c r="O20" s="62">
        <v>3000</v>
      </c>
      <c r="P20" s="63">
        <f>Table22452368910111213141516171819202122242345672345689101112131415161718192034[[#This Row],[PEMBULATAN]]*O20</f>
        <v>141000</v>
      </c>
    </row>
    <row r="21" spans="1:16" ht="29.25" customHeight="1" x14ac:dyDescent="0.2">
      <c r="A21" s="91"/>
      <c r="B21" s="74"/>
      <c r="C21" s="85" t="s">
        <v>3519</v>
      </c>
      <c r="D21" s="77" t="s">
        <v>426</v>
      </c>
      <c r="E21" s="13">
        <v>44417</v>
      </c>
      <c r="F21" s="75" t="s">
        <v>427</v>
      </c>
      <c r="G21" s="13">
        <v>44418</v>
      </c>
      <c r="H21" s="76" t="s">
        <v>429</v>
      </c>
      <c r="I21" s="15">
        <v>93</v>
      </c>
      <c r="J21" s="15">
        <v>59</v>
      </c>
      <c r="K21" s="15">
        <v>41</v>
      </c>
      <c r="L21" s="15">
        <v>17</v>
      </c>
      <c r="M21" s="80">
        <v>56.241750000000003</v>
      </c>
      <c r="N21" s="71">
        <v>56</v>
      </c>
      <c r="O21" s="62">
        <v>3000</v>
      </c>
      <c r="P21" s="63">
        <f>Table22452368910111213141516171819202122242345672345689101112131415161718192034[[#This Row],[PEMBULATAN]]*O21</f>
        <v>168000</v>
      </c>
    </row>
    <row r="22" spans="1:16" ht="29.25" customHeight="1" x14ac:dyDescent="0.2">
      <c r="A22" s="91"/>
      <c r="B22" s="74"/>
      <c r="C22" s="85" t="s">
        <v>3520</v>
      </c>
      <c r="D22" s="77" t="s">
        <v>426</v>
      </c>
      <c r="E22" s="13">
        <v>44417</v>
      </c>
      <c r="F22" s="75" t="s">
        <v>427</v>
      </c>
      <c r="G22" s="13">
        <v>44418</v>
      </c>
      <c r="H22" s="76" t="s">
        <v>429</v>
      </c>
      <c r="I22" s="15">
        <v>88</v>
      </c>
      <c r="J22" s="15">
        <v>54</v>
      </c>
      <c r="K22" s="15">
        <v>37</v>
      </c>
      <c r="L22" s="15">
        <v>11</v>
      </c>
      <c r="M22" s="80">
        <v>43.956000000000003</v>
      </c>
      <c r="N22" s="71">
        <v>44</v>
      </c>
      <c r="O22" s="62">
        <v>3000</v>
      </c>
      <c r="P22" s="63">
        <f>Table22452368910111213141516171819202122242345672345689101112131415161718192034[[#This Row],[PEMBULATAN]]*O22</f>
        <v>132000</v>
      </c>
    </row>
    <row r="23" spans="1:16" ht="29.25" customHeight="1" x14ac:dyDescent="0.2">
      <c r="A23" s="91"/>
      <c r="B23" s="74"/>
      <c r="C23" s="85" t="s">
        <v>3521</v>
      </c>
      <c r="D23" s="77" t="s">
        <v>426</v>
      </c>
      <c r="E23" s="13">
        <v>44417</v>
      </c>
      <c r="F23" s="75" t="s">
        <v>427</v>
      </c>
      <c r="G23" s="13">
        <v>44418</v>
      </c>
      <c r="H23" s="76" t="s">
        <v>429</v>
      </c>
      <c r="I23" s="15">
        <v>67</v>
      </c>
      <c r="J23" s="15">
        <v>59</v>
      </c>
      <c r="K23" s="15">
        <v>22</v>
      </c>
      <c r="L23" s="15">
        <v>10</v>
      </c>
      <c r="M23" s="80">
        <v>21.741499999999998</v>
      </c>
      <c r="N23" s="71">
        <v>22</v>
      </c>
      <c r="O23" s="62">
        <v>3000</v>
      </c>
      <c r="P23" s="63">
        <f>Table22452368910111213141516171819202122242345672345689101112131415161718192034[[#This Row],[PEMBULATAN]]*O23</f>
        <v>66000</v>
      </c>
    </row>
    <row r="24" spans="1:16" ht="29.25" customHeight="1" x14ac:dyDescent="0.2">
      <c r="A24" s="91"/>
      <c r="B24" s="74"/>
      <c r="C24" s="85" t="s">
        <v>3522</v>
      </c>
      <c r="D24" s="77" t="s">
        <v>426</v>
      </c>
      <c r="E24" s="13">
        <v>44417</v>
      </c>
      <c r="F24" s="75" t="s">
        <v>427</v>
      </c>
      <c r="G24" s="13">
        <v>44418</v>
      </c>
      <c r="H24" s="76" t="s">
        <v>429</v>
      </c>
      <c r="I24" s="15">
        <v>62</v>
      </c>
      <c r="J24" s="15">
        <v>47</v>
      </c>
      <c r="K24" s="15">
        <v>23</v>
      </c>
      <c r="L24" s="15">
        <v>8</v>
      </c>
      <c r="M24" s="80">
        <v>16.755500000000001</v>
      </c>
      <c r="N24" s="71">
        <v>17</v>
      </c>
      <c r="O24" s="62">
        <v>3000</v>
      </c>
      <c r="P24" s="63">
        <f>Table22452368910111213141516171819202122242345672345689101112131415161718192034[[#This Row],[PEMBULATAN]]*O24</f>
        <v>51000</v>
      </c>
    </row>
    <row r="25" spans="1:16" ht="29.25" customHeight="1" x14ac:dyDescent="0.2">
      <c r="A25" s="91"/>
      <c r="B25" s="74"/>
      <c r="C25" s="85" t="s">
        <v>3523</v>
      </c>
      <c r="D25" s="77" t="s">
        <v>426</v>
      </c>
      <c r="E25" s="13">
        <v>44417</v>
      </c>
      <c r="F25" s="75" t="s">
        <v>427</v>
      </c>
      <c r="G25" s="13">
        <v>44418</v>
      </c>
      <c r="H25" s="76" t="s">
        <v>429</v>
      </c>
      <c r="I25" s="15">
        <v>87</v>
      </c>
      <c r="J25" s="15">
        <v>65</v>
      </c>
      <c r="K25" s="15">
        <v>31</v>
      </c>
      <c r="L25" s="15">
        <v>11</v>
      </c>
      <c r="M25" s="80">
        <v>43.826250000000002</v>
      </c>
      <c r="N25" s="71">
        <v>44</v>
      </c>
      <c r="O25" s="62">
        <v>3000</v>
      </c>
      <c r="P25" s="63">
        <f>Table22452368910111213141516171819202122242345672345689101112131415161718192034[[#This Row],[PEMBULATAN]]*O25</f>
        <v>132000</v>
      </c>
    </row>
    <row r="26" spans="1:16" ht="29.25" customHeight="1" x14ac:dyDescent="0.2">
      <c r="A26" s="91"/>
      <c r="B26" s="74"/>
      <c r="C26" s="85" t="s">
        <v>3524</v>
      </c>
      <c r="D26" s="77" t="s">
        <v>426</v>
      </c>
      <c r="E26" s="13">
        <v>44417</v>
      </c>
      <c r="F26" s="75" t="s">
        <v>427</v>
      </c>
      <c r="G26" s="13">
        <v>44418</v>
      </c>
      <c r="H26" s="76" t="s">
        <v>429</v>
      </c>
      <c r="I26" s="15">
        <v>93</v>
      </c>
      <c r="J26" s="15">
        <v>68</v>
      </c>
      <c r="K26" s="15">
        <v>41</v>
      </c>
      <c r="L26" s="15">
        <v>23</v>
      </c>
      <c r="M26" s="80">
        <v>64.820999999999998</v>
      </c>
      <c r="N26" s="71">
        <v>65</v>
      </c>
      <c r="O26" s="62">
        <v>3000</v>
      </c>
      <c r="P26" s="63">
        <f>Table22452368910111213141516171819202122242345672345689101112131415161718192034[[#This Row],[PEMBULATAN]]*O26</f>
        <v>195000</v>
      </c>
    </row>
    <row r="27" spans="1:16" ht="29.25" customHeight="1" x14ac:dyDescent="0.2">
      <c r="A27" s="91"/>
      <c r="B27" s="74"/>
      <c r="C27" s="85" t="s">
        <v>3525</v>
      </c>
      <c r="D27" s="77" t="s">
        <v>426</v>
      </c>
      <c r="E27" s="13">
        <v>44417</v>
      </c>
      <c r="F27" s="75" t="s">
        <v>427</v>
      </c>
      <c r="G27" s="13">
        <v>44418</v>
      </c>
      <c r="H27" s="76" t="s">
        <v>429</v>
      </c>
      <c r="I27" s="15">
        <v>73</v>
      </c>
      <c r="J27" s="15">
        <v>61</v>
      </c>
      <c r="K27" s="15">
        <v>32</v>
      </c>
      <c r="L27" s="15">
        <v>8</v>
      </c>
      <c r="M27" s="80">
        <v>35.624000000000002</v>
      </c>
      <c r="N27" s="71">
        <v>36</v>
      </c>
      <c r="O27" s="62">
        <v>3000</v>
      </c>
      <c r="P27" s="63">
        <f>Table22452368910111213141516171819202122242345672345689101112131415161718192034[[#This Row],[PEMBULATAN]]*O27</f>
        <v>108000</v>
      </c>
    </row>
    <row r="28" spans="1:16" ht="29.25" customHeight="1" x14ac:dyDescent="0.2">
      <c r="A28" s="91"/>
      <c r="B28" s="74"/>
      <c r="C28" s="85" t="s">
        <v>3526</v>
      </c>
      <c r="D28" s="77" t="s">
        <v>426</v>
      </c>
      <c r="E28" s="13">
        <v>44417</v>
      </c>
      <c r="F28" s="75" t="s">
        <v>427</v>
      </c>
      <c r="G28" s="13">
        <v>44418</v>
      </c>
      <c r="H28" s="76" t="s">
        <v>429</v>
      </c>
      <c r="I28" s="15">
        <v>78</v>
      </c>
      <c r="J28" s="15">
        <v>62</v>
      </c>
      <c r="K28" s="15">
        <v>37</v>
      </c>
      <c r="L28" s="15">
        <v>16</v>
      </c>
      <c r="M28" s="80">
        <v>44.732999999999997</v>
      </c>
      <c r="N28" s="71">
        <v>45</v>
      </c>
      <c r="O28" s="62">
        <v>3000</v>
      </c>
      <c r="P28" s="63">
        <f>Table22452368910111213141516171819202122242345672345689101112131415161718192034[[#This Row],[PEMBULATAN]]*O28</f>
        <v>135000</v>
      </c>
    </row>
    <row r="29" spans="1:16" ht="29.25" customHeight="1" x14ac:dyDescent="0.2">
      <c r="A29" s="91"/>
      <c r="B29" s="74"/>
      <c r="C29" s="85" t="s">
        <v>3527</v>
      </c>
      <c r="D29" s="77" t="s">
        <v>426</v>
      </c>
      <c r="E29" s="13">
        <v>44417</v>
      </c>
      <c r="F29" s="75" t="s">
        <v>427</v>
      </c>
      <c r="G29" s="13">
        <v>44418</v>
      </c>
      <c r="H29" s="76" t="s">
        <v>429</v>
      </c>
      <c r="I29" s="15">
        <v>92</v>
      </c>
      <c r="J29" s="15">
        <v>67</v>
      </c>
      <c r="K29" s="15">
        <v>38</v>
      </c>
      <c r="L29" s="15">
        <v>11</v>
      </c>
      <c r="M29" s="80">
        <v>58.558</v>
      </c>
      <c r="N29" s="71">
        <v>59</v>
      </c>
      <c r="O29" s="62">
        <v>3000</v>
      </c>
      <c r="P29" s="63">
        <f>Table22452368910111213141516171819202122242345672345689101112131415161718192034[[#This Row],[PEMBULATAN]]*O29</f>
        <v>177000</v>
      </c>
    </row>
    <row r="30" spans="1:16" ht="29.25" customHeight="1" x14ac:dyDescent="0.2">
      <c r="A30" s="91"/>
      <c r="B30" s="74"/>
      <c r="C30" s="85" t="s">
        <v>3528</v>
      </c>
      <c r="D30" s="77" t="s">
        <v>426</v>
      </c>
      <c r="E30" s="13">
        <v>44417</v>
      </c>
      <c r="F30" s="75" t="s">
        <v>427</v>
      </c>
      <c r="G30" s="13">
        <v>44418</v>
      </c>
      <c r="H30" s="76" t="s">
        <v>429</v>
      </c>
      <c r="I30" s="15">
        <v>107</v>
      </c>
      <c r="J30" s="15">
        <v>63</v>
      </c>
      <c r="K30" s="15">
        <v>34</v>
      </c>
      <c r="L30" s="15">
        <v>16</v>
      </c>
      <c r="M30" s="80">
        <v>57.298499999999997</v>
      </c>
      <c r="N30" s="71">
        <v>58</v>
      </c>
      <c r="O30" s="62">
        <v>3000</v>
      </c>
      <c r="P30" s="63">
        <f>Table22452368910111213141516171819202122242345672345689101112131415161718192034[[#This Row],[PEMBULATAN]]*O30</f>
        <v>174000</v>
      </c>
    </row>
    <row r="31" spans="1:16" ht="29.25" customHeight="1" x14ac:dyDescent="0.2">
      <c r="A31" s="91"/>
      <c r="B31" s="74"/>
      <c r="C31" s="85" t="s">
        <v>3529</v>
      </c>
      <c r="D31" s="77" t="s">
        <v>426</v>
      </c>
      <c r="E31" s="13">
        <v>44417</v>
      </c>
      <c r="F31" s="75" t="s">
        <v>427</v>
      </c>
      <c r="G31" s="13">
        <v>44418</v>
      </c>
      <c r="H31" s="76" t="s">
        <v>429</v>
      </c>
      <c r="I31" s="15">
        <v>85</v>
      </c>
      <c r="J31" s="15">
        <v>63</v>
      </c>
      <c r="K31" s="15">
        <v>37</v>
      </c>
      <c r="L31" s="15">
        <v>10</v>
      </c>
      <c r="M31" s="80">
        <v>49.533749999999998</v>
      </c>
      <c r="N31" s="71">
        <v>50</v>
      </c>
      <c r="O31" s="62">
        <v>3000</v>
      </c>
      <c r="P31" s="63">
        <f>Table22452368910111213141516171819202122242345672345689101112131415161718192034[[#This Row],[PEMBULATAN]]*O31</f>
        <v>150000</v>
      </c>
    </row>
    <row r="32" spans="1:16" ht="29.25" customHeight="1" x14ac:dyDescent="0.2">
      <c r="A32" s="91"/>
      <c r="B32" s="74"/>
      <c r="C32" s="85" t="s">
        <v>3530</v>
      </c>
      <c r="D32" s="77" t="s">
        <v>426</v>
      </c>
      <c r="E32" s="13">
        <v>44417</v>
      </c>
      <c r="F32" s="75" t="s">
        <v>427</v>
      </c>
      <c r="G32" s="13">
        <v>44418</v>
      </c>
      <c r="H32" s="76" t="s">
        <v>429</v>
      </c>
      <c r="I32" s="15">
        <v>94</v>
      </c>
      <c r="J32" s="15">
        <v>66</v>
      </c>
      <c r="K32" s="15">
        <v>31</v>
      </c>
      <c r="L32" s="15">
        <v>12</v>
      </c>
      <c r="M32" s="80">
        <v>48.081000000000003</v>
      </c>
      <c r="N32" s="71">
        <v>48</v>
      </c>
      <c r="O32" s="62">
        <v>3000</v>
      </c>
      <c r="P32" s="63">
        <f>Table22452368910111213141516171819202122242345672345689101112131415161718192034[[#This Row],[PEMBULATAN]]*O32</f>
        <v>144000</v>
      </c>
    </row>
    <row r="33" spans="1:16" ht="29.25" customHeight="1" x14ac:dyDescent="0.2">
      <c r="A33" s="91"/>
      <c r="B33" s="74"/>
      <c r="C33" s="85" t="s">
        <v>3531</v>
      </c>
      <c r="D33" s="77" t="s">
        <v>426</v>
      </c>
      <c r="E33" s="13">
        <v>44417</v>
      </c>
      <c r="F33" s="75" t="s">
        <v>427</v>
      </c>
      <c r="G33" s="13">
        <v>44418</v>
      </c>
      <c r="H33" s="76" t="s">
        <v>429</v>
      </c>
      <c r="I33" s="15">
        <v>86</v>
      </c>
      <c r="J33" s="15">
        <v>53</v>
      </c>
      <c r="K33" s="15">
        <v>39</v>
      </c>
      <c r="L33" s="15">
        <v>17</v>
      </c>
      <c r="M33" s="80">
        <v>44.4405</v>
      </c>
      <c r="N33" s="71">
        <v>45</v>
      </c>
      <c r="O33" s="62">
        <v>3000</v>
      </c>
      <c r="P33" s="63">
        <f>Table22452368910111213141516171819202122242345672345689101112131415161718192034[[#This Row],[PEMBULATAN]]*O33</f>
        <v>135000</v>
      </c>
    </row>
    <row r="34" spans="1:16" ht="29.25" customHeight="1" x14ac:dyDescent="0.2">
      <c r="A34" s="91"/>
      <c r="B34" s="74"/>
      <c r="C34" s="85" t="s">
        <v>3532</v>
      </c>
      <c r="D34" s="77" t="s">
        <v>426</v>
      </c>
      <c r="E34" s="13">
        <v>44417</v>
      </c>
      <c r="F34" s="75" t="s">
        <v>427</v>
      </c>
      <c r="G34" s="13">
        <v>44418</v>
      </c>
      <c r="H34" s="76" t="s">
        <v>429</v>
      </c>
      <c r="I34" s="15">
        <v>82</v>
      </c>
      <c r="J34" s="15">
        <v>68</v>
      </c>
      <c r="K34" s="15">
        <v>29</v>
      </c>
      <c r="L34" s="15">
        <v>8</v>
      </c>
      <c r="M34" s="80">
        <v>40.426000000000002</v>
      </c>
      <c r="N34" s="71">
        <v>41</v>
      </c>
      <c r="O34" s="62">
        <v>3000</v>
      </c>
      <c r="P34" s="63">
        <f>Table22452368910111213141516171819202122242345672345689101112131415161718192034[[#This Row],[PEMBULATAN]]*O34</f>
        <v>123000</v>
      </c>
    </row>
    <row r="35" spans="1:16" ht="29.25" customHeight="1" x14ac:dyDescent="0.2">
      <c r="A35" s="91"/>
      <c r="B35" s="74"/>
      <c r="C35" s="85" t="s">
        <v>3533</v>
      </c>
      <c r="D35" s="77" t="s">
        <v>426</v>
      </c>
      <c r="E35" s="13">
        <v>44417</v>
      </c>
      <c r="F35" s="75" t="s">
        <v>427</v>
      </c>
      <c r="G35" s="13">
        <v>44418</v>
      </c>
      <c r="H35" s="76" t="s">
        <v>429</v>
      </c>
      <c r="I35" s="15">
        <v>91</v>
      </c>
      <c r="J35" s="15">
        <v>67</v>
      </c>
      <c r="K35" s="15">
        <v>23</v>
      </c>
      <c r="L35" s="15">
        <v>11</v>
      </c>
      <c r="M35" s="80">
        <v>35.057749999999999</v>
      </c>
      <c r="N35" s="71">
        <v>35</v>
      </c>
      <c r="O35" s="62">
        <v>3000</v>
      </c>
      <c r="P35" s="63">
        <f>Table22452368910111213141516171819202122242345672345689101112131415161718192034[[#This Row],[PEMBULATAN]]*O35</f>
        <v>105000</v>
      </c>
    </row>
    <row r="36" spans="1:16" ht="29.25" customHeight="1" x14ac:dyDescent="0.2">
      <c r="A36" s="91"/>
      <c r="B36" s="74"/>
      <c r="C36" s="85" t="s">
        <v>3534</v>
      </c>
      <c r="D36" s="77" t="s">
        <v>426</v>
      </c>
      <c r="E36" s="13">
        <v>44417</v>
      </c>
      <c r="F36" s="75" t="s">
        <v>427</v>
      </c>
      <c r="G36" s="13">
        <v>44418</v>
      </c>
      <c r="H36" s="76" t="s">
        <v>429</v>
      </c>
      <c r="I36" s="15">
        <v>89</v>
      </c>
      <c r="J36" s="15">
        <v>57</v>
      </c>
      <c r="K36" s="15">
        <v>35</v>
      </c>
      <c r="L36" s="15">
        <v>11</v>
      </c>
      <c r="M36" s="80">
        <v>44.388750000000002</v>
      </c>
      <c r="N36" s="71">
        <v>45</v>
      </c>
      <c r="O36" s="62">
        <v>3000</v>
      </c>
      <c r="P36" s="63">
        <f>Table22452368910111213141516171819202122242345672345689101112131415161718192034[[#This Row],[PEMBULATAN]]*O36</f>
        <v>135000</v>
      </c>
    </row>
    <row r="37" spans="1:16" ht="29.25" customHeight="1" x14ac:dyDescent="0.2">
      <c r="A37" s="91"/>
      <c r="B37" s="74"/>
      <c r="C37" s="85" t="s">
        <v>3535</v>
      </c>
      <c r="D37" s="77" t="s">
        <v>426</v>
      </c>
      <c r="E37" s="13">
        <v>44417</v>
      </c>
      <c r="F37" s="75" t="s">
        <v>427</v>
      </c>
      <c r="G37" s="13">
        <v>44418</v>
      </c>
      <c r="H37" s="76" t="s">
        <v>429</v>
      </c>
      <c r="I37" s="15">
        <v>91</v>
      </c>
      <c r="J37" s="15">
        <v>58</v>
      </c>
      <c r="K37" s="15">
        <v>39</v>
      </c>
      <c r="L37" s="15">
        <v>21</v>
      </c>
      <c r="M37" s="80">
        <v>51.460500000000003</v>
      </c>
      <c r="N37" s="71">
        <v>52</v>
      </c>
      <c r="O37" s="62">
        <v>3000</v>
      </c>
      <c r="P37" s="63">
        <f>Table22452368910111213141516171819202122242345672345689101112131415161718192034[[#This Row],[PEMBULATAN]]*O37</f>
        <v>156000</v>
      </c>
    </row>
    <row r="38" spans="1:16" ht="29.25" customHeight="1" x14ac:dyDescent="0.2">
      <c r="A38" s="91"/>
      <c r="B38" s="74"/>
      <c r="C38" s="85" t="s">
        <v>3536</v>
      </c>
      <c r="D38" s="77" t="s">
        <v>426</v>
      </c>
      <c r="E38" s="13">
        <v>44417</v>
      </c>
      <c r="F38" s="75" t="s">
        <v>427</v>
      </c>
      <c r="G38" s="13">
        <v>44418</v>
      </c>
      <c r="H38" s="76" t="s">
        <v>429</v>
      </c>
      <c r="I38" s="15">
        <v>74</v>
      </c>
      <c r="J38" s="15">
        <v>58</v>
      </c>
      <c r="K38" s="15">
        <v>46</v>
      </c>
      <c r="L38" s="15">
        <v>7</v>
      </c>
      <c r="M38" s="80">
        <v>49.357999999999997</v>
      </c>
      <c r="N38" s="71">
        <v>50</v>
      </c>
      <c r="O38" s="62">
        <v>3000</v>
      </c>
      <c r="P38" s="63">
        <f>Table22452368910111213141516171819202122242345672345689101112131415161718192034[[#This Row],[PEMBULATAN]]*O38</f>
        <v>150000</v>
      </c>
    </row>
    <row r="39" spans="1:16" ht="29.25" customHeight="1" x14ac:dyDescent="0.2">
      <c r="A39" s="91"/>
      <c r="B39" s="74"/>
      <c r="C39" s="85" t="s">
        <v>3537</v>
      </c>
      <c r="D39" s="77" t="s">
        <v>426</v>
      </c>
      <c r="E39" s="13">
        <v>44417</v>
      </c>
      <c r="F39" s="75" t="s">
        <v>427</v>
      </c>
      <c r="G39" s="13">
        <v>44418</v>
      </c>
      <c r="H39" s="76" t="s">
        <v>429</v>
      </c>
      <c r="I39" s="15">
        <v>97</v>
      </c>
      <c r="J39" s="15">
        <v>61</v>
      </c>
      <c r="K39" s="15">
        <v>35</v>
      </c>
      <c r="L39" s="15">
        <v>22</v>
      </c>
      <c r="M39" s="80">
        <v>51.77375</v>
      </c>
      <c r="N39" s="71">
        <v>52</v>
      </c>
      <c r="O39" s="62">
        <v>3000</v>
      </c>
      <c r="P39" s="63">
        <f>Table22452368910111213141516171819202122242345672345689101112131415161718192034[[#This Row],[PEMBULATAN]]*O39</f>
        <v>156000</v>
      </c>
    </row>
    <row r="40" spans="1:16" ht="29.25" customHeight="1" x14ac:dyDescent="0.2">
      <c r="A40" s="91"/>
      <c r="B40" s="74"/>
      <c r="C40" s="85" t="s">
        <v>3538</v>
      </c>
      <c r="D40" s="77" t="s">
        <v>426</v>
      </c>
      <c r="E40" s="13">
        <v>44417</v>
      </c>
      <c r="F40" s="75" t="s">
        <v>427</v>
      </c>
      <c r="G40" s="13">
        <v>44418</v>
      </c>
      <c r="H40" s="76" t="s">
        <v>429</v>
      </c>
      <c r="I40" s="15">
        <v>109</v>
      </c>
      <c r="J40" s="15">
        <v>71</v>
      </c>
      <c r="K40" s="15">
        <v>39</v>
      </c>
      <c r="L40" s="15">
        <v>27</v>
      </c>
      <c r="M40" s="80">
        <v>75.455250000000007</v>
      </c>
      <c r="N40" s="71">
        <v>76</v>
      </c>
      <c r="O40" s="62">
        <v>3000</v>
      </c>
      <c r="P40" s="63">
        <f>Table22452368910111213141516171819202122242345672345689101112131415161718192034[[#This Row],[PEMBULATAN]]*O40</f>
        <v>228000</v>
      </c>
    </row>
    <row r="41" spans="1:16" ht="29.25" customHeight="1" x14ac:dyDescent="0.2">
      <c r="A41" s="91"/>
      <c r="B41" s="74"/>
      <c r="C41" s="85" t="s">
        <v>3539</v>
      </c>
      <c r="D41" s="77" t="s">
        <v>426</v>
      </c>
      <c r="E41" s="13">
        <v>44417</v>
      </c>
      <c r="F41" s="75" t="s">
        <v>427</v>
      </c>
      <c r="G41" s="13">
        <v>44418</v>
      </c>
      <c r="H41" s="76" t="s">
        <v>429</v>
      </c>
      <c r="I41" s="15">
        <v>83</v>
      </c>
      <c r="J41" s="15">
        <v>68</v>
      </c>
      <c r="K41" s="15">
        <v>42</v>
      </c>
      <c r="L41" s="15">
        <v>20</v>
      </c>
      <c r="M41" s="80">
        <v>59.262</v>
      </c>
      <c r="N41" s="71">
        <v>59</v>
      </c>
      <c r="O41" s="62">
        <v>3000</v>
      </c>
      <c r="P41" s="63">
        <f>Table22452368910111213141516171819202122242345672345689101112131415161718192034[[#This Row],[PEMBULATAN]]*O41</f>
        <v>177000</v>
      </c>
    </row>
    <row r="42" spans="1:16" ht="29.25" customHeight="1" x14ac:dyDescent="0.2">
      <c r="A42" s="91"/>
      <c r="B42" s="74"/>
      <c r="C42" s="85" t="s">
        <v>3540</v>
      </c>
      <c r="D42" s="77" t="s">
        <v>426</v>
      </c>
      <c r="E42" s="13">
        <v>44417</v>
      </c>
      <c r="F42" s="75" t="s">
        <v>427</v>
      </c>
      <c r="G42" s="13">
        <v>44418</v>
      </c>
      <c r="H42" s="76" t="s">
        <v>429</v>
      </c>
      <c r="I42" s="15">
        <v>57</v>
      </c>
      <c r="J42" s="15">
        <v>64</v>
      </c>
      <c r="K42" s="15">
        <v>35</v>
      </c>
      <c r="L42" s="15">
        <v>20</v>
      </c>
      <c r="M42" s="80">
        <v>31.92</v>
      </c>
      <c r="N42" s="71">
        <v>32</v>
      </c>
      <c r="O42" s="62">
        <v>3000</v>
      </c>
      <c r="P42" s="63">
        <f>Table22452368910111213141516171819202122242345672345689101112131415161718192034[[#This Row],[PEMBULATAN]]*O42</f>
        <v>96000</v>
      </c>
    </row>
    <row r="43" spans="1:16" ht="29.25" customHeight="1" x14ac:dyDescent="0.2">
      <c r="A43" s="91"/>
      <c r="B43" s="74"/>
      <c r="C43" s="85" t="s">
        <v>3541</v>
      </c>
      <c r="D43" s="77" t="s">
        <v>426</v>
      </c>
      <c r="E43" s="13">
        <v>44417</v>
      </c>
      <c r="F43" s="75" t="s">
        <v>427</v>
      </c>
      <c r="G43" s="13">
        <v>44418</v>
      </c>
      <c r="H43" s="76" t="s">
        <v>429</v>
      </c>
      <c r="I43" s="15">
        <v>83</v>
      </c>
      <c r="J43" s="15">
        <v>67</v>
      </c>
      <c r="K43" s="15">
        <v>34</v>
      </c>
      <c r="L43" s="15">
        <v>12</v>
      </c>
      <c r="M43" s="80">
        <v>47.268500000000003</v>
      </c>
      <c r="N43" s="71">
        <v>47</v>
      </c>
      <c r="O43" s="62">
        <v>3000</v>
      </c>
      <c r="P43" s="63">
        <f>Table22452368910111213141516171819202122242345672345689101112131415161718192034[[#This Row],[PEMBULATAN]]*O43</f>
        <v>141000</v>
      </c>
    </row>
    <row r="44" spans="1:16" ht="29.25" customHeight="1" x14ac:dyDescent="0.2">
      <c r="A44" s="91"/>
      <c r="B44" s="74"/>
      <c r="C44" s="85" t="s">
        <v>3542</v>
      </c>
      <c r="D44" s="77" t="s">
        <v>426</v>
      </c>
      <c r="E44" s="13">
        <v>44417</v>
      </c>
      <c r="F44" s="75" t="s">
        <v>427</v>
      </c>
      <c r="G44" s="13">
        <v>44418</v>
      </c>
      <c r="H44" s="76" t="s">
        <v>429</v>
      </c>
      <c r="I44" s="15">
        <v>98</v>
      </c>
      <c r="J44" s="15">
        <v>48</v>
      </c>
      <c r="K44" s="15">
        <v>44</v>
      </c>
      <c r="L44" s="15">
        <v>12</v>
      </c>
      <c r="M44" s="80">
        <v>51.744</v>
      </c>
      <c r="N44" s="71">
        <v>52</v>
      </c>
      <c r="O44" s="62">
        <v>3000</v>
      </c>
      <c r="P44" s="63">
        <f>Table22452368910111213141516171819202122242345672345689101112131415161718192034[[#This Row],[PEMBULATAN]]*O44</f>
        <v>156000</v>
      </c>
    </row>
    <row r="45" spans="1:16" ht="29.25" customHeight="1" x14ac:dyDescent="0.2">
      <c r="A45" s="91"/>
      <c r="B45" s="74"/>
      <c r="C45" s="85" t="s">
        <v>3543</v>
      </c>
      <c r="D45" s="77" t="s">
        <v>426</v>
      </c>
      <c r="E45" s="13">
        <v>44417</v>
      </c>
      <c r="F45" s="75" t="s">
        <v>427</v>
      </c>
      <c r="G45" s="13">
        <v>44418</v>
      </c>
      <c r="H45" s="76" t="s">
        <v>429</v>
      </c>
      <c r="I45" s="15">
        <v>92</v>
      </c>
      <c r="J45" s="15">
        <v>63</v>
      </c>
      <c r="K45" s="15">
        <v>35</v>
      </c>
      <c r="L45" s="15">
        <v>13</v>
      </c>
      <c r="M45" s="80">
        <v>50.715000000000003</v>
      </c>
      <c r="N45" s="71">
        <v>51</v>
      </c>
      <c r="O45" s="62">
        <v>3000</v>
      </c>
      <c r="P45" s="63">
        <f>Table22452368910111213141516171819202122242345672345689101112131415161718192034[[#This Row],[PEMBULATAN]]*O45</f>
        <v>153000</v>
      </c>
    </row>
    <row r="46" spans="1:16" ht="29.25" customHeight="1" x14ac:dyDescent="0.2">
      <c r="A46" s="91"/>
      <c r="B46" s="74"/>
      <c r="C46" s="85" t="s">
        <v>3544</v>
      </c>
      <c r="D46" s="77" t="s">
        <v>426</v>
      </c>
      <c r="E46" s="13">
        <v>44417</v>
      </c>
      <c r="F46" s="75" t="s">
        <v>427</v>
      </c>
      <c r="G46" s="13">
        <v>44418</v>
      </c>
      <c r="H46" s="76" t="s">
        <v>429</v>
      </c>
      <c r="I46" s="15">
        <v>64</v>
      </c>
      <c r="J46" s="15">
        <v>61</v>
      </c>
      <c r="K46" s="15">
        <v>26</v>
      </c>
      <c r="L46" s="15">
        <v>10</v>
      </c>
      <c r="M46" s="80">
        <v>25.376000000000001</v>
      </c>
      <c r="N46" s="71">
        <v>26</v>
      </c>
      <c r="O46" s="62">
        <v>3000</v>
      </c>
      <c r="P46" s="63">
        <f>Table22452368910111213141516171819202122242345672345689101112131415161718192034[[#This Row],[PEMBULATAN]]*O46</f>
        <v>78000</v>
      </c>
    </row>
    <row r="47" spans="1:16" ht="29.25" customHeight="1" x14ac:dyDescent="0.2">
      <c r="A47" s="91"/>
      <c r="B47" s="74"/>
      <c r="C47" s="85" t="s">
        <v>3545</v>
      </c>
      <c r="D47" s="77" t="s">
        <v>426</v>
      </c>
      <c r="E47" s="13">
        <v>44417</v>
      </c>
      <c r="F47" s="75" t="s">
        <v>427</v>
      </c>
      <c r="G47" s="13">
        <v>44418</v>
      </c>
      <c r="H47" s="76" t="s">
        <v>429</v>
      </c>
      <c r="I47" s="15">
        <v>77</v>
      </c>
      <c r="J47" s="15">
        <v>62</v>
      </c>
      <c r="K47" s="15">
        <v>43</v>
      </c>
      <c r="L47" s="15">
        <v>10</v>
      </c>
      <c r="M47" s="80">
        <v>51.320500000000003</v>
      </c>
      <c r="N47" s="71">
        <v>52</v>
      </c>
      <c r="O47" s="62">
        <v>3000</v>
      </c>
      <c r="P47" s="63">
        <f>Table22452368910111213141516171819202122242345672345689101112131415161718192034[[#This Row],[PEMBULATAN]]*O47</f>
        <v>156000</v>
      </c>
    </row>
    <row r="48" spans="1:16" ht="29.25" customHeight="1" x14ac:dyDescent="0.2">
      <c r="A48" s="91"/>
      <c r="B48" s="74"/>
      <c r="C48" s="85" t="s">
        <v>3546</v>
      </c>
      <c r="D48" s="77" t="s">
        <v>426</v>
      </c>
      <c r="E48" s="13">
        <v>44417</v>
      </c>
      <c r="F48" s="75" t="s">
        <v>427</v>
      </c>
      <c r="G48" s="13">
        <v>44418</v>
      </c>
      <c r="H48" s="76" t="s">
        <v>429</v>
      </c>
      <c r="I48" s="15">
        <v>91</v>
      </c>
      <c r="J48" s="15">
        <v>62</v>
      </c>
      <c r="K48" s="15">
        <v>32</v>
      </c>
      <c r="L48" s="15">
        <v>24</v>
      </c>
      <c r="M48" s="80">
        <v>45.136000000000003</v>
      </c>
      <c r="N48" s="71">
        <v>45</v>
      </c>
      <c r="O48" s="62">
        <v>3000</v>
      </c>
      <c r="P48" s="63">
        <f>Table22452368910111213141516171819202122242345672345689101112131415161718192034[[#This Row],[PEMBULATAN]]*O48</f>
        <v>135000</v>
      </c>
    </row>
    <row r="49" spans="1:16" ht="29.25" customHeight="1" x14ac:dyDescent="0.2">
      <c r="A49" s="91"/>
      <c r="B49" s="74"/>
      <c r="C49" s="85" t="s">
        <v>3547</v>
      </c>
      <c r="D49" s="77" t="s">
        <v>426</v>
      </c>
      <c r="E49" s="13">
        <v>44417</v>
      </c>
      <c r="F49" s="75" t="s">
        <v>427</v>
      </c>
      <c r="G49" s="13">
        <v>44418</v>
      </c>
      <c r="H49" s="76" t="s">
        <v>429</v>
      </c>
      <c r="I49" s="15">
        <v>67</v>
      </c>
      <c r="J49" s="15">
        <v>62</v>
      </c>
      <c r="K49" s="15">
        <v>33</v>
      </c>
      <c r="L49" s="15">
        <v>14</v>
      </c>
      <c r="M49" s="80">
        <v>34.270499999999998</v>
      </c>
      <c r="N49" s="71">
        <v>34</v>
      </c>
      <c r="O49" s="62">
        <v>3000</v>
      </c>
      <c r="P49" s="63">
        <f>Table22452368910111213141516171819202122242345672345689101112131415161718192034[[#This Row],[PEMBULATAN]]*O49</f>
        <v>102000</v>
      </c>
    </row>
    <row r="50" spans="1:16" ht="29.25" customHeight="1" x14ac:dyDescent="0.2">
      <c r="A50" s="91"/>
      <c r="B50" s="74"/>
      <c r="C50" s="85" t="s">
        <v>3548</v>
      </c>
      <c r="D50" s="77" t="s">
        <v>426</v>
      </c>
      <c r="E50" s="13">
        <v>44417</v>
      </c>
      <c r="F50" s="75" t="s">
        <v>427</v>
      </c>
      <c r="G50" s="13">
        <v>44418</v>
      </c>
      <c r="H50" s="76" t="s">
        <v>429</v>
      </c>
      <c r="I50" s="15">
        <v>86</v>
      </c>
      <c r="J50" s="15">
        <v>58</v>
      </c>
      <c r="K50" s="15">
        <v>29</v>
      </c>
      <c r="L50" s="15">
        <v>11</v>
      </c>
      <c r="M50" s="80">
        <v>36.162999999999997</v>
      </c>
      <c r="N50" s="71">
        <v>36</v>
      </c>
      <c r="O50" s="62">
        <v>3000</v>
      </c>
      <c r="P50" s="63">
        <f>Table22452368910111213141516171819202122242345672345689101112131415161718192034[[#This Row],[PEMBULATAN]]*O50</f>
        <v>108000</v>
      </c>
    </row>
    <row r="51" spans="1:16" ht="29.25" customHeight="1" x14ac:dyDescent="0.2">
      <c r="A51" s="91"/>
      <c r="B51" s="74"/>
      <c r="C51" s="85" t="s">
        <v>3549</v>
      </c>
      <c r="D51" s="77" t="s">
        <v>426</v>
      </c>
      <c r="E51" s="13">
        <v>44417</v>
      </c>
      <c r="F51" s="75" t="s">
        <v>427</v>
      </c>
      <c r="G51" s="13">
        <v>44418</v>
      </c>
      <c r="H51" s="76" t="s">
        <v>429</v>
      </c>
      <c r="I51" s="15">
        <v>73</v>
      </c>
      <c r="J51" s="15">
        <v>68</v>
      </c>
      <c r="K51" s="15">
        <v>37</v>
      </c>
      <c r="L51" s="15">
        <v>10</v>
      </c>
      <c r="M51" s="80">
        <v>45.917000000000002</v>
      </c>
      <c r="N51" s="71">
        <v>46</v>
      </c>
      <c r="O51" s="62">
        <v>3000</v>
      </c>
      <c r="P51" s="63">
        <f>Table22452368910111213141516171819202122242345672345689101112131415161718192034[[#This Row],[PEMBULATAN]]*O51</f>
        <v>138000</v>
      </c>
    </row>
    <row r="52" spans="1:16" ht="29.25" customHeight="1" x14ac:dyDescent="0.2">
      <c r="A52" s="91"/>
      <c r="B52" s="74"/>
      <c r="C52" s="85" t="s">
        <v>3550</v>
      </c>
      <c r="D52" s="77" t="s">
        <v>426</v>
      </c>
      <c r="E52" s="13">
        <v>44417</v>
      </c>
      <c r="F52" s="75" t="s">
        <v>427</v>
      </c>
      <c r="G52" s="13">
        <v>44418</v>
      </c>
      <c r="H52" s="76" t="s">
        <v>429</v>
      </c>
      <c r="I52" s="15">
        <v>61</v>
      </c>
      <c r="J52" s="15">
        <v>43</v>
      </c>
      <c r="K52" s="15">
        <v>38</v>
      </c>
      <c r="L52" s="15">
        <v>6</v>
      </c>
      <c r="M52" s="80">
        <v>24.918500000000002</v>
      </c>
      <c r="N52" s="71">
        <v>25</v>
      </c>
      <c r="O52" s="62">
        <v>3000</v>
      </c>
      <c r="P52" s="63">
        <f>Table22452368910111213141516171819202122242345672345689101112131415161718192034[[#This Row],[PEMBULATAN]]*O52</f>
        <v>75000</v>
      </c>
    </row>
    <row r="53" spans="1:16" ht="29.25" customHeight="1" x14ac:dyDescent="0.2">
      <c r="A53" s="91"/>
      <c r="B53" s="74"/>
      <c r="C53" s="85" t="s">
        <v>3551</v>
      </c>
      <c r="D53" s="77" t="s">
        <v>426</v>
      </c>
      <c r="E53" s="13">
        <v>44417</v>
      </c>
      <c r="F53" s="75" t="s">
        <v>427</v>
      </c>
      <c r="G53" s="13">
        <v>44418</v>
      </c>
      <c r="H53" s="76" t="s">
        <v>429</v>
      </c>
      <c r="I53" s="15">
        <v>87</v>
      </c>
      <c r="J53" s="15">
        <v>69</v>
      </c>
      <c r="K53" s="15">
        <v>37</v>
      </c>
      <c r="L53" s="15">
        <v>10</v>
      </c>
      <c r="M53" s="80">
        <v>55.527749999999997</v>
      </c>
      <c r="N53" s="71">
        <v>56</v>
      </c>
      <c r="O53" s="62">
        <v>3000</v>
      </c>
      <c r="P53" s="63">
        <f>Table22452368910111213141516171819202122242345672345689101112131415161718192034[[#This Row],[PEMBULATAN]]*O53</f>
        <v>168000</v>
      </c>
    </row>
    <row r="54" spans="1:16" ht="29.25" customHeight="1" x14ac:dyDescent="0.2">
      <c r="A54" s="91"/>
      <c r="B54" s="74"/>
      <c r="C54" s="85" t="s">
        <v>3552</v>
      </c>
      <c r="D54" s="77" t="s">
        <v>426</v>
      </c>
      <c r="E54" s="13">
        <v>44417</v>
      </c>
      <c r="F54" s="75" t="s">
        <v>427</v>
      </c>
      <c r="G54" s="13">
        <v>44418</v>
      </c>
      <c r="H54" s="76" t="s">
        <v>429</v>
      </c>
      <c r="I54" s="15">
        <v>83</v>
      </c>
      <c r="J54" s="15">
        <v>62</v>
      </c>
      <c r="K54" s="15">
        <v>39</v>
      </c>
      <c r="L54" s="15">
        <v>9</v>
      </c>
      <c r="M54" s="80">
        <v>50.173499999999997</v>
      </c>
      <c r="N54" s="71">
        <v>50</v>
      </c>
      <c r="O54" s="62">
        <v>3000</v>
      </c>
      <c r="P54" s="63">
        <f>Table22452368910111213141516171819202122242345672345689101112131415161718192034[[#This Row],[PEMBULATAN]]*O54</f>
        <v>150000</v>
      </c>
    </row>
    <row r="55" spans="1:16" ht="29.25" customHeight="1" x14ac:dyDescent="0.2">
      <c r="A55" s="91"/>
      <c r="B55" s="74"/>
      <c r="C55" s="85" t="s">
        <v>3553</v>
      </c>
      <c r="D55" s="77" t="s">
        <v>426</v>
      </c>
      <c r="E55" s="13">
        <v>44417</v>
      </c>
      <c r="F55" s="75" t="s">
        <v>427</v>
      </c>
      <c r="G55" s="13">
        <v>44418</v>
      </c>
      <c r="H55" s="76" t="s">
        <v>429</v>
      </c>
      <c r="I55" s="15">
        <v>74</v>
      </c>
      <c r="J55" s="15">
        <v>49</v>
      </c>
      <c r="K55" s="15">
        <v>38</v>
      </c>
      <c r="L55" s="15">
        <v>10</v>
      </c>
      <c r="M55" s="80">
        <v>34.447000000000003</v>
      </c>
      <c r="N55" s="71">
        <v>35</v>
      </c>
      <c r="O55" s="62">
        <v>3000</v>
      </c>
      <c r="P55" s="63">
        <f>Table22452368910111213141516171819202122242345672345689101112131415161718192034[[#This Row],[PEMBULATAN]]*O55</f>
        <v>105000</v>
      </c>
    </row>
    <row r="56" spans="1:16" ht="29.25" customHeight="1" x14ac:dyDescent="0.2">
      <c r="A56" s="91"/>
      <c r="B56" s="74"/>
      <c r="C56" s="85" t="s">
        <v>3554</v>
      </c>
      <c r="D56" s="77" t="s">
        <v>426</v>
      </c>
      <c r="E56" s="13">
        <v>44417</v>
      </c>
      <c r="F56" s="75" t="s">
        <v>427</v>
      </c>
      <c r="G56" s="13">
        <v>44418</v>
      </c>
      <c r="H56" s="76" t="s">
        <v>429</v>
      </c>
      <c r="I56" s="15">
        <v>78</v>
      </c>
      <c r="J56" s="15">
        <v>56</v>
      </c>
      <c r="K56" s="15">
        <v>32</v>
      </c>
      <c r="L56" s="15">
        <v>13</v>
      </c>
      <c r="M56" s="80">
        <v>34.944000000000003</v>
      </c>
      <c r="N56" s="71">
        <v>35</v>
      </c>
      <c r="O56" s="62">
        <v>3000</v>
      </c>
      <c r="P56" s="63">
        <f>Table22452368910111213141516171819202122242345672345689101112131415161718192034[[#This Row],[PEMBULATAN]]*O56</f>
        <v>105000</v>
      </c>
    </row>
    <row r="57" spans="1:16" ht="29.25" customHeight="1" x14ac:dyDescent="0.2">
      <c r="A57" s="91"/>
      <c r="B57" s="74"/>
      <c r="C57" s="85" t="s">
        <v>3555</v>
      </c>
      <c r="D57" s="77" t="s">
        <v>426</v>
      </c>
      <c r="E57" s="13">
        <v>44417</v>
      </c>
      <c r="F57" s="75" t="s">
        <v>427</v>
      </c>
      <c r="G57" s="13">
        <v>44418</v>
      </c>
      <c r="H57" s="76" t="s">
        <v>429</v>
      </c>
      <c r="I57" s="15">
        <v>59</v>
      </c>
      <c r="J57" s="15">
        <v>57</v>
      </c>
      <c r="K57" s="15">
        <v>36</v>
      </c>
      <c r="L57" s="15">
        <v>8</v>
      </c>
      <c r="M57" s="80">
        <v>30.266999999999999</v>
      </c>
      <c r="N57" s="71">
        <v>30</v>
      </c>
      <c r="O57" s="62">
        <v>3000</v>
      </c>
      <c r="P57" s="63">
        <f>Table22452368910111213141516171819202122242345672345689101112131415161718192034[[#This Row],[PEMBULATAN]]*O57</f>
        <v>90000</v>
      </c>
    </row>
    <row r="58" spans="1:16" ht="29.25" customHeight="1" x14ac:dyDescent="0.2">
      <c r="A58" s="91"/>
      <c r="B58" s="74"/>
      <c r="C58" s="85" t="s">
        <v>3556</v>
      </c>
      <c r="D58" s="77" t="s">
        <v>426</v>
      </c>
      <c r="E58" s="13">
        <v>44417</v>
      </c>
      <c r="F58" s="75" t="s">
        <v>427</v>
      </c>
      <c r="G58" s="13">
        <v>44418</v>
      </c>
      <c r="H58" s="76" t="s">
        <v>429</v>
      </c>
      <c r="I58" s="15">
        <v>53</v>
      </c>
      <c r="J58" s="15">
        <v>48</v>
      </c>
      <c r="K58" s="15">
        <v>41</v>
      </c>
      <c r="L58" s="15">
        <v>6</v>
      </c>
      <c r="M58" s="80">
        <v>26.076000000000001</v>
      </c>
      <c r="N58" s="71">
        <v>26</v>
      </c>
      <c r="O58" s="62">
        <v>3000</v>
      </c>
      <c r="P58" s="63">
        <f>Table22452368910111213141516171819202122242345672345689101112131415161718192034[[#This Row],[PEMBULATAN]]*O58</f>
        <v>78000</v>
      </c>
    </row>
    <row r="59" spans="1:16" ht="29.25" customHeight="1" x14ac:dyDescent="0.2">
      <c r="A59" s="91"/>
      <c r="B59" s="74"/>
      <c r="C59" s="85" t="s">
        <v>3557</v>
      </c>
      <c r="D59" s="77" t="s">
        <v>426</v>
      </c>
      <c r="E59" s="13">
        <v>44417</v>
      </c>
      <c r="F59" s="75" t="s">
        <v>427</v>
      </c>
      <c r="G59" s="13">
        <v>44418</v>
      </c>
      <c r="H59" s="76" t="s">
        <v>429</v>
      </c>
      <c r="I59" s="15">
        <v>49</v>
      </c>
      <c r="J59" s="15">
        <v>56</v>
      </c>
      <c r="K59" s="15">
        <v>30</v>
      </c>
      <c r="L59" s="15">
        <v>9</v>
      </c>
      <c r="M59" s="80">
        <v>20.58</v>
      </c>
      <c r="N59" s="71">
        <v>21</v>
      </c>
      <c r="O59" s="62">
        <v>3000</v>
      </c>
      <c r="P59" s="63">
        <f>Table22452368910111213141516171819202122242345672345689101112131415161718192034[[#This Row],[PEMBULATAN]]*O59</f>
        <v>63000</v>
      </c>
    </row>
    <row r="60" spans="1:16" ht="29.25" customHeight="1" x14ac:dyDescent="0.2">
      <c r="A60" s="91"/>
      <c r="B60" s="74"/>
      <c r="C60" s="85" t="s">
        <v>3558</v>
      </c>
      <c r="D60" s="77" t="s">
        <v>426</v>
      </c>
      <c r="E60" s="13">
        <v>44417</v>
      </c>
      <c r="F60" s="75" t="s">
        <v>427</v>
      </c>
      <c r="G60" s="13">
        <v>44418</v>
      </c>
      <c r="H60" s="76" t="s">
        <v>429</v>
      </c>
      <c r="I60" s="15">
        <v>79</v>
      </c>
      <c r="J60" s="15">
        <v>58</v>
      </c>
      <c r="K60" s="15">
        <v>40</v>
      </c>
      <c r="L60" s="15">
        <v>15</v>
      </c>
      <c r="M60" s="80">
        <v>45.82</v>
      </c>
      <c r="N60" s="71">
        <v>46</v>
      </c>
      <c r="O60" s="62">
        <v>3000</v>
      </c>
      <c r="P60" s="63">
        <f>Table22452368910111213141516171819202122242345672345689101112131415161718192034[[#This Row],[PEMBULATAN]]*O60</f>
        <v>138000</v>
      </c>
    </row>
    <row r="61" spans="1:16" ht="29.25" customHeight="1" x14ac:dyDescent="0.2">
      <c r="A61" s="91"/>
      <c r="B61" s="74"/>
      <c r="C61" s="85" t="s">
        <v>3559</v>
      </c>
      <c r="D61" s="77" t="s">
        <v>426</v>
      </c>
      <c r="E61" s="13">
        <v>44417</v>
      </c>
      <c r="F61" s="75" t="s">
        <v>427</v>
      </c>
      <c r="G61" s="13">
        <v>44418</v>
      </c>
      <c r="H61" s="76" t="s">
        <v>429</v>
      </c>
      <c r="I61" s="15">
        <v>98</v>
      </c>
      <c r="J61" s="15">
        <v>83</v>
      </c>
      <c r="K61" s="15">
        <v>41</v>
      </c>
      <c r="L61" s="15">
        <v>37</v>
      </c>
      <c r="M61" s="80">
        <v>83.373500000000007</v>
      </c>
      <c r="N61" s="71">
        <v>84</v>
      </c>
      <c r="O61" s="62">
        <v>3000</v>
      </c>
      <c r="P61" s="63">
        <f>Table22452368910111213141516171819202122242345672345689101112131415161718192034[[#This Row],[PEMBULATAN]]*O61</f>
        <v>252000</v>
      </c>
    </row>
    <row r="62" spans="1:16" ht="29.25" customHeight="1" x14ac:dyDescent="0.2">
      <c r="A62" s="91"/>
      <c r="B62" s="74"/>
      <c r="C62" s="85" t="s">
        <v>3560</v>
      </c>
      <c r="D62" s="77" t="s">
        <v>426</v>
      </c>
      <c r="E62" s="13">
        <v>44417</v>
      </c>
      <c r="F62" s="75" t="s">
        <v>427</v>
      </c>
      <c r="G62" s="13">
        <v>44418</v>
      </c>
      <c r="H62" s="76" t="s">
        <v>429</v>
      </c>
      <c r="I62" s="15">
        <v>94</v>
      </c>
      <c r="J62" s="15">
        <v>61</v>
      </c>
      <c r="K62" s="15">
        <v>38</v>
      </c>
      <c r="L62" s="15">
        <v>15</v>
      </c>
      <c r="M62" s="80">
        <v>54.472999999999999</v>
      </c>
      <c r="N62" s="71">
        <v>55</v>
      </c>
      <c r="O62" s="62">
        <v>3000</v>
      </c>
      <c r="P62" s="63">
        <f>Table22452368910111213141516171819202122242345672345689101112131415161718192034[[#This Row],[PEMBULATAN]]*O62</f>
        <v>165000</v>
      </c>
    </row>
    <row r="63" spans="1:16" ht="29.25" customHeight="1" x14ac:dyDescent="0.2">
      <c r="A63" s="91"/>
      <c r="B63" s="74"/>
      <c r="C63" s="85" t="s">
        <v>3561</v>
      </c>
      <c r="D63" s="77" t="s">
        <v>426</v>
      </c>
      <c r="E63" s="13">
        <v>44417</v>
      </c>
      <c r="F63" s="75" t="s">
        <v>427</v>
      </c>
      <c r="G63" s="13">
        <v>44418</v>
      </c>
      <c r="H63" s="76" t="s">
        <v>429</v>
      </c>
      <c r="I63" s="15">
        <v>97</v>
      </c>
      <c r="J63" s="15">
        <v>62</v>
      </c>
      <c r="K63" s="15">
        <v>38</v>
      </c>
      <c r="L63" s="15">
        <v>20</v>
      </c>
      <c r="M63" s="80">
        <v>57.133000000000003</v>
      </c>
      <c r="N63" s="71">
        <v>57</v>
      </c>
      <c r="O63" s="62">
        <v>3000</v>
      </c>
      <c r="P63" s="63">
        <f>Table22452368910111213141516171819202122242345672345689101112131415161718192034[[#This Row],[PEMBULATAN]]*O63</f>
        <v>171000</v>
      </c>
    </row>
    <row r="64" spans="1:16" ht="29.25" customHeight="1" x14ac:dyDescent="0.2">
      <c r="A64" s="91"/>
      <c r="B64" s="74"/>
      <c r="C64" s="85" t="s">
        <v>3562</v>
      </c>
      <c r="D64" s="77" t="s">
        <v>426</v>
      </c>
      <c r="E64" s="13">
        <v>44417</v>
      </c>
      <c r="F64" s="75" t="s">
        <v>427</v>
      </c>
      <c r="G64" s="13">
        <v>44418</v>
      </c>
      <c r="H64" s="76" t="s">
        <v>429</v>
      </c>
      <c r="I64" s="15">
        <v>79</v>
      </c>
      <c r="J64" s="15">
        <v>64</v>
      </c>
      <c r="K64" s="15">
        <v>20</v>
      </c>
      <c r="L64" s="15">
        <v>13</v>
      </c>
      <c r="M64" s="80">
        <v>25.28</v>
      </c>
      <c r="N64" s="71">
        <v>25</v>
      </c>
      <c r="O64" s="62">
        <v>3000</v>
      </c>
      <c r="P64" s="63">
        <f>Table22452368910111213141516171819202122242345672345689101112131415161718192034[[#This Row],[PEMBULATAN]]*O64</f>
        <v>75000</v>
      </c>
    </row>
    <row r="65" spans="1:16" ht="29.25" customHeight="1" x14ac:dyDescent="0.2">
      <c r="A65" s="91"/>
      <c r="B65" s="74"/>
      <c r="C65" s="85" t="s">
        <v>3563</v>
      </c>
      <c r="D65" s="77" t="s">
        <v>426</v>
      </c>
      <c r="E65" s="13">
        <v>44417</v>
      </c>
      <c r="F65" s="75" t="s">
        <v>427</v>
      </c>
      <c r="G65" s="13">
        <v>44418</v>
      </c>
      <c r="H65" s="76" t="s">
        <v>429</v>
      </c>
      <c r="I65" s="15">
        <v>105</v>
      </c>
      <c r="J65" s="15">
        <v>63</v>
      </c>
      <c r="K65" s="15">
        <v>31</v>
      </c>
      <c r="L65" s="15">
        <v>20</v>
      </c>
      <c r="M65" s="80">
        <v>51.266249999999999</v>
      </c>
      <c r="N65" s="71">
        <v>51</v>
      </c>
      <c r="O65" s="62">
        <v>3000</v>
      </c>
      <c r="P65" s="63">
        <f>Table22452368910111213141516171819202122242345672345689101112131415161718192034[[#This Row],[PEMBULATAN]]*O65</f>
        <v>153000</v>
      </c>
    </row>
    <row r="66" spans="1:16" ht="29.25" customHeight="1" x14ac:dyDescent="0.2">
      <c r="A66" s="91"/>
      <c r="B66" s="74"/>
      <c r="C66" s="85" t="s">
        <v>3564</v>
      </c>
      <c r="D66" s="77" t="s">
        <v>426</v>
      </c>
      <c r="E66" s="13">
        <v>44417</v>
      </c>
      <c r="F66" s="75" t="s">
        <v>427</v>
      </c>
      <c r="G66" s="13">
        <v>44418</v>
      </c>
      <c r="H66" s="76" t="s">
        <v>429</v>
      </c>
      <c r="I66" s="15">
        <v>68</v>
      </c>
      <c r="J66" s="15">
        <v>25</v>
      </c>
      <c r="K66" s="15">
        <v>18</v>
      </c>
      <c r="L66" s="15">
        <v>4</v>
      </c>
      <c r="M66" s="80">
        <v>7.65</v>
      </c>
      <c r="N66" s="71">
        <v>8</v>
      </c>
      <c r="O66" s="62">
        <v>3000</v>
      </c>
      <c r="P66" s="63">
        <f>Table22452368910111213141516171819202122242345672345689101112131415161718192034[[#This Row],[PEMBULATAN]]*O66</f>
        <v>24000</v>
      </c>
    </row>
    <row r="67" spans="1:16" ht="29.25" customHeight="1" x14ac:dyDescent="0.2">
      <c r="A67" s="91"/>
      <c r="B67" s="74"/>
      <c r="C67" s="85" t="s">
        <v>3565</v>
      </c>
      <c r="D67" s="77" t="s">
        <v>426</v>
      </c>
      <c r="E67" s="13">
        <v>44417</v>
      </c>
      <c r="F67" s="75" t="s">
        <v>427</v>
      </c>
      <c r="G67" s="13">
        <v>44418</v>
      </c>
      <c r="H67" s="76" t="s">
        <v>429</v>
      </c>
      <c r="I67" s="15">
        <v>83</v>
      </c>
      <c r="J67" s="15">
        <v>54</v>
      </c>
      <c r="K67" s="15">
        <v>36</v>
      </c>
      <c r="L67" s="15">
        <v>7</v>
      </c>
      <c r="M67" s="80">
        <v>40.338000000000001</v>
      </c>
      <c r="N67" s="71">
        <v>41</v>
      </c>
      <c r="O67" s="62">
        <v>3000</v>
      </c>
      <c r="P67" s="63">
        <f>Table22452368910111213141516171819202122242345672345689101112131415161718192034[[#This Row],[PEMBULATAN]]*O67</f>
        <v>123000</v>
      </c>
    </row>
    <row r="68" spans="1:16" ht="29.25" customHeight="1" x14ac:dyDescent="0.2">
      <c r="A68" s="91"/>
      <c r="B68" s="74"/>
      <c r="C68" s="85" t="s">
        <v>3566</v>
      </c>
      <c r="D68" s="77" t="s">
        <v>426</v>
      </c>
      <c r="E68" s="13">
        <v>44417</v>
      </c>
      <c r="F68" s="75" t="s">
        <v>427</v>
      </c>
      <c r="G68" s="13">
        <v>44418</v>
      </c>
      <c r="H68" s="76" t="s">
        <v>429</v>
      </c>
      <c r="I68" s="15">
        <v>101</v>
      </c>
      <c r="J68" s="15">
        <v>59</v>
      </c>
      <c r="K68" s="15">
        <v>33</v>
      </c>
      <c r="L68" s="15">
        <v>11</v>
      </c>
      <c r="M68" s="80">
        <v>49.161749999999998</v>
      </c>
      <c r="N68" s="71">
        <v>49</v>
      </c>
      <c r="O68" s="62">
        <v>3000</v>
      </c>
      <c r="P68" s="63">
        <f>Table22452368910111213141516171819202122242345672345689101112131415161718192034[[#This Row],[PEMBULATAN]]*O68</f>
        <v>147000</v>
      </c>
    </row>
    <row r="69" spans="1:16" ht="29.25" customHeight="1" x14ac:dyDescent="0.2">
      <c r="A69" s="91"/>
      <c r="B69" s="74"/>
      <c r="C69" s="85" t="s">
        <v>3567</v>
      </c>
      <c r="D69" s="77" t="s">
        <v>426</v>
      </c>
      <c r="E69" s="13">
        <v>44417</v>
      </c>
      <c r="F69" s="75" t="s">
        <v>427</v>
      </c>
      <c r="G69" s="13">
        <v>44418</v>
      </c>
      <c r="H69" s="76" t="s">
        <v>429</v>
      </c>
      <c r="I69" s="15">
        <v>93</v>
      </c>
      <c r="J69" s="15">
        <v>58</v>
      </c>
      <c r="K69" s="15">
        <v>24</v>
      </c>
      <c r="L69" s="15">
        <v>14</v>
      </c>
      <c r="M69" s="80">
        <v>32.363999999999997</v>
      </c>
      <c r="N69" s="71">
        <v>33</v>
      </c>
      <c r="O69" s="62">
        <v>3000</v>
      </c>
      <c r="P69" s="63">
        <f>Table22452368910111213141516171819202122242345672345689101112131415161718192034[[#This Row],[PEMBULATAN]]*O69</f>
        <v>99000</v>
      </c>
    </row>
    <row r="70" spans="1:16" ht="29.25" customHeight="1" x14ac:dyDescent="0.2">
      <c r="A70" s="91"/>
      <c r="B70" s="74"/>
      <c r="C70" s="85" t="s">
        <v>3568</v>
      </c>
      <c r="D70" s="77" t="s">
        <v>426</v>
      </c>
      <c r="E70" s="13">
        <v>44417</v>
      </c>
      <c r="F70" s="75" t="s">
        <v>427</v>
      </c>
      <c r="G70" s="13">
        <v>44418</v>
      </c>
      <c r="H70" s="76" t="s">
        <v>429</v>
      </c>
      <c r="I70" s="15">
        <v>98</v>
      </c>
      <c r="J70" s="15">
        <v>54</v>
      </c>
      <c r="K70" s="15">
        <v>46</v>
      </c>
      <c r="L70" s="15">
        <v>12</v>
      </c>
      <c r="M70" s="80">
        <v>60.857999999999997</v>
      </c>
      <c r="N70" s="71">
        <v>61</v>
      </c>
      <c r="O70" s="62">
        <v>3000</v>
      </c>
      <c r="P70" s="63">
        <f>Table22452368910111213141516171819202122242345672345689101112131415161718192034[[#This Row],[PEMBULATAN]]*O70</f>
        <v>183000</v>
      </c>
    </row>
    <row r="71" spans="1:16" ht="29.25" customHeight="1" x14ac:dyDescent="0.2">
      <c r="A71" s="91"/>
      <c r="B71" s="74"/>
      <c r="C71" s="85" t="s">
        <v>3569</v>
      </c>
      <c r="D71" s="77" t="s">
        <v>426</v>
      </c>
      <c r="E71" s="13">
        <v>44417</v>
      </c>
      <c r="F71" s="75" t="s">
        <v>427</v>
      </c>
      <c r="G71" s="13">
        <v>44418</v>
      </c>
      <c r="H71" s="76" t="s">
        <v>429</v>
      </c>
      <c r="I71" s="15">
        <v>86</v>
      </c>
      <c r="J71" s="15">
        <v>63</v>
      </c>
      <c r="K71" s="15">
        <v>41</v>
      </c>
      <c r="L71" s="15">
        <v>17</v>
      </c>
      <c r="M71" s="80">
        <v>55.534500000000001</v>
      </c>
      <c r="N71" s="71">
        <v>56</v>
      </c>
      <c r="O71" s="62">
        <v>3000</v>
      </c>
      <c r="P71" s="63">
        <f>Table22452368910111213141516171819202122242345672345689101112131415161718192034[[#This Row],[PEMBULATAN]]*O71</f>
        <v>168000</v>
      </c>
    </row>
    <row r="72" spans="1:16" ht="29.25" customHeight="1" x14ac:dyDescent="0.2">
      <c r="A72" s="91"/>
      <c r="B72" s="74"/>
      <c r="C72" s="85" t="s">
        <v>3570</v>
      </c>
      <c r="D72" s="77" t="s">
        <v>426</v>
      </c>
      <c r="E72" s="13">
        <v>44417</v>
      </c>
      <c r="F72" s="75" t="s">
        <v>427</v>
      </c>
      <c r="G72" s="13">
        <v>44418</v>
      </c>
      <c r="H72" s="76" t="s">
        <v>429</v>
      </c>
      <c r="I72" s="15">
        <v>85</v>
      </c>
      <c r="J72" s="15">
        <v>49</v>
      </c>
      <c r="K72" s="15">
        <v>24</v>
      </c>
      <c r="L72" s="15">
        <v>11</v>
      </c>
      <c r="M72" s="80">
        <v>24.99</v>
      </c>
      <c r="N72" s="71">
        <v>25</v>
      </c>
      <c r="O72" s="62">
        <v>3000</v>
      </c>
      <c r="P72" s="63">
        <f>Table22452368910111213141516171819202122242345672345689101112131415161718192034[[#This Row],[PEMBULATAN]]*O72</f>
        <v>75000</v>
      </c>
    </row>
    <row r="73" spans="1:16" ht="29.25" customHeight="1" x14ac:dyDescent="0.2">
      <c r="A73" s="91"/>
      <c r="B73" s="74"/>
      <c r="C73" s="85" t="s">
        <v>3571</v>
      </c>
      <c r="D73" s="77" t="s">
        <v>426</v>
      </c>
      <c r="E73" s="13">
        <v>44417</v>
      </c>
      <c r="F73" s="75" t="s">
        <v>427</v>
      </c>
      <c r="G73" s="13">
        <v>44418</v>
      </c>
      <c r="H73" s="76" t="s">
        <v>429</v>
      </c>
      <c r="I73" s="15">
        <v>73</v>
      </c>
      <c r="J73" s="15">
        <v>58</v>
      </c>
      <c r="K73" s="15">
        <v>47</v>
      </c>
      <c r="L73" s="15">
        <v>9</v>
      </c>
      <c r="M73" s="80">
        <v>49.749499999999998</v>
      </c>
      <c r="N73" s="71">
        <v>50</v>
      </c>
      <c r="O73" s="62">
        <v>3000</v>
      </c>
      <c r="P73" s="63">
        <f>Table22452368910111213141516171819202122242345672345689101112131415161718192034[[#This Row],[PEMBULATAN]]*O73</f>
        <v>150000</v>
      </c>
    </row>
    <row r="74" spans="1:16" ht="29.25" customHeight="1" x14ac:dyDescent="0.2">
      <c r="A74" s="91"/>
      <c r="B74" s="74"/>
      <c r="C74" s="85" t="s">
        <v>3572</v>
      </c>
      <c r="D74" s="77" t="s">
        <v>426</v>
      </c>
      <c r="E74" s="13">
        <v>44417</v>
      </c>
      <c r="F74" s="75" t="s">
        <v>427</v>
      </c>
      <c r="G74" s="13">
        <v>44418</v>
      </c>
      <c r="H74" s="76" t="s">
        <v>429</v>
      </c>
      <c r="I74" s="15">
        <v>56</v>
      </c>
      <c r="J74" s="15">
        <v>53</v>
      </c>
      <c r="K74" s="15">
        <v>18</v>
      </c>
      <c r="L74" s="15">
        <v>6</v>
      </c>
      <c r="M74" s="80">
        <v>13.356</v>
      </c>
      <c r="N74" s="71">
        <v>14</v>
      </c>
      <c r="O74" s="62">
        <v>3000</v>
      </c>
      <c r="P74" s="63">
        <f>Table22452368910111213141516171819202122242345672345689101112131415161718192034[[#This Row],[PEMBULATAN]]*O74</f>
        <v>42000</v>
      </c>
    </row>
    <row r="75" spans="1:16" ht="29.25" customHeight="1" x14ac:dyDescent="0.2">
      <c r="A75" s="91"/>
      <c r="B75" s="74"/>
      <c r="C75" s="85" t="s">
        <v>3573</v>
      </c>
      <c r="D75" s="77" t="s">
        <v>426</v>
      </c>
      <c r="E75" s="13">
        <v>44417</v>
      </c>
      <c r="F75" s="75" t="s">
        <v>427</v>
      </c>
      <c r="G75" s="13">
        <v>44418</v>
      </c>
      <c r="H75" s="76" t="s">
        <v>429</v>
      </c>
      <c r="I75" s="15">
        <v>77</v>
      </c>
      <c r="J75" s="15">
        <v>72</v>
      </c>
      <c r="K75" s="15">
        <v>34</v>
      </c>
      <c r="L75" s="15">
        <v>13</v>
      </c>
      <c r="M75" s="80">
        <v>47.124000000000002</v>
      </c>
      <c r="N75" s="71">
        <v>47</v>
      </c>
      <c r="O75" s="62">
        <v>3000</v>
      </c>
      <c r="P75" s="63">
        <f>Table22452368910111213141516171819202122242345672345689101112131415161718192034[[#This Row],[PEMBULATAN]]*O75</f>
        <v>141000</v>
      </c>
    </row>
    <row r="76" spans="1:16" ht="29.25" customHeight="1" x14ac:dyDescent="0.2">
      <c r="A76" s="91"/>
      <c r="B76" s="74"/>
      <c r="C76" s="85" t="s">
        <v>3574</v>
      </c>
      <c r="D76" s="77" t="s">
        <v>426</v>
      </c>
      <c r="E76" s="13">
        <v>44417</v>
      </c>
      <c r="F76" s="75" t="s">
        <v>427</v>
      </c>
      <c r="G76" s="13">
        <v>44418</v>
      </c>
      <c r="H76" s="76" t="s">
        <v>429</v>
      </c>
      <c r="I76" s="15">
        <v>83</v>
      </c>
      <c r="J76" s="15">
        <v>52</v>
      </c>
      <c r="K76" s="15">
        <v>37</v>
      </c>
      <c r="L76" s="15">
        <v>20</v>
      </c>
      <c r="M76" s="80">
        <v>39.923000000000002</v>
      </c>
      <c r="N76" s="71">
        <v>40</v>
      </c>
      <c r="O76" s="62">
        <v>3000</v>
      </c>
      <c r="P76" s="63">
        <f>Table22452368910111213141516171819202122242345672345689101112131415161718192034[[#This Row],[PEMBULATAN]]*O76</f>
        <v>120000</v>
      </c>
    </row>
    <row r="77" spans="1:16" ht="29.25" customHeight="1" x14ac:dyDescent="0.2">
      <c r="A77" s="91"/>
      <c r="B77" s="74"/>
      <c r="C77" s="85" t="s">
        <v>3575</v>
      </c>
      <c r="D77" s="77" t="s">
        <v>426</v>
      </c>
      <c r="E77" s="13">
        <v>44417</v>
      </c>
      <c r="F77" s="75" t="s">
        <v>427</v>
      </c>
      <c r="G77" s="13">
        <v>44418</v>
      </c>
      <c r="H77" s="76" t="s">
        <v>429</v>
      </c>
      <c r="I77" s="15">
        <v>95</v>
      </c>
      <c r="J77" s="15">
        <v>54</v>
      </c>
      <c r="K77" s="15">
        <v>24</v>
      </c>
      <c r="L77" s="15">
        <v>16</v>
      </c>
      <c r="M77" s="80">
        <v>30.78</v>
      </c>
      <c r="N77" s="71">
        <v>31</v>
      </c>
      <c r="O77" s="62">
        <v>3000</v>
      </c>
      <c r="P77" s="63">
        <f>Table22452368910111213141516171819202122242345672345689101112131415161718192034[[#This Row],[PEMBULATAN]]*O77</f>
        <v>93000</v>
      </c>
    </row>
    <row r="78" spans="1:16" ht="29.25" customHeight="1" x14ac:dyDescent="0.2">
      <c r="A78" s="91"/>
      <c r="B78" s="74"/>
      <c r="C78" s="85" t="s">
        <v>3576</v>
      </c>
      <c r="D78" s="77" t="s">
        <v>426</v>
      </c>
      <c r="E78" s="13">
        <v>44417</v>
      </c>
      <c r="F78" s="75" t="s">
        <v>427</v>
      </c>
      <c r="G78" s="13">
        <v>44418</v>
      </c>
      <c r="H78" s="76" t="s">
        <v>429</v>
      </c>
      <c r="I78" s="15">
        <v>91</v>
      </c>
      <c r="J78" s="15">
        <v>54</v>
      </c>
      <c r="K78" s="15">
        <v>41</v>
      </c>
      <c r="L78" s="15">
        <v>17</v>
      </c>
      <c r="M78" s="80">
        <v>50.368499999999997</v>
      </c>
      <c r="N78" s="71">
        <v>51</v>
      </c>
      <c r="O78" s="62">
        <v>3000</v>
      </c>
      <c r="P78" s="63">
        <f>Table22452368910111213141516171819202122242345672345689101112131415161718192034[[#This Row],[PEMBULATAN]]*O78</f>
        <v>153000</v>
      </c>
    </row>
    <row r="79" spans="1:16" ht="29.25" customHeight="1" x14ac:dyDescent="0.2">
      <c r="A79" s="91"/>
      <c r="B79" s="74"/>
      <c r="C79" s="85" t="s">
        <v>3577</v>
      </c>
      <c r="D79" s="77" t="s">
        <v>426</v>
      </c>
      <c r="E79" s="13">
        <v>44417</v>
      </c>
      <c r="F79" s="75" t="s">
        <v>427</v>
      </c>
      <c r="G79" s="13">
        <v>44418</v>
      </c>
      <c r="H79" s="76" t="s">
        <v>429</v>
      </c>
      <c r="I79" s="15">
        <v>87</v>
      </c>
      <c r="J79" s="15">
        <v>62</v>
      </c>
      <c r="K79" s="15">
        <v>43</v>
      </c>
      <c r="L79" s="15">
        <v>16</v>
      </c>
      <c r="M79" s="80">
        <v>57.985500000000002</v>
      </c>
      <c r="N79" s="71">
        <v>58</v>
      </c>
      <c r="O79" s="62">
        <v>3000</v>
      </c>
      <c r="P79" s="63">
        <f>Table22452368910111213141516171819202122242345672345689101112131415161718192034[[#This Row],[PEMBULATAN]]*O79</f>
        <v>174000</v>
      </c>
    </row>
    <row r="80" spans="1:16" ht="29.25" customHeight="1" x14ac:dyDescent="0.2">
      <c r="A80" s="91"/>
      <c r="B80" s="74"/>
      <c r="C80" s="85" t="s">
        <v>3578</v>
      </c>
      <c r="D80" s="77" t="s">
        <v>426</v>
      </c>
      <c r="E80" s="13">
        <v>44417</v>
      </c>
      <c r="F80" s="75" t="s">
        <v>427</v>
      </c>
      <c r="G80" s="13">
        <v>44418</v>
      </c>
      <c r="H80" s="76" t="s">
        <v>429</v>
      </c>
      <c r="I80" s="15">
        <v>81</v>
      </c>
      <c r="J80" s="15">
        <v>52</v>
      </c>
      <c r="K80" s="15">
        <v>41</v>
      </c>
      <c r="L80" s="15">
        <v>13</v>
      </c>
      <c r="M80" s="80">
        <v>43.173000000000002</v>
      </c>
      <c r="N80" s="71">
        <v>43</v>
      </c>
      <c r="O80" s="62">
        <v>3000</v>
      </c>
      <c r="P80" s="63">
        <f>Table22452368910111213141516171819202122242345672345689101112131415161718192034[[#This Row],[PEMBULATAN]]*O80</f>
        <v>129000</v>
      </c>
    </row>
    <row r="81" spans="1:16" ht="29.25" customHeight="1" x14ac:dyDescent="0.2">
      <c r="A81" s="91"/>
      <c r="B81" s="74"/>
      <c r="C81" s="85" t="s">
        <v>3579</v>
      </c>
      <c r="D81" s="77" t="s">
        <v>426</v>
      </c>
      <c r="E81" s="13">
        <v>44417</v>
      </c>
      <c r="F81" s="75" t="s">
        <v>427</v>
      </c>
      <c r="G81" s="13">
        <v>44418</v>
      </c>
      <c r="H81" s="76" t="s">
        <v>429</v>
      </c>
      <c r="I81" s="15">
        <v>92</v>
      </c>
      <c r="J81" s="15">
        <v>55</v>
      </c>
      <c r="K81" s="15">
        <v>38</v>
      </c>
      <c r="L81" s="15">
        <v>13</v>
      </c>
      <c r="M81" s="80">
        <v>48.07</v>
      </c>
      <c r="N81" s="71">
        <v>48</v>
      </c>
      <c r="O81" s="62">
        <v>3000</v>
      </c>
      <c r="P81" s="63">
        <f>Table22452368910111213141516171819202122242345672345689101112131415161718192034[[#This Row],[PEMBULATAN]]*O81</f>
        <v>144000</v>
      </c>
    </row>
    <row r="82" spans="1:16" ht="29.25" customHeight="1" x14ac:dyDescent="0.2">
      <c r="A82" s="91"/>
      <c r="B82" s="74"/>
      <c r="C82" s="85" t="s">
        <v>3580</v>
      </c>
      <c r="D82" s="77" t="s">
        <v>426</v>
      </c>
      <c r="E82" s="13">
        <v>44417</v>
      </c>
      <c r="F82" s="75" t="s">
        <v>427</v>
      </c>
      <c r="G82" s="13">
        <v>44418</v>
      </c>
      <c r="H82" s="76" t="s">
        <v>429</v>
      </c>
      <c r="I82" s="15">
        <v>54</v>
      </c>
      <c r="J82" s="15">
        <v>63</v>
      </c>
      <c r="K82" s="15">
        <v>37</v>
      </c>
      <c r="L82" s="15">
        <v>12</v>
      </c>
      <c r="M82" s="80">
        <v>31.468499999999999</v>
      </c>
      <c r="N82" s="71">
        <v>32</v>
      </c>
      <c r="O82" s="62">
        <v>3000</v>
      </c>
      <c r="P82" s="63">
        <f>Table22452368910111213141516171819202122242345672345689101112131415161718192034[[#This Row],[PEMBULATAN]]*O82</f>
        <v>96000</v>
      </c>
    </row>
    <row r="83" spans="1:16" ht="29.25" customHeight="1" x14ac:dyDescent="0.2">
      <c r="A83" s="91"/>
      <c r="B83" s="74"/>
      <c r="C83" s="85" t="s">
        <v>3581</v>
      </c>
      <c r="D83" s="77" t="s">
        <v>426</v>
      </c>
      <c r="E83" s="13">
        <v>44417</v>
      </c>
      <c r="F83" s="75" t="s">
        <v>427</v>
      </c>
      <c r="G83" s="13">
        <v>44418</v>
      </c>
      <c r="H83" s="76" t="s">
        <v>429</v>
      </c>
      <c r="I83" s="15">
        <v>68</v>
      </c>
      <c r="J83" s="15">
        <v>46</v>
      </c>
      <c r="K83" s="15">
        <v>21</v>
      </c>
      <c r="L83" s="15">
        <v>8</v>
      </c>
      <c r="M83" s="80">
        <v>16.422000000000001</v>
      </c>
      <c r="N83" s="71">
        <v>17</v>
      </c>
      <c r="O83" s="62">
        <v>3000</v>
      </c>
      <c r="P83" s="63">
        <f>Table22452368910111213141516171819202122242345672345689101112131415161718192034[[#This Row],[PEMBULATAN]]*O83</f>
        <v>51000</v>
      </c>
    </row>
    <row r="84" spans="1:16" ht="29.25" customHeight="1" x14ac:dyDescent="0.2">
      <c r="A84" s="91"/>
      <c r="B84" s="74"/>
      <c r="C84" s="85" t="s">
        <v>3582</v>
      </c>
      <c r="D84" s="77" t="s">
        <v>426</v>
      </c>
      <c r="E84" s="13">
        <v>44417</v>
      </c>
      <c r="F84" s="75" t="s">
        <v>427</v>
      </c>
      <c r="G84" s="13">
        <v>44418</v>
      </c>
      <c r="H84" s="76" t="s">
        <v>429</v>
      </c>
      <c r="I84" s="15">
        <v>83</v>
      </c>
      <c r="J84" s="15">
        <v>61</v>
      </c>
      <c r="K84" s="15">
        <v>44</v>
      </c>
      <c r="L84" s="15">
        <v>12</v>
      </c>
      <c r="M84" s="80">
        <v>55.692999999999998</v>
      </c>
      <c r="N84" s="71">
        <v>56</v>
      </c>
      <c r="O84" s="62">
        <v>3000</v>
      </c>
      <c r="P84" s="63">
        <f>Table22452368910111213141516171819202122242345672345689101112131415161718192034[[#This Row],[PEMBULATAN]]*O84</f>
        <v>168000</v>
      </c>
    </row>
    <row r="85" spans="1:16" ht="29.25" customHeight="1" x14ac:dyDescent="0.2">
      <c r="A85" s="91"/>
      <c r="B85" s="74"/>
      <c r="C85" s="85" t="s">
        <v>3583</v>
      </c>
      <c r="D85" s="77" t="s">
        <v>426</v>
      </c>
      <c r="E85" s="13">
        <v>44417</v>
      </c>
      <c r="F85" s="75" t="s">
        <v>427</v>
      </c>
      <c r="G85" s="13">
        <v>44418</v>
      </c>
      <c r="H85" s="76" t="s">
        <v>429</v>
      </c>
      <c r="I85" s="15">
        <v>91</v>
      </c>
      <c r="J85" s="15">
        <v>64</v>
      </c>
      <c r="K85" s="15">
        <v>38</v>
      </c>
      <c r="L85" s="15">
        <v>11</v>
      </c>
      <c r="M85" s="80">
        <v>55.328000000000003</v>
      </c>
      <c r="N85" s="71">
        <v>56</v>
      </c>
      <c r="O85" s="62">
        <v>3000</v>
      </c>
      <c r="P85" s="63">
        <f>Table22452368910111213141516171819202122242345672345689101112131415161718192034[[#This Row],[PEMBULATAN]]*O85</f>
        <v>168000</v>
      </c>
    </row>
    <row r="86" spans="1:16" ht="29.25" customHeight="1" x14ac:dyDescent="0.2">
      <c r="A86" s="91"/>
      <c r="B86" s="74"/>
      <c r="C86" s="85" t="s">
        <v>3584</v>
      </c>
      <c r="D86" s="77" t="s">
        <v>426</v>
      </c>
      <c r="E86" s="13">
        <v>44417</v>
      </c>
      <c r="F86" s="75" t="s">
        <v>427</v>
      </c>
      <c r="G86" s="13">
        <v>44418</v>
      </c>
      <c r="H86" s="76" t="s">
        <v>429</v>
      </c>
      <c r="I86" s="15">
        <v>75</v>
      </c>
      <c r="J86" s="15">
        <v>51</v>
      </c>
      <c r="K86" s="15">
        <v>32</v>
      </c>
      <c r="L86" s="15">
        <v>12</v>
      </c>
      <c r="M86" s="80">
        <v>30.6</v>
      </c>
      <c r="N86" s="71">
        <v>31</v>
      </c>
      <c r="O86" s="62">
        <v>3000</v>
      </c>
      <c r="P86" s="63">
        <f>Table22452368910111213141516171819202122242345672345689101112131415161718192034[[#This Row],[PEMBULATAN]]*O86</f>
        <v>93000</v>
      </c>
    </row>
    <row r="87" spans="1:16" ht="29.25" customHeight="1" x14ac:dyDescent="0.2">
      <c r="A87" s="91"/>
      <c r="B87" s="74"/>
      <c r="C87" s="85" t="s">
        <v>3585</v>
      </c>
      <c r="D87" s="77" t="s">
        <v>426</v>
      </c>
      <c r="E87" s="13">
        <v>44417</v>
      </c>
      <c r="F87" s="75" t="s">
        <v>427</v>
      </c>
      <c r="G87" s="13">
        <v>44418</v>
      </c>
      <c r="H87" s="76" t="s">
        <v>429</v>
      </c>
      <c r="I87" s="15">
        <v>93</v>
      </c>
      <c r="J87" s="15">
        <v>63</v>
      </c>
      <c r="K87" s="15">
        <v>38</v>
      </c>
      <c r="L87" s="15">
        <v>31</v>
      </c>
      <c r="M87" s="80">
        <v>55.660499999999999</v>
      </c>
      <c r="N87" s="71">
        <v>56</v>
      </c>
      <c r="O87" s="62">
        <v>3000</v>
      </c>
      <c r="P87" s="63">
        <f>Table22452368910111213141516171819202122242345672345689101112131415161718192034[[#This Row],[PEMBULATAN]]*O87</f>
        <v>168000</v>
      </c>
    </row>
    <row r="88" spans="1:16" ht="29.25" customHeight="1" x14ac:dyDescent="0.2">
      <c r="A88" s="91"/>
      <c r="B88" s="74"/>
      <c r="C88" s="85" t="s">
        <v>3586</v>
      </c>
      <c r="D88" s="77" t="s">
        <v>426</v>
      </c>
      <c r="E88" s="13">
        <v>44417</v>
      </c>
      <c r="F88" s="75" t="s">
        <v>427</v>
      </c>
      <c r="G88" s="13">
        <v>44418</v>
      </c>
      <c r="H88" s="76" t="s">
        <v>429</v>
      </c>
      <c r="I88" s="15">
        <v>86</v>
      </c>
      <c r="J88" s="15">
        <v>51</v>
      </c>
      <c r="K88" s="15">
        <v>38</v>
      </c>
      <c r="L88" s="15">
        <v>12</v>
      </c>
      <c r="M88" s="80">
        <v>41.667000000000002</v>
      </c>
      <c r="N88" s="71">
        <v>42</v>
      </c>
      <c r="O88" s="62">
        <v>3000</v>
      </c>
      <c r="P88" s="63">
        <f>Table22452368910111213141516171819202122242345672345689101112131415161718192034[[#This Row],[PEMBULATAN]]*O88</f>
        <v>126000</v>
      </c>
    </row>
    <row r="89" spans="1:16" ht="29.25" customHeight="1" x14ac:dyDescent="0.2">
      <c r="A89" s="91"/>
      <c r="B89" s="74"/>
      <c r="C89" s="85" t="s">
        <v>3587</v>
      </c>
      <c r="D89" s="77" t="s">
        <v>426</v>
      </c>
      <c r="E89" s="13">
        <v>44417</v>
      </c>
      <c r="F89" s="75" t="s">
        <v>427</v>
      </c>
      <c r="G89" s="13">
        <v>44418</v>
      </c>
      <c r="H89" s="76" t="s">
        <v>429</v>
      </c>
      <c r="I89" s="15">
        <v>98</v>
      </c>
      <c r="J89" s="15">
        <v>63</v>
      </c>
      <c r="K89" s="15">
        <v>34</v>
      </c>
      <c r="L89" s="15">
        <v>19</v>
      </c>
      <c r="M89" s="80">
        <v>52.478999999999999</v>
      </c>
      <c r="N89" s="71">
        <v>53</v>
      </c>
      <c r="O89" s="62">
        <v>3000</v>
      </c>
      <c r="P89" s="63">
        <f>Table22452368910111213141516171819202122242345672345689101112131415161718192034[[#This Row],[PEMBULATAN]]*O89</f>
        <v>159000</v>
      </c>
    </row>
    <row r="90" spans="1:16" ht="29.25" customHeight="1" x14ac:dyDescent="0.2">
      <c r="A90" s="91"/>
      <c r="B90" s="74"/>
      <c r="C90" s="85" t="s">
        <v>3588</v>
      </c>
      <c r="D90" s="77" t="s">
        <v>426</v>
      </c>
      <c r="E90" s="13">
        <v>44417</v>
      </c>
      <c r="F90" s="75" t="s">
        <v>427</v>
      </c>
      <c r="G90" s="13">
        <v>44418</v>
      </c>
      <c r="H90" s="76" t="s">
        <v>429</v>
      </c>
      <c r="I90" s="15">
        <v>94</v>
      </c>
      <c r="J90" s="15">
        <v>61</v>
      </c>
      <c r="K90" s="15">
        <v>42</v>
      </c>
      <c r="L90" s="15">
        <v>12</v>
      </c>
      <c r="M90" s="80">
        <v>60.207000000000001</v>
      </c>
      <c r="N90" s="71">
        <v>60</v>
      </c>
      <c r="O90" s="62">
        <v>3000</v>
      </c>
      <c r="P90" s="63">
        <f>Table22452368910111213141516171819202122242345672345689101112131415161718192034[[#This Row],[PEMBULATAN]]*O90</f>
        <v>180000</v>
      </c>
    </row>
    <row r="91" spans="1:16" ht="29.25" customHeight="1" x14ac:dyDescent="0.2">
      <c r="A91" s="91"/>
      <c r="B91" s="74"/>
      <c r="C91" s="85" t="s">
        <v>3589</v>
      </c>
      <c r="D91" s="77" t="s">
        <v>426</v>
      </c>
      <c r="E91" s="13">
        <v>44417</v>
      </c>
      <c r="F91" s="75" t="s">
        <v>427</v>
      </c>
      <c r="G91" s="13">
        <v>44418</v>
      </c>
      <c r="H91" s="76" t="s">
        <v>429</v>
      </c>
      <c r="I91" s="15">
        <v>71</v>
      </c>
      <c r="J91" s="15">
        <v>50</v>
      </c>
      <c r="K91" s="15">
        <v>23</v>
      </c>
      <c r="L91" s="15">
        <v>7</v>
      </c>
      <c r="M91" s="80">
        <v>20.412500000000001</v>
      </c>
      <c r="N91" s="71">
        <v>21</v>
      </c>
      <c r="O91" s="62">
        <v>3000</v>
      </c>
      <c r="P91" s="63">
        <f>Table22452368910111213141516171819202122242345672345689101112131415161718192034[[#This Row],[PEMBULATAN]]*O91</f>
        <v>63000</v>
      </c>
    </row>
    <row r="92" spans="1:16" ht="29.25" customHeight="1" x14ac:dyDescent="0.2">
      <c r="A92" s="91"/>
      <c r="B92" s="74"/>
      <c r="C92" s="85" t="s">
        <v>3590</v>
      </c>
      <c r="D92" s="77" t="s">
        <v>426</v>
      </c>
      <c r="E92" s="13">
        <v>44417</v>
      </c>
      <c r="F92" s="75" t="s">
        <v>427</v>
      </c>
      <c r="G92" s="13">
        <v>44418</v>
      </c>
      <c r="H92" s="76" t="s">
        <v>429</v>
      </c>
      <c r="I92" s="15">
        <v>57</v>
      </c>
      <c r="J92" s="15">
        <v>54</v>
      </c>
      <c r="K92" s="15">
        <v>36</v>
      </c>
      <c r="L92" s="15">
        <v>11</v>
      </c>
      <c r="M92" s="80">
        <v>27.702000000000002</v>
      </c>
      <c r="N92" s="71">
        <v>28</v>
      </c>
      <c r="O92" s="62">
        <v>3000</v>
      </c>
      <c r="P92" s="63">
        <f>Table22452368910111213141516171819202122242345672345689101112131415161718192034[[#This Row],[PEMBULATAN]]*O92</f>
        <v>84000</v>
      </c>
    </row>
    <row r="93" spans="1:16" ht="29.25" customHeight="1" x14ac:dyDescent="0.2">
      <c r="A93" s="91"/>
      <c r="B93" s="74"/>
      <c r="C93" s="85" t="s">
        <v>3591</v>
      </c>
      <c r="D93" s="77" t="s">
        <v>426</v>
      </c>
      <c r="E93" s="13">
        <v>44417</v>
      </c>
      <c r="F93" s="75" t="s">
        <v>427</v>
      </c>
      <c r="G93" s="13">
        <v>44418</v>
      </c>
      <c r="H93" s="76" t="s">
        <v>429</v>
      </c>
      <c r="I93" s="15">
        <v>61</v>
      </c>
      <c r="J93" s="15">
        <v>52</v>
      </c>
      <c r="K93" s="15">
        <v>37</v>
      </c>
      <c r="L93" s="15">
        <v>11</v>
      </c>
      <c r="M93" s="80">
        <v>29.341000000000001</v>
      </c>
      <c r="N93" s="71">
        <v>30</v>
      </c>
      <c r="O93" s="62">
        <v>3000</v>
      </c>
      <c r="P93" s="63">
        <f>Table22452368910111213141516171819202122242345672345689101112131415161718192034[[#This Row],[PEMBULATAN]]*O93</f>
        <v>90000</v>
      </c>
    </row>
    <row r="94" spans="1:16" ht="29.25" customHeight="1" x14ac:dyDescent="0.2">
      <c r="A94" s="91"/>
      <c r="B94" s="74"/>
      <c r="C94" s="85" t="s">
        <v>3592</v>
      </c>
      <c r="D94" s="77" t="s">
        <v>426</v>
      </c>
      <c r="E94" s="13">
        <v>44417</v>
      </c>
      <c r="F94" s="75" t="s">
        <v>427</v>
      </c>
      <c r="G94" s="13">
        <v>44418</v>
      </c>
      <c r="H94" s="76" t="s">
        <v>429</v>
      </c>
      <c r="I94" s="15">
        <v>86</v>
      </c>
      <c r="J94" s="15">
        <v>57</v>
      </c>
      <c r="K94" s="15">
        <v>28</v>
      </c>
      <c r="L94" s="15">
        <v>9</v>
      </c>
      <c r="M94" s="80">
        <v>34.314</v>
      </c>
      <c r="N94" s="71">
        <v>35</v>
      </c>
      <c r="O94" s="62">
        <v>3000</v>
      </c>
      <c r="P94" s="63">
        <f>Table22452368910111213141516171819202122242345672345689101112131415161718192034[[#This Row],[PEMBULATAN]]*O94</f>
        <v>105000</v>
      </c>
    </row>
    <row r="95" spans="1:16" ht="29.25" customHeight="1" x14ac:dyDescent="0.2">
      <c r="A95" s="91"/>
      <c r="B95" s="74"/>
      <c r="C95" s="85" t="s">
        <v>3593</v>
      </c>
      <c r="D95" s="77" t="s">
        <v>426</v>
      </c>
      <c r="E95" s="13">
        <v>44417</v>
      </c>
      <c r="F95" s="75" t="s">
        <v>427</v>
      </c>
      <c r="G95" s="13">
        <v>44418</v>
      </c>
      <c r="H95" s="76" t="s">
        <v>429</v>
      </c>
      <c r="I95" s="15">
        <v>96</v>
      </c>
      <c r="J95" s="15">
        <v>57</v>
      </c>
      <c r="K95" s="15">
        <v>41</v>
      </c>
      <c r="L95" s="15">
        <v>19</v>
      </c>
      <c r="M95" s="80">
        <v>56.088000000000001</v>
      </c>
      <c r="N95" s="71">
        <v>56</v>
      </c>
      <c r="O95" s="62">
        <v>3000</v>
      </c>
      <c r="P95" s="63">
        <f>Table22452368910111213141516171819202122242345672345689101112131415161718192034[[#This Row],[PEMBULATAN]]*O95</f>
        <v>168000</v>
      </c>
    </row>
    <row r="96" spans="1:16" ht="29.25" customHeight="1" x14ac:dyDescent="0.2">
      <c r="A96" s="91"/>
      <c r="B96" s="74"/>
      <c r="C96" s="85" t="s">
        <v>3594</v>
      </c>
      <c r="D96" s="77" t="s">
        <v>426</v>
      </c>
      <c r="E96" s="13">
        <v>44417</v>
      </c>
      <c r="F96" s="75" t="s">
        <v>427</v>
      </c>
      <c r="G96" s="13">
        <v>44418</v>
      </c>
      <c r="H96" s="76" t="s">
        <v>429</v>
      </c>
      <c r="I96" s="15">
        <v>83</v>
      </c>
      <c r="J96" s="15">
        <v>54</v>
      </c>
      <c r="K96" s="15">
        <v>38</v>
      </c>
      <c r="L96" s="15">
        <v>13</v>
      </c>
      <c r="M96" s="80">
        <v>42.579000000000001</v>
      </c>
      <c r="N96" s="71">
        <v>43</v>
      </c>
      <c r="O96" s="62">
        <v>3000</v>
      </c>
      <c r="P96" s="63">
        <f>Table22452368910111213141516171819202122242345672345689101112131415161718192034[[#This Row],[PEMBULATAN]]*O96</f>
        <v>129000</v>
      </c>
    </row>
    <row r="97" spans="1:16" ht="29.25" customHeight="1" x14ac:dyDescent="0.2">
      <c r="A97" s="91"/>
      <c r="B97" s="74"/>
      <c r="C97" s="85" t="s">
        <v>3595</v>
      </c>
      <c r="D97" s="77" t="s">
        <v>426</v>
      </c>
      <c r="E97" s="13">
        <v>44417</v>
      </c>
      <c r="F97" s="75" t="s">
        <v>427</v>
      </c>
      <c r="G97" s="13">
        <v>44418</v>
      </c>
      <c r="H97" s="76" t="s">
        <v>429</v>
      </c>
      <c r="I97" s="15">
        <v>81</v>
      </c>
      <c r="J97" s="15">
        <v>56</v>
      </c>
      <c r="K97" s="15">
        <v>43</v>
      </c>
      <c r="L97" s="15">
        <v>5</v>
      </c>
      <c r="M97" s="80">
        <v>48.762</v>
      </c>
      <c r="N97" s="71">
        <v>49</v>
      </c>
      <c r="O97" s="62">
        <v>3000</v>
      </c>
      <c r="P97" s="63">
        <f>Table22452368910111213141516171819202122242345672345689101112131415161718192034[[#This Row],[PEMBULATAN]]*O97</f>
        <v>147000</v>
      </c>
    </row>
    <row r="98" spans="1:16" ht="29.25" customHeight="1" x14ac:dyDescent="0.2">
      <c r="A98" s="91"/>
      <c r="B98" s="74"/>
      <c r="C98" s="85" t="s">
        <v>3596</v>
      </c>
      <c r="D98" s="77" t="s">
        <v>426</v>
      </c>
      <c r="E98" s="13">
        <v>44417</v>
      </c>
      <c r="F98" s="75" t="s">
        <v>427</v>
      </c>
      <c r="G98" s="13">
        <v>44418</v>
      </c>
      <c r="H98" s="76" t="s">
        <v>429</v>
      </c>
      <c r="I98" s="15">
        <v>65</v>
      </c>
      <c r="J98" s="15">
        <v>58</v>
      </c>
      <c r="K98" s="15">
        <v>46</v>
      </c>
      <c r="L98" s="15">
        <v>16</v>
      </c>
      <c r="M98" s="80">
        <v>43.354999999999997</v>
      </c>
      <c r="N98" s="71">
        <v>44</v>
      </c>
      <c r="O98" s="62">
        <v>3000</v>
      </c>
      <c r="P98" s="63">
        <f>Table22452368910111213141516171819202122242345672345689101112131415161718192034[[#This Row],[PEMBULATAN]]*O98</f>
        <v>132000</v>
      </c>
    </row>
    <row r="99" spans="1:16" ht="29.25" customHeight="1" x14ac:dyDescent="0.2">
      <c r="A99" s="91"/>
      <c r="B99" s="74"/>
      <c r="C99" s="85" t="s">
        <v>3597</v>
      </c>
      <c r="D99" s="77" t="s">
        <v>426</v>
      </c>
      <c r="E99" s="13">
        <v>44417</v>
      </c>
      <c r="F99" s="75" t="s">
        <v>427</v>
      </c>
      <c r="G99" s="13">
        <v>44418</v>
      </c>
      <c r="H99" s="76" t="s">
        <v>429</v>
      </c>
      <c r="I99" s="15">
        <v>66</v>
      </c>
      <c r="J99" s="15">
        <v>57</v>
      </c>
      <c r="K99" s="15">
        <v>41</v>
      </c>
      <c r="L99" s="15">
        <v>12</v>
      </c>
      <c r="M99" s="80">
        <v>38.560499999999998</v>
      </c>
      <c r="N99" s="71">
        <v>39</v>
      </c>
      <c r="O99" s="62">
        <v>3000</v>
      </c>
      <c r="P99" s="63">
        <f>Table22452368910111213141516171819202122242345672345689101112131415161718192034[[#This Row],[PEMBULATAN]]*O99</f>
        <v>117000</v>
      </c>
    </row>
    <row r="100" spans="1:16" ht="29.25" customHeight="1" x14ac:dyDescent="0.2">
      <c r="A100" s="91"/>
      <c r="B100" s="74"/>
      <c r="C100" s="85" t="s">
        <v>3598</v>
      </c>
      <c r="D100" s="77" t="s">
        <v>426</v>
      </c>
      <c r="E100" s="13">
        <v>44417</v>
      </c>
      <c r="F100" s="75" t="s">
        <v>427</v>
      </c>
      <c r="G100" s="13">
        <v>44418</v>
      </c>
      <c r="H100" s="76" t="s">
        <v>429</v>
      </c>
      <c r="I100" s="15">
        <v>83</v>
      </c>
      <c r="J100" s="15">
        <v>64</v>
      </c>
      <c r="K100" s="15">
        <v>29</v>
      </c>
      <c r="L100" s="15">
        <v>21</v>
      </c>
      <c r="M100" s="80">
        <v>38.512</v>
      </c>
      <c r="N100" s="71">
        <v>39</v>
      </c>
      <c r="O100" s="62">
        <v>3000</v>
      </c>
      <c r="P100" s="63">
        <f>Table22452368910111213141516171819202122242345672345689101112131415161718192034[[#This Row],[PEMBULATAN]]*O100</f>
        <v>117000</v>
      </c>
    </row>
    <row r="101" spans="1:16" ht="29.25" customHeight="1" x14ac:dyDescent="0.2">
      <c r="A101" s="91"/>
      <c r="B101" s="74"/>
      <c r="C101" s="85" t="s">
        <v>3599</v>
      </c>
      <c r="D101" s="77" t="s">
        <v>426</v>
      </c>
      <c r="E101" s="13">
        <v>44417</v>
      </c>
      <c r="F101" s="75" t="s">
        <v>427</v>
      </c>
      <c r="G101" s="13">
        <v>44418</v>
      </c>
      <c r="H101" s="76" t="s">
        <v>429</v>
      </c>
      <c r="I101" s="15">
        <v>78</v>
      </c>
      <c r="J101" s="15">
        <v>56</v>
      </c>
      <c r="K101" s="15">
        <v>46</v>
      </c>
      <c r="L101" s="15">
        <v>7</v>
      </c>
      <c r="M101" s="80">
        <v>50.231999999999999</v>
      </c>
      <c r="N101" s="71">
        <v>50</v>
      </c>
      <c r="O101" s="62">
        <v>3000</v>
      </c>
      <c r="P101" s="63">
        <f>Table22452368910111213141516171819202122242345672345689101112131415161718192034[[#This Row],[PEMBULATAN]]*O101</f>
        <v>150000</v>
      </c>
    </row>
    <row r="102" spans="1:16" ht="29.25" customHeight="1" x14ac:dyDescent="0.2">
      <c r="A102" s="91"/>
      <c r="B102" s="74"/>
      <c r="C102" s="85" t="s">
        <v>3600</v>
      </c>
      <c r="D102" s="77" t="s">
        <v>426</v>
      </c>
      <c r="E102" s="13">
        <v>44417</v>
      </c>
      <c r="F102" s="75" t="s">
        <v>427</v>
      </c>
      <c r="G102" s="13">
        <v>44418</v>
      </c>
      <c r="H102" s="76" t="s">
        <v>429</v>
      </c>
      <c r="I102" s="15">
        <v>103</v>
      </c>
      <c r="J102" s="15">
        <v>63</v>
      </c>
      <c r="K102" s="15">
        <v>42</v>
      </c>
      <c r="L102" s="15">
        <v>29</v>
      </c>
      <c r="M102" s="80">
        <v>68.134500000000003</v>
      </c>
      <c r="N102" s="71">
        <v>68</v>
      </c>
      <c r="O102" s="62">
        <v>3000</v>
      </c>
      <c r="P102" s="63">
        <f>Table22452368910111213141516171819202122242345672345689101112131415161718192034[[#This Row],[PEMBULATAN]]*O102</f>
        <v>204000</v>
      </c>
    </row>
    <row r="103" spans="1:16" ht="29.25" customHeight="1" x14ac:dyDescent="0.2">
      <c r="A103" s="91"/>
      <c r="B103" s="74"/>
      <c r="C103" s="85" t="s">
        <v>3601</v>
      </c>
      <c r="D103" s="77" t="s">
        <v>426</v>
      </c>
      <c r="E103" s="13">
        <v>44417</v>
      </c>
      <c r="F103" s="75" t="s">
        <v>427</v>
      </c>
      <c r="G103" s="13">
        <v>44418</v>
      </c>
      <c r="H103" s="76" t="s">
        <v>429</v>
      </c>
      <c r="I103" s="15">
        <v>54</v>
      </c>
      <c r="J103" s="15">
        <v>52</v>
      </c>
      <c r="K103" s="15">
        <v>27</v>
      </c>
      <c r="L103" s="15">
        <v>7</v>
      </c>
      <c r="M103" s="80">
        <v>18.954000000000001</v>
      </c>
      <c r="N103" s="71">
        <v>19</v>
      </c>
      <c r="O103" s="62">
        <v>3000</v>
      </c>
      <c r="P103" s="63">
        <f>Table22452368910111213141516171819202122242345672345689101112131415161718192034[[#This Row],[PEMBULATAN]]*O103</f>
        <v>57000</v>
      </c>
    </row>
    <row r="104" spans="1:16" ht="29.25" customHeight="1" x14ac:dyDescent="0.2">
      <c r="A104" s="91"/>
      <c r="B104" s="74"/>
      <c r="C104" s="85" t="s">
        <v>3602</v>
      </c>
      <c r="D104" s="77" t="s">
        <v>426</v>
      </c>
      <c r="E104" s="13">
        <v>44417</v>
      </c>
      <c r="F104" s="75" t="s">
        <v>427</v>
      </c>
      <c r="G104" s="13">
        <v>44418</v>
      </c>
      <c r="H104" s="76" t="s">
        <v>429</v>
      </c>
      <c r="I104" s="15">
        <v>60</v>
      </c>
      <c r="J104" s="15">
        <v>51</v>
      </c>
      <c r="K104" s="15">
        <v>24</v>
      </c>
      <c r="L104" s="15">
        <v>4</v>
      </c>
      <c r="M104" s="80">
        <v>18.36</v>
      </c>
      <c r="N104" s="71">
        <v>19</v>
      </c>
      <c r="O104" s="62">
        <v>3000</v>
      </c>
      <c r="P104" s="63">
        <f>Table22452368910111213141516171819202122242345672345689101112131415161718192034[[#This Row],[PEMBULATAN]]*O104</f>
        <v>57000</v>
      </c>
    </row>
    <row r="105" spans="1:16" ht="29.25" customHeight="1" x14ac:dyDescent="0.2">
      <c r="A105" s="91"/>
      <c r="B105" s="74"/>
      <c r="C105" s="85" t="s">
        <v>3603</v>
      </c>
      <c r="D105" s="77" t="s">
        <v>426</v>
      </c>
      <c r="E105" s="13">
        <v>44417</v>
      </c>
      <c r="F105" s="75" t="s">
        <v>427</v>
      </c>
      <c r="G105" s="13">
        <v>44418</v>
      </c>
      <c r="H105" s="76" t="s">
        <v>429</v>
      </c>
      <c r="I105" s="15">
        <v>43</v>
      </c>
      <c r="J105" s="15">
        <v>36</v>
      </c>
      <c r="K105" s="15">
        <v>22</v>
      </c>
      <c r="L105" s="15">
        <v>1</v>
      </c>
      <c r="M105" s="80">
        <v>8.5139999999999993</v>
      </c>
      <c r="N105" s="71">
        <v>9</v>
      </c>
      <c r="O105" s="62">
        <v>3000</v>
      </c>
      <c r="P105" s="63">
        <f>Table22452368910111213141516171819202122242345672345689101112131415161718192034[[#This Row],[PEMBULATAN]]*O105</f>
        <v>27000</v>
      </c>
    </row>
    <row r="106" spans="1:16" ht="29.25" customHeight="1" x14ac:dyDescent="0.2">
      <c r="A106" s="91"/>
      <c r="B106" s="74"/>
      <c r="C106" s="85" t="s">
        <v>3604</v>
      </c>
      <c r="D106" s="77" t="s">
        <v>426</v>
      </c>
      <c r="E106" s="13">
        <v>44417</v>
      </c>
      <c r="F106" s="75" t="s">
        <v>427</v>
      </c>
      <c r="G106" s="13">
        <v>44418</v>
      </c>
      <c r="H106" s="76" t="s">
        <v>429</v>
      </c>
      <c r="I106" s="15">
        <v>49</v>
      </c>
      <c r="J106" s="15">
        <v>43</v>
      </c>
      <c r="K106" s="15">
        <v>30</v>
      </c>
      <c r="L106" s="15">
        <v>5</v>
      </c>
      <c r="M106" s="80">
        <v>15.8025</v>
      </c>
      <c r="N106" s="71">
        <v>16</v>
      </c>
      <c r="O106" s="62">
        <v>3000</v>
      </c>
      <c r="P106" s="63">
        <f>Table22452368910111213141516171819202122242345672345689101112131415161718192034[[#This Row],[PEMBULATAN]]*O106</f>
        <v>48000</v>
      </c>
    </row>
    <row r="107" spans="1:16" ht="29.25" customHeight="1" x14ac:dyDescent="0.2">
      <c r="A107" s="91"/>
      <c r="B107" s="74"/>
      <c r="C107" s="85" t="s">
        <v>3605</v>
      </c>
      <c r="D107" s="77" t="s">
        <v>426</v>
      </c>
      <c r="E107" s="13">
        <v>44417</v>
      </c>
      <c r="F107" s="75" t="s">
        <v>427</v>
      </c>
      <c r="G107" s="13">
        <v>44418</v>
      </c>
      <c r="H107" s="76" t="s">
        <v>429</v>
      </c>
      <c r="I107" s="15">
        <v>38</v>
      </c>
      <c r="J107" s="15">
        <v>27</v>
      </c>
      <c r="K107" s="15">
        <v>18</v>
      </c>
      <c r="L107" s="15">
        <v>2</v>
      </c>
      <c r="M107" s="80">
        <v>4.617</v>
      </c>
      <c r="N107" s="71">
        <v>5</v>
      </c>
      <c r="O107" s="62">
        <v>3000</v>
      </c>
      <c r="P107" s="63">
        <f>Table22452368910111213141516171819202122242345672345689101112131415161718192034[[#This Row],[PEMBULATAN]]*O107</f>
        <v>15000</v>
      </c>
    </row>
    <row r="108" spans="1:16" ht="29.25" customHeight="1" x14ac:dyDescent="0.2">
      <c r="A108" s="91"/>
      <c r="B108" s="74"/>
      <c r="C108" s="85" t="s">
        <v>3606</v>
      </c>
      <c r="D108" s="77" t="s">
        <v>426</v>
      </c>
      <c r="E108" s="13">
        <v>44417</v>
      </c>
      <c r="F108" s="75" t="s">
        <v>427</v>
      </c>
      <c r="G108" s="13">
        <v>44418</v>
      </c>
      <c r="H108" s="76" t="s">
        <v>429</v>
      </c>
      <c r="I108" s="15">
        <v>47</v>
      </c>
      <c r="J108" s="15">
        <v>33</v>
      </c>
      <c r="K108" s="15">
        <v>20</v>
      </c>
      <c r="L108" s="15">
        <v>6</v>
      </c>
      <c r="M108" s="80">
        <v>7.7549999999999999</v>
      </c>
      <c r="N108" s="71">
        <v>8</v>
      </c>
      <c r="O108" s="62">
        <v>3000</v>
      </c>
      <c r="P108" s="63">
        <f>Table22452368910111213141516171819202122242345672345689101112131415161718192034[[#This Row],[PEMBULATAN]]*O108</f>
        <v>24000</v>
      </c>
    </row>
    <row r="109" spans="1:16" ht="29.25" customHeight="1" x14ac:dyDescent="0.2">
      <c r="A109" s="91"/>
      <c r="B109" s="74"/>
      <c r="C109" s="85" t="s">
        <v>3607</v>
      </c>
      <c r="D109" s="77" t="s">
        <v>426</v>
      </c>
      <c r="E109" s="13">
        <v>44417</v>
      </c>
      <c r="F109" s="75" t="s">
        <v>427</v>
      </c>
      <c r="G109" s="13">
        <v>44418</v>
      </c>
      <c r="H109" s="76" t="s">
        <v>429</v>
      </c>
      <c r="I109" s="15">
        <v>56</v>
      </c>
      <c r="J109" s="15">
        <v>45</v>
      </c>
      <c r="K109" s="15">
        <v>22</v>
      </c>
      <c r="L109" s="15">
        <v>5</v>
      </c>
      <c r="M109" s="80">
        <v>13.86</v>
      </c>
      <c r="N109" s="71">
        <v>14</v>
      </c>
      <c r="O109" s="62">
        <v>3000</v>
      </c>
      <c r="P109" s="63">
        <f>Table22452368910111213141516171819202122242345672345689101112131415161718192034[[#This Row],[PEMBULATAN]]*O109</f>
        <v>42000</v>
      </c>
    </row>
    <row r="110" spans="1:16" ht="29.25" customHeight="1" x14ac:dyDescent="0.2">
      <c r="A110" s="91"/>
      <c r="B110" s="74"/>
      <c r="C110" s="85" t="s">
        <v>3608</v>
      </c>
      <c r="D110" s="77" t="s">
        <v>426</v>
      </c>
      <c r="E110" s="13">
        <v>44417</v>
      </c>
      <c r="F110" s="75" t="s">
        <v>427</v>
      </c>
      <c r="G110" s="13">
        <v>44418</v>
      </c>
      <c r="H110" s="76" t="s">
        <v>429</v>
      </c>
      <c r="I110" s="15">
        <v>37</v>
      </c>
      <c r="J110" s="15">
        <v>42</v>
      </c>
      <c r="K110" s="15">
        <v>25</v>
      </c>
      <c r="L110" s="15">
        <v>3</v>
      </c>
      <c r="M110" s="80">
        <v>9.7125000000000004</v>
      </c>
      <c r="N110" s="71">
        <v>10</v>
      </c>
      <c r="O110" s="62">
        <v>3000</v>
      </c>
      <c r="P110" s="63">
        <f>Table22452368910111213141516171819202122242345672345689101112131415161718192034[[#This Row],[PEMBULATAN]]*O110</f>
        <v>30000</v>
      </c>
    </row>
    <row r="111" spans="1:16" ht="29.25" customHeight="1" x14ac:dyDescent="0.2">
      <c r="A111" s="91"/>
      <c r="B111" s="74"/>
      <c r="C111" s="85" t="s">
        <v>3609</v>
      </c>
      <c r="D111" s="77" t="s">
        <v>426</v>
      </c>
      <c r="E111" s="13">
        <v>44417</v>
      </c>
      <c r="F111" s="75" t="s">
        <v>427</v>
      </c>
      <c r="G111" s="13">
        <v>44418</v>
      </c>
      <c r="H111" s="76" t="s">
        <v>429</v>
      </c>
      <c r="I111" s="15">
        <v>38</v>
      </c>
      <c r="J111" s="15">
        <v>36</v>
      </c>
      <c r="K111" s="15">
        <v>19</v>
      </c>
      <c r="L111" s="15">
        <v>3</v>
      </c>
      <c r="M111" s="80">
        <v>6.4980000000000002</v>
      </c>
      <c r="N111" s="71">
        <v>7</v>
      </c>
      <c r="O111" s="62">
        <v>3000</v>
      </c>
      <c r="P111" s="63">
        <f>Table22452368910111213141516171819202122242345672345689101112131415161718192034[[#This Row],[PEMBULATAN]]*O111</f>
        <v>21000</v>
      </c>
    </row>
    <row r="112" spans="1:16" ht="29.25" customHeight="1" x14ac:dyDescent="0.2">
      <c r="A112" s="91"/>
      <c r="B112" s="74"/>
      <c r="C112" s="85" t="s">
        <v>3610</v>
      </c>
      <c r="D112" s="77" t="s">
        <v>426</v>
      </c>
      <c r="E112" s="13">
        <v>44417</v>
      </c>
      <c r="F112" s="75" t="s">
        <v>427</v>
      </c>
      <c r="G112" s="13">
        <v>44418</v>
      </c>
      <c r="H112" s="76" t="s">
        <v>429</v>
      </c>
      <c r="I112" s="15">
        <v>51</v>
      </c>
      <c r="J112" s="15">
        <v>40</v>
      </c>
      <c r="K112" s="15">
        <v>26</v>
      </c>
      <c r="L112" s="15">
        <v>4</v>
      </c>
      <c r="M112" s="80">
        <v>13.26</v>
      </c>
      <c r="N112" s="71">
        <v>13</v>
      </c>
      <c r="O112" s="62">
        <v>3000</v>
      </c>
      <c r="P112" s="63">
        <f>Table22452368910111213141516171819202122242345672345689101112131415161718192034[[#This Row],[PEMBULATAN]]*O112</f>
        <v>39000</v>
      </c>
    </row>
    <row r="113" spans="1:16" ht="29.25" customHeight="1" x14ac:dyDescent="0.2">
      <c r="A113" s="91"/>
      <c r="B113" s="74"/>
      <c r="C113" s="85" t="s">
        <v>3611</v>
      </c>
      <c r="D113" s="77" t="s">
        <v>426</v>
      </c>
      <c r="E113" s="13">
        <v>44417</v>
      </c>
      <c r="F113" s="75" t="s">
        <v>427</v>
      </c>
      <c r="G113" s="13">
        <v>44418</v>
      </c>
      <c r="H113" s="76" t="s">
        <v>429</v>
      </c>
      <c r="I113" s="15">
        <v>80</v>
      </c>
      <c r="J113" s="15">
        <v>53</v>
      </c>
      <c r="K113" s="15">
        <v>38</v>
      </c>
      <c r="L113" s="15">
        <v>11</v>
      </c>
      <c r="M113" s="80">
        <v>40.28</v>
      </c>
      <c r="N113" s="71">
        <v>40</v>
      </c>
      <c r="O113" s="62">
        <v>3000</v>
      </c>
      <c r="P113" s="63">
        <f>Table22452368910111213141516171819202122242345672345689101112131415161718192034[[#This Row],[PEMBULATAN]]*O113</f>
        <v>120000</v>
      </c>
    </row>
    <row r="114" spans="1:16" ht="29.25" customHeight="1" x14ac:dyDescent="0.2">
      <c r="A114" s="91"/>
      <c r="B114" s="74"/>
      <c r="C114" s="85" t="s">
        <v>3612</v>
      </c>
      <c r="D114" s="77" t="s">
        <v>426</v>
      </c>
      <c r="E114" s="13">
        <v>44417</v>
      </c>
      <c r="F114" s="75" t="s">
        <v>427</v>
      </c>
      <c r="G114" s="13">
        <v>44418</v>
      </c>
      <c r="H114" s="76" t="s">
        <v>429</v>
      </c>
      <c r="I114" s="15">
        <v>54</v>
      </c>
      <c r="J114" s="15">
        <v>52</v>
      </c>
      <c r="K114" s="15">
        <v>26</v>
      </c>
      <c r="L114" s="15">
        <v>11</v>
      </c>
      <c r="M114" s="80">
        <v>18.251999999999999</v>
      </c>
      <c r="N114" s="71">
        <v>18</v>
      </c>
      <c r="O114" s="62">
        <v>3000</v>
      </c>
      <c r="P114" s="63">
        <f>Table22452368910111213141516171819202122242345672345689101112131415161718192034[[#This Row],[PEMBULATAN]]*O114</f>
        <v>54000</v>
      </c>
    </row>
    <row r="115" spans="1:16" ht="29.25" customHeight="1" x14ac:dyDescent="0.2">
      <c r="A115" s="91"/>
      <c r="B115" s="74"/>
      <c r="C115" s="85" t="s">
        <v>3613</v>
      </c>
      <c r="D115" s="77" t="s">
        <v>426</v>
      </c>
      <c r="E115" s="13">
        <v>44417</v>
      </c>
      <c r="F115" s="75" t="s">
        <v>427</v>
      </c>
      <c r="G115" s="13">
        <v>44418</v>
      </c>
      <c r="H115" s="76" t="s">
        <v>429</v>
      </c>
      <c r="I115" s="15">
        <v>91</v>
      </c>
      <c r="J115" s="15">
        <v>56</v>
      </c>
      <c r="K115" s="15">
        <v>38</v>
      </c>
      <c r="L115" s="15">
        <v>13</v>
      </c>
      <c r="M115" s="80">
        <v>48.411999999999999</v>
      </c>
      <c r="N115" s="71">
        <v>49</v>
      </c>
      <c r="O115" s="62">
        <v>3000</v>
      </c>
      <c r="P115" s="63">
        <f>Table22452368910111213141516171819202122242345672345689101112131415161718192034[[#This Row],[PEMBULATAN]]*O115</f>
        <v>147000</v>
      </c>
    </row>
    <row r="116" spans="1:16" ht="29.25" customHeight="1" x14ac:dyDescent="0.2">
      <c r="A116" s="91"/>
      <c r="B116" s="74"/>
      <c r="C116" s="85" t="s">
        <v>3614</v>
      </c>
      <c r="D116" s="77" t="s">
        <v>426</v>
      </c>
      <c r="E116" s="13">
        <v>44417</v>
      </c>
      <c r="F116" s="75" t="s">
        <v>427</v>
      </c>
      <c r="G116" s="13">
        <v>44418</v>
      </c>
      <c r="H116" s="76" t="s">
        <v>429</v>
      </c>
      <c r="I116" s="15">
        <v>85</v>
      </c>
      <c r="J116" s="15">
        <v>63</v>
      </c>
      <c r="K116" s="15">
        <v>33</v>
      </c>
      <c r="L116" s="15">
        <v>16</v>
      </c>
      <c r="M116" s="80">
        <v>44.178750000000001</v>
      </c>
      <c r="N116" s="71">
        <v>44</v>
      </c>
      <c r="O116" s="62">
        <v>3000</v>
      </c>
      <c r="P116" s="63">
        <f>Table22452368910111213141516171819202122242345672345689101112131415161718192034[[#This Row],[PEMBULATAN]]*O116</f>
        <v>132000</v>
      </c>
    </row>
    <row r="117" spans="1:16" ht="29.25" customHeight="1" x14ac:dyDescent="0.2">
      <c r="A117" s="91"/>
      <c r="B117" s="74"/>
      <c r="C117" s="85" t="s">
        <v>3615</v>
      </c>
      <c r="D117" s="77" t="s">
        <v>426</v>
      </c>
      <c r="E117" s="13">
        <v>44417</v>
      </c>
      <c r="F117" s="75" t="s">
        <v>427</v>
      </c>
      <c r="G117" s="13">
        <v>44418</v>
      </c>
      <c r="H117" s="76" t="s">
        <v>429</v>
      </c>
      <c r="I117" s="15">
        <v>63</v>
      </c>
      <c r="J117" s="15">
        <v>53</v>
      </c>
      <c r="K117" s="15">
        <v>47</v>
      </c>
      <c r="L117" s="15">
        <v>11</v>
      </c>
      <c r="M117" s="80">
        <v>39.233249999999998</v>
      </c>
      <c r="N117" s="71">
        <v>39</v>
      </c>
      <c r="O117" s="62">
        <v>3000</v>
      </c>
      <c r="P117" s="63">
        <f>Table22452368910111213141516171819202122242345672345689101112131415161718192034[[#This Row],[PEMBULATAN]]*O117</f>
        <v>117000</v>
      </c>
    </row>
    <row r="118" spans="1:16" ht="29.25" customHeight="1" x14ac:dyDescent="0.2">
      <c r="A118" s="91"/>
      <c r="B118" s="74"/>
      <c r="C118" s="85" t="s">
        <v>3616</v>
      </c>
      <c r="D118" s="77" t="s">
        <v>426</v>
      </c>
      <c r="E118" s="13">
        <v>44417</v>
      </c>
      <c r="F118" s="75" t="s">
        <v>427</v>
      </c>
      <c r="G118" s="13">
        <v>44418</v>
      </c>
      <c r="H118" s="76" t="s">
        <v>429</v>
      </c>
      <c r="I118" s="15">
        <v>68</v>
      </c>
      <c r="J118" s="15">
        <v>54</v>
      </c>
      <c r="K118" s="15">
        <v>43</v>
      </c>
      <c r="L118" s="15">
        <v>17</v>
      </c>
      <c r="M118" s="80">
        <v>39.473999999999997</v>
      </c>
      <c r="N118" s="71">
        <v>40</v>
      </c>
      <c r="O118" s="62">
        <v>3000</v>
      </c>
      <c r="P118" s="63">
        <f>Table22452368910111213141516171819202122242345672345689101112131415161718192034[[#This Row],[PEMBULATAN]]*O118</f>
        <v>120000</v>
      </c>
    </row>
    <row r="119" spans="1:16" ht="29.25" customHeight="1" x14ac:dyDescent="0.2">
      <c r="A119" s="91"/>
      <c r="B119" s="74"/>
      <c r="C119" s="85" t="s">
        <v>3617</v>
      </c>
      <c r="D119" s="77" t="s">
        <v>426</v>
      </c>
      <c r="E119" s="13">
        <v>44417</v>
      </c>
      <c r="F119" s="75" t="s">
        <v>427</v>
      </c>
      <c r="G119" s="13">
        <v>44418</v>
      </c>
      <c r="H119" s="76" t="s">
        <v>429</v>
      </c>
      <c r="I119" s="15">
        <v>79</v>
      </c>
      <c r="J119" s="15">
        <v>66</v>
      </c>
      <c r="K119" s="15">
        <v>27</v>
      </c>
      <c r="L119" s="15">
        <v>8</v>
      </c>
      <c r="M119" s="80">
        <v>35.194499999999998</v>
      </c>
      <c r="N119" s="71">
        <v>35</v>
      </c>
      <c r="O119" s="62">
        <v>3000</v>
      </c>
      <c r="P119" s="63">
        <f>Table22452368910111213141516171819202122242345672345689101112131415161718192034[[#This Row],[PEMBULATAN]]*O119</f>
        <v>105000</v>
      </c>
    </row>
    <row r="120" spans="1:16" ht="29.25" customHeight="1" x14ac:dyDescent="0.2">
      <c r="A120" s="91"/>
      <c r="B120" s="74"/>
      <c r="C120" s="85" t="s">
        <v>3618</v>
      </c>
      <c r="D120" s="77" t="s">
        <v>426</v>
      </c>
      <c r="E120" s="13">
        <v>44417</v>
      </c>
      <c r="F120" s="75" t="s">
        <v>427</v>
      </c>
      <c r="G120" s="13">
        <v>44418</v>
      </c>
      <c r="H120" s="76" t="s">
        <v>429</v>
      </c>
      <c r="I120" s="15">
        <v>87</v>
      </c>
      <c r="J120" s="15">
        <v>64</v>
      </c>
      <c r="K120" s="15">
        <v>38</v>
      </c>
      <c r="L120" s="15">
        <v>12</v>
      </c>
      <c r="M120" s="80">
        <v>52.896000000000001</v>
      </c>
      <c r="N120" s="71">
        <v>53</v>
      </c>
      <c r="O120" s="62">
        <v>3000</v>
      </c>
      <c r="P120" s="63">
        <f>Table22452368910111213141516171819202122242345672345689101112131415161718192034[[#This Row],[PEMBULATAN]]*O120</f>
        <v>159000</v>
      </c>
    </row>
    <row r="121" spans="1:16" ht="29.25" customHeight="1" x14ac:dyDescent="0.2">
      <c r="A121" s="91"/>
      <c r="B121" s="74"/>
      <c r="C121" s="85" t="s">
        <v>3619</v>
      </c>
      <c r="D121" s="77" t="s">
        <v>426</v>
      </c>
      <c r="E121" s="13">
        <v>44417</v>
      </c>
      <c r="F121" s="75" t="s">
        <v>427</v>
      </c>
      <c r="G121" s="13">
        <v>44418</v>
      </c>
      <c r="H121" s="76" t="s">
        <v>429</v>
      </c>
      <c r="I121" s="15">
        <v>85</v>
      </c>
      <c r="J121" s="15">
        <v>54</v>
      </c>
      <c r="K121" s="15">
        <v>48</v>
      </c>
      <c r="L121" s="15">
        <v>11</v>
      </c>
      <c r="M121" s="80">
        <v>55.08</v>
      </c>
      <c r="N121" s="71">
        <v>55</v>
      </c>
      <c r="O121" s="62">
        <v>3000</v>
      </c>
      <c r="P121" s="63">
        <f>Table22452368910111213141516171819202122242345672345689101112131415161718192034[[#This Row],[PEMBULATAN]]*O121</f>
        <v>165000</v>
      </c>
    </row>
    <row r="122" spans="1:16" ht="29.25" customHeight="1" x14ac:dyDescent="0.2">
      <c r="A122" s="91"/>
      <c r="B122" s="74"/>
      <c r="C122" s="85" t="s">
        <v>3620</v>
      </c>
      <c r="D122" s="77" t="s">
        <v>426</v>
      </c>
      <c r="E122" s="13">
        <v>44417</v>
      </c>
      <c r="F122" s="75" t="s">
        <v>427</v>
      </c>
      <c r="G122" s="13">
        <v>44418</v>
      </c>
      <c r="H122" s="76" t="s">
        <v>429</v>
      </c>
      <c r="I122" s="15">
        <v>77</v>
      </c>
      <c r="J122" s="15">
        <v>31</v>
      </c>
      <c r="K122" s="15">
        <v>39</v>
      </c>
      <c r="L122" s="15">
        <v>9</v>
      </c>
      <c r="M122" s="80">
        <v>23.273250000000001</v>
      </c>
      <c r="N122" s="71">
        <v>23</v>
      </c>
      <c r="O122" s="62">
        <v>3000</v>
      </c>
      <c r="P122" s="63">
        <f>Table22452368910111213141516171819202122242345672345689101112131415161718192034[[#This Row],[PEMBULATAN]]*O122</f>
        <v>69000</v>
      </c>
    </row>
    <row r="123" spans="1:16" ht="29.25" customHeight="1" x14ac:dyDescent="0.2">
      <c r="A123" s="91"/>
      <c r="B123" s="74"/>
      <c r="C123" s="85" t="s">
        <v>3621</v>
      </c>
      <c r="D123" s="77" t="s">
        <v>426</v>
      </c>
      <c r="E123" s="13">
        <v>44417</v>
      </c>
      <c r="F123" s="75" t="s">
        <v>427</v>
      </c>
      <c r="G123" s="13">
        <v>44418</v>
      </c>
      <c r="H123" s="76" t="s">
        <v>429</v>
      </c>
      <c r="I123" s="15">
        <v>78</v>
      </c>
      <c r="J123" s="15">
        <v>51</v>
      </c>
      <c r="K123" s="15">
        <v>32</v>
      </c>
      <c r="L123" s="15">
        <v>8</v>
      </c>
      <c r="M123" s="80">
        <v>31.824000000000002</v>
      </c>
      <c r="N123" s="71">
        <v>32</v>
      </c>
      <c r="O123" s="62">
        <v>3000</v>
      </c>
      <c r="P123" s="63">
        <f>Table22452368910111213141516171819202122242345672345689101112131415161718192034[[#This Row],[PEMBULATAN]]*O123</f>
        <v>96000</v>
      </c>
    </row>
    <row r="124" spans="1:16" ht="29.25" customHeight="1" x14ac:dyDescent="0.2">
      <c r="A124" s="91"/>
      <c r="B124" s="74"/>
      <c r="C124" s="85" t="s">
        <v>3622</v>
      </c>
      <c r="D124" s="77" t="s">
        <v>426</v>
      </c>
      <c r="E124" s="13">
        <v>44417</v>
      </c>
      <c r="F124" s="75" t="s">
        <v>427</v>
      </c>
      <c r="G124" s="13">
        <v>44418</v>
      </c>
      <c r="H124" s="76" t="s">
        <v>429</v>
      </c>
      <c r="I124" s="15">
        <v>57</v>
      </c>
      <c r="J124" s="15">
        <v>46</v>
      </c>
      <c r="K124" s="15">
        <v>31</v>
      </c>
      <c r="L124" s="15">
        <v>9</v>
      </c>
      <c r="M124" s="80">
        <v>20.320499999999999</v>
      </c>
      <c r="N124" s="71">
        <v>20</v>
      </c>
      <c r="O124" s="62">
        <v>3000</v>
      </c>
      <c r="P124" s="63">
        <f>Table22452368910111213141516171819202122242345672345689101112131415161718192034[[#This Row],[PEMBULATAN]]*O124</f>
        <v>60000</v>
      </c>
    </row>
    <row r="125" spans="1:16" ht="29.25" customHeight="1" x14ac:dyDescent="0.2">
      <c r="A125" s="91"/>
      <c r="B125" s="74"/>
      <c r="C125" s="85" t="s">
        <v>3623</v>
      </c>
      <c r="D125" s="77" t="s">
        <v>426</v>
      </c>
      <c r="E125" s="13">
        <v>44417</v>
      </c>
      <c r="F125" s="75" t="s">
        <v>427</v>
      </c>
      <c r="G125" s="13">
        <v>44418</v>
      </c>
      <c r="H125" s="76" t="s">
        <v>429</v>
      </c>
      <c r="I125" s="15">
        <v>67</v>
      </c>
      <c r="J125" s="15">
        <v>56</v>
      </c>
      <c r="K125" s="15">
        <v>24</v>
      </c>
      <c r="L125" s="15">
        <v>13</v>
      </c>
      <c r="M125" s="80">
        <v>22.512</v>
      </c>
      <c r="N125" s="71">
        <v>23</v>
      </c>
      <c r="O125" s="62">
        <v>3000</v>
      </c>
      <c r="P125" s="63">
        <f>Table22452368910111213141516171819202122242345672345689101112131415161718192034[[#This Row],[PEMBULATAN]]*O125</f>
        <v>69000</v>
      </c>
    </row>
    <row r="126" spans="1:16" ht="29.25" customHeight="1" x14ac:dyDescent="0.2">
      <c r="A126" s="91"/>
      <c r="B126" s="74"/>
      <c r="C126" s="85" t="s">
        <v>3624</v>
      </c>
      <c r="D126" s="77" t="s">
        <v>426</v>
      </c>
      <c r="E126" s="13">
        <v>44417</v>
      </c>
      <c r="F126" s="75" t="s">
        <v>427</v>
      </c>
      <c r="G126" s="13">
        <v>44418</v>
      </c>
      <c r="H126" s="76" t="s">
        <v>429</v>
      </c>
      <c r="I126" s="15">
        <v>48</v>
      </c>
      <c r="J126" s="15">
        <v>51</v>
      </c>
      <c r="K126" s="15">
        <v>34</v>
      </c>
      <c r="L126" s="15">
        <v>11</v>
      </c>
      <c r="M126" s="80">
        <v>20.808</v>
      </c>
      <c r="N126" s="71">
        <v>21</v>
      </c>
      <c r="O126" s="62">
        <v>3000</v>
      </c>
      <c r="P126" s="63">
        <f>Table22452368910111213141516171819202122242345672345689101112131415161718192034[[#This Row],[PEMBULATAN]]*O126</f>
        <v>63000</v>
      </c>
    </row>
    <row r="127" spans="1:16" ht="29.25" customHeight="1" x14ac:dyDescent="0.2">
      <c r="A127" s="91"/>
      <c r="B127" s="74"/>
      <c r="C127" s="85" t="s">
        <v>3625</v>
      </c>
      <c r="D127" s="77" t="s">
        <v>426</v>
      </c>
      <c r="E127" s="13">
        <v>44417</v>
      </c>
      <c r="F127" s="75" t="s">
        <v>427</v>
      </c>
      <c r="G127" s="13">
        <v>44418</v>
      </c>
      <c r="H127" s="76" t="s">
        <v>429</v>
      </c>
      <c r="I127" s="15">
        <v>52</v>
      </c>
      <c r="J127" s="15">
        <v>65</v>
      </c>
      <c r="K127" s="15">
        <v>25</v>
      </c>
      <c r="L127" s="15">
        <v>9</v>
      </c>
      <c r="M127" s="80">
        <v>21.125</v>
      </c>
      <c r="N127" s="71">
        <v>21</v>
      </c>
      <c r="O127" s="62">
        <v>3000</v>
      </c>
      <c r="P127" s="63">
        <f>Table22452368910111213141516171819202122242345672345689101112131415161718192034[[#This Row],[PEMBULATAN]]*O127</f>
        <v>63000</v>
      </c>
    </row>
    <row r="128" spans="1:16" ht="29.25" customHeight="1" x14ac:dyDescent="0.2">
      <c r="A128" s="91"/>
      <c r="B128" s="74"/>
      <c r="C128" s="85" t="s">
        <v>3626</v>
      </c>
      <c r="D128" s="77" t="s">
        <v>426</v>
      </c>
      <c r="E128" s="13">
        <v>44417</v>
      </c>
      <c r="F128" s="75" t="s">
        <v>427</v>
      </c>
      <c r="G128" s="13">
        <v>44418</v>
      </c>
      <c r="H128" s="76" t="s">
        <v>429</v>
      </c>
      <c r="I128" s="15">
        <v>85</v>
      </c>
      <c r="J128" s="15">
        <v>58</v>
      </c>
      <c r="K128" s="15">
        <v>41</v>
      </c>
      <c r="L128" s="15">
        <v>30</v>
      </c>
      <c r="M128" s="80">
        <v>50.532499999999999</v>
      </c>
      <c r="N128" s="71">
        <v>51</v>
      </c>
      <c r="O128" s="62">
        <v>3000</v>
      </c>
      <c r="P128" s="63">
        <f>Table22452368910111213141516171819202122242345672345689101112131415161718192034[[#This Row],[PEMBULATAN]]*O128</f>
        <v>153000</v>
      </c>
    </row>
    <row r="129" spans="1:16" ht="29.25" customHeight="1" x14ac:dyDescent="0.2">
      <c r="A129" s="91"/>
      <c r="B129" s="74"/>
      <c r="C129" s="85" t="s">
        <v>3627</v>
      </c>
      <c r="D129" s="77" t="s">
        <v>426</v>
      </c>
      <c r="E129" s="13">
        <v>44417</v>
      </c>
      <c r="F129" s="75" t="s">
        <v>427</v>
      </c>
      <c r="G129" s="13">
        <v>44418</v>
      </c>
      <c r="H129" s="76" t="s">
        <v>429</v>
      </c>
      <c r="I129" s="15">
        <v>90</v>
      </c>
      <c r="J129" s="15">
        <v>58</v>
      </c>
      <c r="K129" s="15">
        <v>31</v>
      </c>
      <c r="L129" s="15">
        <v>11</v>
      </c>
      <c r="M129" s="80">
        <v>40.454999999999998</v>
      </c>
      <c r="N129" s="71">
        <v>41</v>
      </c>
      <c r="O129" s="62">
        <v>3000</v>
      </c>
      <c r="P129" s="63">
        <f>Table22452368910111213141516171819202122242345672345689101112131415161718192034[[#This Row],[PEMBULATAN]]*O129</f>
        <v>123000</v>
      </c>
    </row>
    <row r="130" spans="1:16" ht="29.25" customHeight="1" x14ac:dyDescent="0.2">
      <c r="A130" s="91"/>
      <c r="B130" s="74"/>
      <c r="C130" s="85" t="s">
        <v>3628</v>
      </c>
      <c r="D130" s="77" t="s">
        <v>426</v>
      </c>
      <c r="E130" s="13">
        <v>44417</v>
      </c>
      <c r="F130" s="75" t="s">
        <v>427</v>
      </c>
      <c r="G130" s="13">
        <v>44418</v>
      </c>
      <c r="H130" s="76" t="s">
        <v>429</v>
      </c>
      <c r="I130" s="15">
        <v>78</v>
      </c>
      <c r="J130" s="15">
        <v>54</v>
      </c>
      <c r="K130" s="15">
        <v>38</v>
      </c>
      <c r="L130" s="15">
        <v>18</v>
      </c>
      <c r="M130" s="80">
        <v>40.014000000000003</v>
      </c>
      <c r="N130" s="71">
        <v>40</v>
      </c>
      <c r="O130" s="62">
        <v>3000</v>
      </c>
      <c r="P130" s="63">
        <f>Table22452368910111213141516171819202122242345672345689101112131415161718192034[[#This Row],[PEMBULATAN]]*O130</f>
        <v>120000</v>
      </c>
    </row>
    <row r="131" spans="1:16" ht="29.25" customHeight="1" x14ac:dyDescent="0.2">
      <c r="A131" s="91"/>
      <c r="B131" s="74"/>
      <c r="C131" s="85" t="s">
        <v>3629</v>
      </c>
      <c r="D131" s="77" t="s">
        <v>426</v>
      </c>
      <c r="E131" s="13">
        <v>44417</v>
      </c>
      <c r="F131" s="75" t="s">
        <v>427</v>
      </c>
      <c r="G131" s="13">
        <v>44418</v>
      </c>
      <c r="H131" s="76" t="s">
        <v>429</v>
      </c>
      <c r="I131" s="15">
        <v>65</v>
      </c>
      <c r="J131" s="15">
        <v>62</v>
      </c>
      <c r="K131" s="15">
        <v>31</v>
      </c>
      <c r="L131" s="15">
        <v>13</v>
      </c>
      <c r="M131" s="80">
        <v>31.232500000000002</v>
      </c>
      <c r="N131" s="71">
        <v>31</v>
      </c>
      <c r="O131" s="62">
        <v>3000</v>
      </c>
      <c r="P131" s="63">
        <f>Table22452368910111213141516171819202122242345672345689101112131415161718192034[[#This Row],[PEMBULATAN]]*O131</f>
        <v>93000</v>
      </c>
    </row>
    <row r="132" spans="1:16" ht="29.25" customHeight="1" x14ac:dyDescent="0.2">
      <c r="A132" s="91"/>
      <c r="B132" s="74"/>
      <c r="C132" s="85" t="s">
        <v>3630</v>
      </c>
      <c r="D132" s="77" t="s">
        <v>426</v>
      </c>
      <c r="E132" s="13">
        <v>44417</v>
      </c>
      <c r="F132" s="75" t="s">
        <v>427</v>
      </c>
      <c r="G132" s="13">
        <v>44418</v>
      </c>
      <c r="H132" s="76" t="s">
        <v>429</v>
      </c>
      <c r="I132" s="15">
        <v>73</v>
      </c>
      <c r="J132" s="15">
        <v>56</v>
      </c>
      <c r="K132" s="15">
        <v>29</v>
      </c>
      <c r="L132" s="15">
        <v>12</v>
      </c>
      <c r="M132" s="80">
        <v>29.638000000000002</v>
      </c>
      <c r="N132" s="71">
        <v>30</v>
      </c>
      <c r="O132" s="62">
        <v>3000</v>
      </c>
      <c r="P132" s="63">
        <f>Table22452368910111213141516171819202122242345672345689101112131415161718192034[[#This Row],[PEMBULATAN]]*O132</f>
        <v>90000</v>
      </c>
    </row>
    <row r="133" spans="1:16" ht="29.25" customHeight="1" x14ac:dyDescent="0.2">
      <c r="A133" s="91"/>
      <c r="B133" s="74"/>
      <c r="C133" s="85" t="s">
        <v>3631</v>
      </c>
      <c r="D133" s="77" t="s">
        <v>426</v>
      </c>
      <c r="E133" s="13">
        <v>44417</v>
      </c>
      <c r="F133" s="75" t="s">
        <v>427</v>
      </c>
      <c r="G133" s="13">
        <v>44418</v>
      </c>
      <c r="H133" s="76" t="s">
        <v>429</v>
      </c>
      <c r="I133" s="15">
        <v>74</v>
      </c>
      <c r="J133" s="15">
        <v>62</v>
      </c>
      <c r="K133" s="15">
        <v>25</v>
      </c>
      <c r="L133" s="15">
        <v>13</v>
      </c>
      <c r="M133" s="80">
        <v>28.675000000000001</v>
      </c>
      <c r="N133" s="71">
        <v>29</v>
      </c>
      <c r="O133" s="62">
        <v>3000</v>
      </c>
      <c r="P133" s="63">
        <f>Table22452368910111213141516171819202122242345672345689101112131415161718192034[[#This Row],[PEMBULATAN]]*O133</f>
        <v>87000</v>
      </c>
    </row>
    <row r="134" spans="1:16" ht="29.25" customHeight="1" x14ac:dyDescent="0.2">
      <c r="A134" s="91"/>
      <c r="B134" s="74"/>
      <c r="C134" s="85" t="s">
        <v>3632</v>
      </c>
      <c r="D134" s="77" t="s">
        <v>426</v>
      </c>
      <c r="E134" s="13">
        <v>44417</v>
      </c>
      <c r="F134" s="75" t="s">
        <v>427</v>
      </c>
      <c r="G134" s="13">
        <v>44418</v>
      </c>
      <c r="H134" s="76" t="s">
        <v>429</v>
      </c>
      <c r="I134" s="15">
        <v>74</v>
      </c>
      <c r="J134" s="15">
        <v>49</v>
      </c>
      <c r="K134" s="15">
        <v>35</v>
      </c>
      <c r="L134" s="15">
        <v>15</v>
      </c>
      <c r="M134" s="80">
        <v>31.727499999999999</v>
      </c>
      <c r="N134" s="71">
        <v>32</v>
      </c>
      <c r="O134" s="62">
        <v>3000</v>
      </c>
      <c r="P134" s="63">
        <f>Table22452368910111213141516171819202122242345672345689101112131415161718192034[[#This Row],[PEMBULATAN]]*O134</f>
        <v>96000</v>
      </c>
    </row>
    <row r="135" spans="1:16" ht="29.25" customHeight="1" x14ac:dyDescent="0.2">
      <c r="A135" s="91"/>
      <c r="B135" s="74"/>
      <c r="C135" s="85" t="s">
        <v>3633</v>
      </c>
      <c r="D135" s="77" t="s">
        <v>426</v>
      </c>
      <c r="E135" s="13">
        <v>44417</v>
      </c>
      <c r="F135" s="75" t="s">
        <v>427</v>
      </c>
      <c r="G135" s="13">
        <v>44418</v>
      </c>
      <c r="H135" s="76" t="s">
        <v>429</v>
      </c>
      <c r="I135" s="15">
        <v>67</v>
      </c>
      <c r="J135" s="15">
        <v>62</v>
      </c>
      <c r="K135" s="15">
        <v>43</v>
      </c>
      <c r="L135" s="15">
        <v>14</v>
      </c>
      <c r="M135" s="80">
        <v>44.655500000000004</v>
      </c>
      <c r="N135" s="71">
        <v>45</v>
      </c>
      <c r="O135" s="62">
        <v>3000</v>
      </c>
      <c r="P135" s="63">
        <f>Table22452368910111213141516171819202122242345672345689101112131415161718192034[[#This Row],[PEMBULATAN]]*O135</f>
        <v>135000</v>
      </c>
    </row>
    <row r="136" spans="1:16" ht="29.25" customHeight="1" x14ac:dyDescent="0.2">
      <c r="A136" s="91"/>
      <c r="B136" s="74"/>
      <c r="C136" s="85" t="s">
        <v>3634</v>
      </c>
      <c r="D136" s="77" t="s">
        <v>426</v>
      </c>
      <c r="E136" s="13">
        <v>44417</v>
      </c>
      <c r="F136" s="75" t="s">
        <v>427</v>
      </c>
      <c r="G136" s="13">
        <v>44418</v>
      </c>
      <c r="H136" s="76" t="s">
        <v>429</v>
      </c>
      <c r="I136" s="15">
        <v>56</v>
      </c>
      <c r="J136" s="15">
        <v>52</v>
      </c>
      <c r="K136" s="15">
        <v>28</v>
      </c>
      <c r="L136" s="15">
        <v>6</v>
      </c>
      <c r="M136" s="80">
        <v>20.384</v>
      </c>
      <c r="N136" s="71">
        <v>21</v>
      </c>
      <c r="O136" s="62">
        <v>3000</v>
      </c>
      <c r="P136" s="63">
        <f>Table22452368910111213141516171819202122242345672345689101112131415161718192034[[#This Row],[PEMBULATAN]]*O136</f>
        <v>63000</v>
      </c>
    </row>
    <row r="137" spans="1:16" ht="29.25" customHeight="1" x14ac:dyDescent="0.2">
      <c r="A137" s="91"/>
      <c r="B137" s="74"/>
      <c r="C137" s="85" t="s">
        <v>3635</v>
      </c>
      <c r="D137" s="77" t="s">
        <v>426</v>
      </c>
      <c r="E137" s="13">
        <v>44417</v>
      </c>
      <c r="F137" s="75" t="s">
        <v>427</v>
      </c>
      <c r="G137" s="13">
        <v>44418</v>
      </c>
      <c r="H137" s="76" t="s">
        <v>429</v>
      </c>
      <c r="I137" s="15">
        <v>63</v>
      </c>
      <c r="J137" s="15">
        <v>54</v>
      </c>
      <c r="K137" s="15">
        <v>35</v>
      </c>
      <c r="L137" s="15">
        <v>9</v>
      </c>
      <c r="M137" s="80">
        <v>29.767499999999998</v>
      </c>
      <c r="N137" s="71">
        <v>30</v>
      </c>
      <c r="O137" s="62">
        <v>3000</v>
      </c>
      <c r="P137" s="63">
        <f>Table22452368910111213141516171819202122242345672345689101112131415161718192034[[#This Row],[PEMBULATAN]]*O137</f>
        <v>90000</v>
      </c>
    </row>
    <row r="138" spans="1:16" ht="29.25" customHeight="1" x14ac:dyDescent="0.2">
      <c r="A138" s="91"/>
      <c r="B138" s="74"/>
      <c r="C138" s="85" t="s">
        <v>3636</v>
      </c>
      <c r="D138" s="77" t="s">
        <v>426</v>
      </c>
      <c r="E138" s="13">
        <v>44417</v>
      </c>
      <c r="F138" s="75" t="s">
        <v>427</v>
      </c>
      <c r="G138" s="13">
        <v>44418</v>
      </c>
      <c r="H138" s="76" t="s">
        <v>429</v>
      </c>
      <c r="I138" s="15">
        <v>58</v>
      </c>
      <c r="J138" s="15">
        <v>62</v>
      </c>
      <c r="K138" s="15">
        <v>35</v>
      </c>
      <c r="L138" s="15">
        <v>8</v>
      </c>
      <c r="M138" s="80">
        <v>31.465</v>
      </c>
      <c r="N138" s="71">
        <v>32</v>
      </c>
      <c r="O138" s="62">
        <v>3000</v>
      </c>
      <c r="P138" s="63">
        <f>Table22452368910111213141516171819202122242345672345689101112131415161718192034[[#This Row],[PEMBULATAN]]*O138</f>
        <v>96000</v>
      </c>
    </row>
    <row r="139" spans="1:16" ht="29.25" customHeight="1" x14ac:dyDescent="0.2">
      <c r="A139" s="91"/>
      <c r="B139" s="74"/>
      <c r="C139" s="85" t="s">
        <v>3637</v>
      </c>
      <c r="D139" s="77" t="s">
        <v>426</v>
      </c>
      <c r="E139" s="13">
        <v>44417</v>
      </c>
      <c r="F139" s="75" t="s">
        <v>427</v>
      </c>
      <c r="G139" s="13">
        <v>44418</v>
      </c>
      <c r="H139" s="76" t="s">
        <v>429</v>
      </c>
      <c r="I139" s="15">
        <v>41</v>
      </c>
      <c r="J139" s="15">
        <v>39</v>
      </c>
      <c r="K139" s="15">
        <v>14</v>
      </c>
      <c r="L139" s="15">
        <v>4</v>
      </c>
      <c r="M139" s="80">
        <v>5.5964999999999998</v>
      </c>
      <c r="N139" s="71">
        <v>6</v>
      </c>
      <c r="O139" s="62">
        <v>3000</v>
      </c>
      <c r="P139" s="63">
        <f>Table22452368910111213141516171819202122242345672345689101112131415161718192034[[#This Row],[PEMBULATAN]]*O139</f>
        <v>18000</v>
      </c>
    </row>
    <row r="140" spans="1:16" ht="29.25" customHeight="1" x14ac:dyDescent="0.2">
      <c r="A140" s="91"/>
      <c r="B140" s="74"/>
      <c r="C140" s="85" t="s">
        <v>3638</v>
      </c>
      <c r="D140" s="77" t="s">
        <v>426</v>
      </c>
      <c r="E140" s="13">
        <v>44417</v>
      </c>
      <c r="F140" s="75" t="s">
        <v>427</v>
      </c>
      <c r="G140" s="13">
        <v>44418</v>
      </c>
      <c r="H140" s="76" t="s">
        <v>429</v>
      </c>
      <c r="I140" s="15">
        <v>90</v>
      </c>
      <c r="J140" s="15">
        <v>62</v>
      </c>
      <c r="K140" s="15">
        <v>37</v>
      </c>
      <c r="L140" s="15">
        <v>21</v>
      </c>
      <c r="M140" s="80">
        <v>51.615000000000002</v>
      </c>
      <c r="N140" s="71">
        <v>52</v>
      </c>
      <c r="O140" s="62">
        <v>3000</v>
      </c>
      <c r="P140" s="63">
        <f>Table22452368910111213141516171819202122242345672345689101112131415161718192034[[#This Row],[PEMBULATAN]]*O140</f>
        <v>156000</v>
      </c>
    </row>
    <row r="141" spans="1:16" ht="29.25" customHeight="1" x14ac:dyDescent="0.2">
      <c r="A141" s="91"/>
      <c r="B141" s="74"/>
      <c r="C141" s="85" t="s">
        <v>3639</v>
      </c>
      <c r="D141" s="77" t="s">
        <v>426</v>
      </c>
      <c r="E141" s="13">
        <v>44417</v>
      </c>
      <c r="F141" s="75" t="s">
        <v>427</v>
      </c>
      <c r="G141" s="13">
        <v>44418</v>
      </c>
      <c r="H141" s="76" t="s">
        <v>429</v>
      </c>
      <c r="I141" s="15">
        <v>86</v>
      </c>
      <c r="J141" s="15">
        <v>48</v>
      </c>
      <c r="K141" s="15">
        <v>37</v>
      </c>
      <c r="L141" s="15">
        <v>16</v>
      </c>
      <c r="M141" s="80">
        <v>38.183999999999997</v>
      </c>
      <c r="N141" s="71">
        <v>38</v>
      </c>
      <c r="O141" s="62">
        <v>3000</v>
      </c>
      <c r="P141" s="63">
        <f>Table22452368910111213141516171819202122242345672345689101112131415161718192034[[#This Row],[PEMBULATAN]]*O141</f>
        <v>114000</v>
      </c>
    </row>
    <row r="142" spans="1:16" ht="29.25" customHeight="1" x14ac:dyDescent="0.2">
      <c r="A142" s="91"/>
      <c r="B142" s="74"/>
      <c r="C142" s="85" t="s">
        <v>3640</v>
      </c>
      <c r="D142" s="77" t="s">
        <v>426</v>
      </c>
      <c r="E142" s="13">
        <v>44417</v>
      </c>
      <c r="F142" s="75" t="s">
        <v>427</v>
      </c>
      <c r="G142" s="13">
        <v>44418</v>
      </c>
      <c r="H142" s="76" t="s">
        <v>429</v>
      </c>
      <c r="I142" s="15">
        <v>82</v>
      </c>
      <c r="J142" s="15">
        <v>56</v>
      </c>
      <c r="K142" s="15">
        <v>25</v>
      </c>
      <c r="L142" s="15">
        <v>16</v>
      </c>
      <c r="M142" s="80">
        <v>28.7</v>
      </c>
      <c r="N142" s="71">
        <v>29</v>
      </c>
      <c r="O142" s="62">
        <v>3000</v>
      </c>
      <c r="P142" s="63">
        <f>Table22452368910111213141516171819202122242345672345689101112131415161718192034[[#This Row],[PEMBULATAN]]*O142</f>
        <v>87000</v>
      </c>
    </row>
    <row r="143" spans="1:16" ht="29.25" customHeight="1" x14ac:dyDescent="0.2">
      <c r="A143" s="91"/>
      <c r="B143" s="74"/>
      <c r="C143" s="85" t="s">
        <v>3641</v>
      </c>
      <c r="D143" s="77" t="s">
        <v>426</v>
      </c>
      <c r="E143" s="13">
        <v>44417</v>
      </c>
      <c r="F143" s="75" t="s">
        <v>427</v>
      </c>
      <c r="G143" s="13">
        <v>44418</v>
      </c>
      <c r="H143" s="76" t="s">
        <v>429</v>
      </c>
      <c r="I143" s="15">
        <v>81</v>
      </c>
      <c r="J143" s="15">
        <v>63</v>
      </c>
      <c r="K143" s="15">
        <v>31</v>
      </c>
      <c r="L143" s="15">
        <v>8</v>
      </c>
      <c r="M143" s="80">
        <v>39.548250000000003</v>
      </c>
      <c r="N143" s="71">
        <v>40</v>
      </c>
      <c r="O143" s="62">
        <v>3000</v>
      </c>
      <c r="P143" s="63">
        <f>Table22452368910111213141516171819202122242345672345689101112131415161718192034[[#This Row],[PEMBULATAN]]*O143</f>
        <v>120000</v>
      </c>
    </row>
    <row r="144" spans="1:16" ht="29.25" customHeight="1" x14ac:dyDescent="0.2">
      <c r="A144" s="91"/>
      <c r="B144" s="74"/>
      <c r="C144" s="85" t="s">
        <v>3642</v>
      </c>
      <c r="D144" s="77" t="s">
        <v>426</v>
      </c>
      <c r="E144" s="13">
        <v>44417</v>
      </c>
      <c r="F144" s="75" t="s">
        <v>427</v>
      </c>
      <c r="G144" s="13">
        <v>44418</v>
      </c>
      <c r="H144" s="76" t="s">
        <v>429</v>
      </c>
      <c r="I144" s="15">
        <v>76</v>
      </c>
      <c r="J144" s="15">
        <v>68</v>
      </c>
      <c r="K144" s="15">
        <v>42</v>
      </c>
      <c r="L144" s="15">
        <v>7</v>
      </c>
      <c r="M144" s="80">
        <v>54.264000000000003</v>
      </c>
      <c r="N144" s="71">
        <v>54</v>
      </c>
      <c r="O144" s="62">
        <v>3000</v>
      </c>
      <c r="P144" s="63">
        <f>Table22452368910111213141516171819202122242345672345689101112131415161718192034[[#This Row],[PEMBULATAN]]*O144</f>
        <v>162000</v>
      </c>
    </row>
    <row r="145" spans="1:16" ht="29.25" customHeight="1" x14ac:dyDescent="0.2">
      <c r="A145" s="91"/>
      <c r="B145" s="74"/>
      <c r="C145" s="85" t="s">
        <v>3643</v>
      </c>
      <c r="D145" s="77" t="s">
        <v>426</v>
      </c>
      <c r="E145" s="13">
        <v>44417</v>
      </c>
      <c r="F145" s="75" t="s">
        <v>427</v>
      </c>
      <c r="G145" s="13">
        <v>44418</v>
      </c>
      <c r="H145" s="76" t="s">
        <v>429</v>
      </c>
      <c r="I145" s="15">
        <v>72</v>
      </c>
      <c r="J145" s="15">
        <v>54</v>
      </c>
      <c r="K145" s="15">
        <v>37</v>
      </c>
      <c r="L145" s="15">
        <v>21</v>
      </c>
      <c r="M145" s="80">
        <v>35.963999999999999</v>
      </c>
      <c r="N145" s="71">
        <v>36</v>
      </c>
      <c r="O145" s="62">
        <v>3000</v>
      </c>
      <c r="P145" s="63">
        <f>Table22452368910111213141516171819202122242345672345689101112131415161718192034[[#This Row],[PEMBULATAN]]*O145</f>
        <v>108000</v>
      </c>
    </row>
    <row r="146" spans="1:16" ht="29.25" customHeight="1" x14ac:dyDescent="0.2">
      <c r="A146" s="91"/>
      <c r="B146" s="74"/>
      <c r="C146" s="85" t="s">
        <v>3644</v>
      </c>
      <c r="D146" s="77" t="s">
        <v>426</v>
      </c>
      <c r="E146" s="13">
        <v>44417</v>
      </c>
      <c r="F146" s="75" t="s">
        <v>427</v>
      </c>
      <c r="G146" s="13">
        <v>44418</v>
      </c>
      <c r="H146" s="76" t="s">
        <v>429</v>
      </c>
      <c r="I146" s="15">
        <v>63</v>
      </c>
      <c r="J146" s="15">
        <v>45</v>
      </c>
      <c r="K146" s="15">
        <v>21</v>
      </c>
      <c r="L146" s="15">
        <v>10</v>
      </c>
      <c r="M146" s="80">
        <v>14.883749999999999</v>
      </c>
      <c r="N146" s="71">
        <v>15</v>
      </c>
      <c r="O146" s="62">
        <v>3000</v>
      </c>
      <c r="P146" s="63">
        <f>Table22452368910111213141516171819202122242345672345689101112131415161718192034[[#This Row],[PEMBULATAN]]*O146</f>
        <v>45000</v>
      </c>
    </row>
    <row r="147" spans="1:16" ht="29.25" customHeight="1" x14ac:dyDescent="0.2">
      <c r="A147" s="91"/>
      <c r="B147" s="74"/>
      <c r="C147" s="85" t="s">
        <v>3645</v>
      </c>
      <c r="D147" s="77" t="s">
        <v>426</v>
      </c>
      <c r="E147" s="13">
        <v>44417</v>
      </c>
      <c r="F147" s="75" t="s">
        <v>427</v>
      </c>
      <c r="G147" s="13">
        <v>44418</v>
      </c>
      <c r="H147" s="76" t="s">
        <v>429</v>
      </c>
      <c r="I147" s="15">
        <v>94</v>
      </c>
      <c r="J147" s="15">
        <v>67</v>
      </c>
      <c r="K147" s="15">
        <v>44</v>
      </c>
      <c r="L147" s="15">
        <v>14</v>
      </c>
      <c r="M147" s="80">
        <v>69.278000000000006</v>
      </c>
      <c r="N147" s="71">
        <v>69</v>
      </c>
      <c r="O147" s="62">
        <v>3000</v>
      </c>
      <c r="P147" s="63">
        <f>Table22452368910111213141516171819202122242345672345689101112131415161718192034[[#This Row],[PEMBULATAN]]*O147</f>
        <v>207000</v>
      </c>
    </row>
    <row r="148" spans="1:16" ht="29.25" customHeight="1" x14ac:dyDescent="0.2">
      <c r="A148" s="91"/>
      <c r="B148" s="74"/>
      <c r="C148" s="85" t="s">
        <v>3646</v>
      </c>
      <c r="D148" s="77" t="s">
        <v>426</v>
      </c>
      <c r="E148" s="13">
        <v>44417</v>
      </c>
      <c r="F148" s="75" t="s">
        <v>427</v>
      </c>
      <c r="G148" s="13">
        <v>44418</v>
      </c>
      <c r="H148" s="76" t="s">
        <v>429</v>
      </c>
      <c r="I148" s="15">
        <v>77</v>
      </c>
      <c r="J148" s="15">
        <v>56</v>
      </c>
      <c r="K148" s="15">
        <v>47</v>
      </c>
      <c r="L148" s="15">
        <v>9</v>
      </c>
      <c r="M148" s="80">
        <v>50.665999999999997</v>
      </c>
      <c r="N148" s="71">
        <v>51</v>
      </c>
      <c r="O148" s="62">
        <v>3000</v>
      </c>
      <c r="P148" s="63">
        <f>Table22452368910111213141516171819202122242345672345689101112131415161718192034[[#This Row],[PEMBULATAN]]*O148</f>
        <v>153000</v>
      </c>
    </row>
    <row r="149" spans="1:16" ht="29.25" customHeight="1" x14ac:dyDescent="0.2">
      <c r="A149" s="91"/>
      <c r="B149" s="74"/>
      <c r="C149" s="85" t="s">
        <v>3647</v>
      </c>
      <c r="D149" s="77" t="s">
        <v>426</v>
      </c>
      <c r="E149" s="13">
        <v>44417</v>
      </c>
      <c r="F149" s="75" t="s">
        <v>427</v>
      </c>
      <c r="G149" s="13">
        <v>44418</v>
      </c>
      <c r="H149" s="76" t="s">
        <v>429</v>
      </c>
      <c r="I149" s="15">
        <v>93</v>
      </c>
      <c r="J149" s="15">
        <v>59</v>
      </c>
      <c r="K149" s="15">
        <v>35</v>
      </c>
      <c r="L149" s="15">
        <v>18</v>
      </c>
      <c r="M149" s="80">
        <v>48.011249999999997</v>
      </c>
      <c r="N149" s="71">
        <v>48</v>
      </c>
      <c r="O149" s="62">
        <v>3000</v>
      </c>
      <c r="P149" s="63">
        <f>Table22452368910111213141516171819202122242345672345689101112131415161718192034[[#This Row],[PEMBULATAN]]*O149</f>
        <v>144000</v>
      </c>
    </row>
    <row r="150" spans="1:16" ht="29.25" customHeight="1" x14ac:dyDescent="0.2">
      <c r="A150" s="91"/>
      <c r="B150" s="74"/>
      <c r="C150" s="85" t="s">
        <v>3648</v>
      </c>
      <c r="D150" s="77" t="s">
        <v>426</v>
      </c>
      <c r="E150" s="13">
        <v>44417</v>
      </c>
      <c r="F150" s="75" t="s">
        <v>427</v>
      </c>
      <c r="G150" s="13">
        <v>44418</v>
      </c>
      <c r="H150" s="76" t="s">
        <v>429</v>
      </c>
      <c r="I150" s="15">
        <v>71</v>
      </c>
      <c r="J150" s="15">
        <v>52</v>
      </c>
      <c r="K150" s="15">
        <v>38</v>
      </c>
      <c r="L150" s="15">
        <v>14</v>
      </c>
      <c r="M150" s="80">
        <v>35.073999999999998</v>
      </c>
      <c r="N150" s="71">
        <v>35</v>
      </c>
      <c r="O150" s="62">
        <v>3000</v>
      </c>
      <c r="P150" s="63">
        <f>Table22452368910111213141516171819202122242345672345689101112131415161718192034[[#This Row],[PEMBULATAN]]*O150</f>
        <v>105000</v>
      </c>
    </row>
    <row r="151" spans="1:16" ht="29.25" customHeight="1" x14ac:dyDescent="0.2">
      <c r="A151" s="91"/>
      <c r="B151" s="74"/>
      <c r="C151" s="85" t="s">
        <v>3649</v>
      </c>
      <c r="D151" s="77" t="s">
        <v>426</v>
      </c>
      <c r="E151" s="13">
        <v>44417</v>
      </c>
      <c r="F151" s="75" t="s">
        <v>427</v>
      </c>
      <c r="G151" s="13">
        <v>44418</v>
      </c>
      <c r="H151" s="76" t="s">
        <v>429</v>
      </c>
      <c r="I151" s="15">
        <v>64</v>
      </c>
      <c r="J151" s="15">
        <v>52</v>
      </c>
      <c r="K151" s="15">
        <v>32</v>
      </c>
      <c r="L151" s="15">
        <v>9</v>
      </c>
      <c r="M151" s="80">
        <v>26.623999999999999</v>
      </c>
      <c r="N151" s="71">
        <v>27</v>
      </c>
      <c r="O151" s="62">
        <v>3000</v>
      </c>
      <c r="P151" s="63">
        <f>Table22452368910111213141516171819202122242345672345689101112131415161718192034[[#This Row],[PEMBULATAN]]*O151</f>
        <v>81000</v>
      </c>
    </row>
    <row r="152" spans="1:16" ht="29.25" customHeight="1" x14ac:dyDescent="0.2">
      <c r="A152" s="91"/>
      <c r="B152" s="74"/>
      <c r="C152" s="85" t="s">
        <v>3650</v>
      </c>
      <c r="D152" s="77" t="s">
        <v>426</v>
      </c>
      <c r="E152" s="13">
        <v>44417</v>
      </c>
      <c r="F152" s="75" t="s">
        <v>427</v>
      </c>
      <c r="G152" s="13">
        <v>44418</v>
      </c>
      <c r="H152" s="76" t="s">
        <v>429</v>
      </c>
      <c r="I152" s="15">
        <v>92</v>
      </c>
      <c r="J152" s="15">
        <v>51</v>
      </c>
      <c r="K152" s="15">
        <v>36</v>
      </c>
      <c r="L152" s="15">
        <v>15</v>
      </c>
      <c r="M152" s="80">
        <v>42.228000000000002</v>
      </c>
      <c r="N152" s="71">
        <v>42</v>
      </c>
      <c r="O152" s="62">
        <v>3000</v>
      </c>
      <c r="P152" s="63">
        <f>Table22452368910111213141516171819202122242345672345689101112131415161718192034[[#This Row],[PEMBULATAN]]*O152</f>
        <v>126000</v>
      </c>
    </row>
    <row r="153" spans="1:16" ht="29.25" customHeight="1" x14ac:dyDescent="0.2">
      <c r="A153" s="91"/>
      <c r="B153" s="74"/>
      <c r="C153" s="85" t="s">
        <v>3651</v>
      </c>
      <c r="D153" s="77" t="s">
        <v>426</v>
      </c>
      <c r="E153" s="13">
        <v>44417</v>
      </c>
      <c r="F153" s="75" t="s">
        <v>427</v>
      </c>
      <c r="G153" s="13">
        <v>44418</v>
      </c>
      <c r="H153" s="76" t="s">
        <v>429</v>
      </c>
      <c r="I153" s="15">
        <v>68</v>
      </c>
      <c r="J153" s="15">
        <v>54</v>
      </c>
      <c r="K153" s="15">
        <v>37</v>
      </c>
      <c r="L153" s="15">
        <v>13</v>
      </c>
      <c r="M153" s="80">
        <v>33.966000000000001</v>
      </c>
      <c r="N153" s="71">
        <v>34</v>
      </c>
      <c r="O153" s="62">
        <v>3000</v>
      </c>
      <c r="P153" s="63">
        <f>Table22452368910111213141516171819202122242345672345689101112131415161718192034[[#This Row],[PEMBULATAN]]*O153</f>
        <v>102000</v>
      </c>
    </row>
    <row r="154" spans="1:16" ht="29.25" customHeight="1" x14ac:dyDescent="0.2">
      <c r="A154" s="91"/>
      <c r="B154" s="74"/>
      <c r="C154" s="85" t="s">
        <v>3652</v>
      </c>
      <c r="D154" s="77" t="s">
        <v>426</v>
      </c>
      <c r="E154" s="13">
        <v>44417</v>
      </c>
      <c r="F154" s="75" t="s">
        <v>427</v>
      </c>
      <c r="G154" s="13">
        <v>44418</v>
      </c>
      <c r="H154" s="76" t="s">
        <v>429</v>
      </c>
      <c r="I154" s="15">
        <v>75</v>
      </c>
      <c r="J154" s="15">
        <v>62</v>
      </c>
      <c r="K154" s="15">
        <v>38</v>
      </c>
      <c r="L154" s="15">
        <v>15</v>
      </c>
      <c r="M154" s="80">
        <v>44.174999999999997</v>
      </c>
      <c r="N154" s="71">
        <v>44</v>
      </c>
      <c r="O154" s="62">
        <v>3000</v>
      </c>
      <c r="P154" s="63">
        <f>Table22452368910111213141516171819202122242345672345689101112131415161718192034[[#This Row],[PEMBULATAN]]*O154</f>
        <v>132000</v>
      </c>
    </row>
    <row r="155" spans="1:16" ht="29.25" customHeight="1" x14ac:dyDescent="0.2">
      <c r="A155" s="91"/>
      <c r="B155" s="74"/>
      <c r="C155" s="85" t="s">
        <v>3653</v>
      </c>
      <c r="D155" s="77" t="s">
        <v>426</v>
      </c>
      <c r="E155" s="13">
        <v>44417</v>
      </c>
      <c r="F155" s="75" t="s">
        <v>427</v>
      </c>
      <c r="G155" s="13">
        <v>44418</v>
      </c>
      <c r="H155" s="76" t="s">
        <v>429</v>
      </c>
      <c r="I155" s="15">
        <v>42</v>
      </c>
      <c r="J155" s="15">
        <v>51</v>
      </c>
      <c r="K155" s="15">
        <v>33</v>
      </c>
      <c r="L155" s="15">
        <v>9</v>
      </c>
      <c r="M155" s="80">
        <v>17.671500000000002</v>
      </c>
      <c r="N155" s="71">
        <v>18</v>
      </c>
      <c r="O155" s="62">
        <v>3000</v>
      </c>
      <c r="P155" s="63">
        <f>Table22452368910111213141516171819202122242345672345689101112131415161718192034[[#This Row],[PEMBULATAN]]*O155</f>
        <v>54000</v>
      </c>
    </row>
    <row r="156" spans="1:16" ht="29.25" customHeight="1" x14ac:dyDescent="0.2">
      <c r="A156" s="91"/>
      <c r="B156" s="74"/>
      <c r="C156" s="85" t="s">
        <v>3654</v>
      </c>
      <c r="D156" s="77" t="s">
        <v>426</v>
      </c>
      <c r="E156" s="13">
        <v>44417</v>
      </c>
      <c r="F156" s="75" t="s">
        <v>427</v>
      </c>
      <c r="G156" s="13">
        <v>44418</v>
      </c>
      <c r="H156" s="76" t="s">
        <v>429</v>
      </c>
      <c r="I156" s="15">
        <v>74</v>
      </c>
      <c r="J156" s="15">
        <v>46</v>
      </c>
      <c r="K156" s="15">
        <v>38</v>
      </c>
      <c r="L156" s="15">
        <v>4</v>
      </c>
      <c r="M156" s="80">
        <v>32.338000000000001</v>
      </c>
      <c r="N156" s="71">
        <v>33</v>
      </c>
      <c r="O156" s="62">
        <v>3000</v>
      </c>
      <c r="P156" s="63">
        <f>Table22452368910111213141516171819202122242345672345689101112131415161718192034[[#This Row],[PEMBULATAN]]*O156</f>
        <v>99000</v>
      </c>
    </row>
    <row r="157" spans="1:16" ht="29.25" customHeight="1" x14ac:dyDescent="0.2">
      <c r="A157" s="91"/>
      <c r="B157" s="74"/>
      <c r="C157" s="85" t="s">
        <v>3655</v>
      </c>
      <c r="D157" s="77" t="s">
        <v>426</v>
      </c>
      <c r="E157" s="13">
        <v>44417</v>
      </c>
      <c r="F157" s="75" t="s">
        <v>427</v>
      </c>
      <c r="G157" s="13">
        <v>44418</v>
      </c>
      <c r="H157" s="76" t="s">
        <v>429</v>
      </c>
      <c r="I157" s="15">
        <v>68</v>
      </c>
      <c r="J157" s="15">
        <v>60</v>
      </c>
      <c r="K157" s="15">
        <v>37</v>
      </c>
      <c r="L157" s="15">
        <v>10</v>
      </c>
      <c r="M157" s="80">
        <v>37.74</v>
      </c>
      <c r="N157" s="71">
        <v>38</v>
      </c>
      <c r="O157" s="62">
        <v>3000</v>
      </c>
      <c r="P157" s="63">
        <f>Table22452368910111213141516171819202122242345672345689101112131415161718192034[[#This Row],[PEMBULATAN]]*O157</f>
        <v>114000</v>
      </c>
    </row>
    <row r="158" spans="1:16" ht="29.25" customHeight="1" x14ac:dyDescent="0.2">
      <c r="A158" s="91"/>
      <c r="B158" s="74"/>
      <c r="C158" s="85" t="s">
        <v>3656</v>
      </c>
      <c r="D158" s="77" t="s">
        <v>426</v>
      </c>
      <c r="E158" s="13">
        <v>44417</v>
      </c>
      <c r="F158" s="75" t="s">
        <v>427</v>
      </c>
      <c r="G158" s="13">
        <v>44418</v>
      </c>
      <c r="H158" s="76" t="s">
        <v>429</v>
      </c>
      <c r="I158" s="15">
        <v>48</v>
      </c>
      <c r="J158" s="15">
        <v>33</v>
      </c>
      <c r="K158" s="15">
        <v>30</v>
      </c>
      <c r="L158" s="15">
        <v>4</v>
      </c>
      <c r="M158" s="80">
        <v>11.88</v>
      </c>
      <c r="N158" s="71">
        <v>12</v>
      </c>
      <c r="O158" s="62">
        <v>3000</v>
      </c>
      <c r="P158" s="63">
        <f>Table22452368910111213141516171819202122242345672345689101112131415161718192034[[#This Row],[PEMBULATAN]]*O158</f>
        <v>36000</v>
      </c>
    </row>
    <row r="159" spans="1:16" ht="29.25" customHeight="1" x14ac:dyDescent="0.2">
      <c r="A159" s="91"/>
      <c r="B159" s="74"/>
      <c r="C159" s="85" t="s">
        <v>3657</v>
      </c>
      <c r="D159" s="77" t="s">
        <v>426</v>
      </c>
      <c r="E159" s="13">
        <v>44417</v>
      </c>
      <c r="F159" s="75" t="s">
        <v>427</v>
      </c>
      <c r="G159" s="13">
        <v>44418</v>
      </c>
      <c r="H159" s="76" t="s">
        <v>429</v>
      </c>
      <c r="I159" s="15">
        <v>72</v>
      </c>
      <c r="J159" s="15">
        <v>41</v>
      </c>
      <c r="K159" s="15">
        <v>41</v>
      </c>
      <c r="L159" s="15">
        <v>10</v>
      </c>
      <c r="M159" s="80">
        <v>30.257999999999999</v>
      </c>
      <c r="N159" s="71">
        <v>30</v>
      </c>
      <c r="O159" s="62">
        <v>3000</v>
      </c>
      <c r="P159" s="63">
        <f>Table22452368910111213141516171819202122242345672345689101112131415161718192034[[#This Row],[PEMBULATAN]]*O159</f>
        <v>90000</v>
      </c>
    </row>
    <row r="160" spans="1:16" ht="29.25" customHeight="1" x14ac:dyDescent="0.2">
      <c r="A160" s="91"/>
      <c r="B160" s="74"/>
      <c r="C160" s="85" t="s">
        <v>3658</v>
      </c>
      <c r="D160" s="77" t="s">
        <v>426</v>
      </c>
      <c r="E160" s="13">
        <v>44417</v>
      </c>
      <c r="F160" s="75" t="s">
        <v>427</v>
      </c>
      <c r="G160" s="13">
        <v>44418</v>
      </c>
      <c r="H160" s="76" t="s">
        <v>429</v>
      </c>
      <c r="I160" s="15">
        <v>81</v>
      </c>
      <c r="J160" s="15">
        <v>46</v>
      </c>
      <c r="K160" s="15">
        <v>41</v>
      </c>
      <c r="L160" s="15">
        <v>12</v>
      </c>
      <c r="M160" s="80">
        <v>38.191499999999998</v>
      </c>
      <c r="N160" s="71">
        <v>38</v>
      </c>
      <c r="O160" s="62">
        <v>3000</v>
      </c>
      <c r="P160" s="63">
        <f>Table22452368910111213141516171819202122242345672345689101112131415161718192034[[#This Row],[PEMBULATAN]]*O160</f>
        <v>114000</v>
      </c>
    </row>
    <row r="161" spans="1:16" ht="29.25" customHeight="1" x14ac:dyDescent="0.2">
      <c r="A161" s="91"/>
      <c r="B161" s="74"/>
      <c r="C161" s="85" t="s">
        <v>3659</v>
      </c>
      <c r="D161" s="77" t="s">
        <v>426</v>
      </c>
      <c r="E161" s="13">
        <v>44417</v>
      </c>
      <c r="F161" s="75" t="s">
        <v>427</v>
      </c>
      <c r="G161" s="13">
        <v>44418</v>
      </c>
      <c r="H161" s="76" t="s">
        <v>429</v>
      </c>
      <c r="I161" s="15">
        <v>52</v>
      </c>
      <c r="J161" s="15">
        <v>51</v>
      </c>
      <c r="K161" s="15">
        <v>17</v>
      </c>
      <c r="L161" s="15">
        <v>7</v>
      </c>
      <c r="M161" s="80">
        <v>11.271000000000001</v>
      </c>
      <c r="N161" s="71">
        <v>11</v>
      </c>
      <c r="O161" s="62">
        <v>3000</v>
      </c>
      <c r="P161" s="63">
        <f>Table22452368910111213141516171819202122242345672345689101112131415161718192034[[#This Row],[PEMBULATAN]]*O161</f>
        <v>33000</v>
      </c>
    </row>
    <row r="162" spans="1:16" ht="29.25" customHeight="1" x14ac:dyDescent="0.2">
      <c r="A162" s="91"/>
      <c r="B162" s="74"/>
      <c r="C162" s="85" t="s">
        <v>3660</v>
      </c>
      <c r="D162" s="77" t="s">
        <v>426</v>
      </c>
      <c r="E162" s="13">
        <v>44417</v>
      </c>
      <c r="F162" s="75" t="s">
        <v>427</v>
      </c>
      <c r="G162" s="13">
        <v>44418</v>
      </c>
      <c r="H162" s="76" t="s">
        <v>429</v>
      </c>
      <c r="I162" s="15">
        <v>61</v>
      </c>
      <c r="J162" s="15">
        <v>42</v>
      </c>
      <c r="K162" s="15">
        <v>20</v>
      </c>
      <c r="L162" s="15">
        <v>7</v>
      </c>
      <c r="M162" s="80">
        <v>12.81</v>
      </c>
      <c r="N162" s="71">
        <v>13</v>
      </c>
      <c r="O162" s="62">
        <v>3000</v>
      </c>
      <c r="P162" s="63">
        <f>Table22452368910111213141516171819202122242345672345689101112131415161718192034[[#This Row],[PEMBULATAN]]*O162</f>
        <v>39000</v>
      </c>
    </row>
    <row r="163" spans="1:16" ht="29.25" customHeight="1" x14ac:dyDescent="0.2">
      <c r="A163" s="91"/>
      <c r="B163" s="74"/>
      <c r="C163" s="85" t="s">
        <v>3661</v>
      </c>
      <c r="D163" s="77" t="s">
        <v>426</v>
      </c>
      <c r="E163" s="13">
        <v>44417</v>
      </c>
      <c r="F163" s="75" t="s">
        <v>427</v>
      </c>
      <c r="G163" s="13">
        <v>44418</v>
      </c>
      <c r="H163" s="76" t="s">
        <v>429</v>
      </c>
      <c r="I163" s="15">
        <v>41</v>
      </c>
      <c r="J163" s="15">
        <v>27</v>
      </c>
      <c r="K163" s="15">
        <v>18</v>
      </c>
      <c r="L163" s="15">
        <v>2</v>
      </c>
      <c r="M163" s="80">
        <v>4.9814999999999996</v>
      </c>
      <c r="N163" s="71">
        <v>5</v>
      </c>
      <c r="O163" s="62">
        <v>3000</v>
      </c>
      <c r="P163" s="63">
        <f>Table22452368910111213141516171819202122242345672345689101112131415161718192034[[#This Row],[PEMBULATAN]]*O163</f>
        <v>15000</v>
      </c>
    </row>
    <row r="164" spans="1:16" ht="29.25" customHeight="1" x14ac:dyDescent="0.2">
      <c r="A164" s="91"/>
      <c r="B164" s="74"/>
      <c r="C164" s="85" t="s">
        <v>3662</v>
      </c>
      <c r="D164" s="77" t="s">
        <v>426</v>
      </c>
      <c r="E164" s="13">
        <v>44417</v>
      </c>
      <c r="F164" s="75" t="s">
        <v>427</v>
      </c>
      <c r="G164" s="13">
        <v>44418</v>
      </c>
      <c r="H164" s="76" t="s">
        <v>429</v>
      </c>
      <c r="I164" s="15">
        <v>45</v>
      </c>
      <c r="J164" s="15">
        <v>33</v>
      </c>
      <c r="K164" s="15">
        <v>28</v>
      </c>
      <c r="L164" s="15">
        <v>5</v>
      </c>
      <c r="M164" s="80">
        <v>10.395</v>
      </c>
      <c r="N164" s="71">
        <v>11</v>
      </c>
      <c r="O164" s="62">
        <v>3000</v>
      </c>
      <c r="P164" s="63">
        <f>Table22452368910111213141516171819202122242345672345689101112131415161718192034[[#This Row],[PEMBULATAN]]*O164</f>
        <v>33000</v>
      </c>
    </row>
    <row r="165" spans="1:16" ht="29.25" customHeight="1" x14ac:dyDescent="0.2">
      <c r="A165" s="91"/>
      <c r="B165" s="74"/>
      <c r="C165" s="85" t="s">
        <v>3663</v>
      </c>
      <c r="D165" s="77" t="s">
        <v>426</v>
      </c>
      <c r="E165" s="13">
        <v>44417</v>
      </c>
      <c r="F165" s="75" t="s">
        <v>427</v>
      </c>
      <c r="G165" s="13">
        <v>44418</v>
      </c>
      <c r="H165" s="76" t="s">
        <v>429</v>
      </c>
      <c r="I165" s="15">
        <v>80</v>
      </c>
      <c r="J165" s="15">
        <v>58</v>
      </c>
      <c r="K165" s="15">
        <v>40</v>
      </c>
      <c r="L165" s="15">
        <v>21</v>
      </c>
      <c r="M165" s="80">
        <v>46.4</v>
      </c>
      <c r="N165" s="71">
        <v>47</v>
      </c>
      <c r="O165" s="62">
        <v>3000</v>
      </c>
      <c r="P165" s="63">
        <f>Table22452368910111213141516171819202122242345672345689101112131415161718192034[[#This Row],[PEMBULATAN]]*O165</f>
        <v>141000</v>
      </c>
    </row>
    <row r="166" spans="1:16" ht="29.25" customHeight="1" x14ac:dyDescent="0.2">
      <c r="A166" s="91"/>
      <c r="B166" s="74"/>
      <c r="C166" s="85" t="s">
        <v>3664</v>
      </c>
      <c r="D166" s="77" t="s">
        <v>426</v>
      </c>
      <c r="E166" s="13">
        <v>44417</v>
      </c>
      <c r="F166" s="75" t="s">
        <v>427</v>
      </c>
      <c r="G166" s="13">
        <v>44418</v>
      </c>
      <c r="H166" s="76" t="s">
        <v>429</v>
      </c>
      <c r="I166" s="15">
        <v>101</v>
      </c>
      <c r="J166" s="15">
        <v>53</v>
      </c>
      <c r="K166" s="15">
        <v>41</v>
      </c>
      <c r="L166" s="15">
        <v>41</v>
      </c>
      <c r="M166" s="80">
        <v>54.868250000000003</v>
      </c>
      <c r="N166" s="71">
        <v>55</v>
      </c>
      <c r="O166" s="62">
        <v>3000</v>
      </c>
      <c r="P166" s="63">
        <f>Table22452368910111213141516171819202122242345672345689101112131415161718192034[[#This Row],[PEMBULATAN]]*O166</f>
        <v>165000</v>
      </c>
    </row>
    <row r="167" spans="1:16" ht="29.25" customHeight="1" x14ac:dyDescent="0.2">
      <c r="A167" s="91"/>
      <c r="B167" s="74"/>
      <c r="C167" s="85" t="s">
        <v>3665</v>
      </c>
      <c r="D167" s="77" t="s">
        <v>426</v>
      </c>
      <c r="E167" s="13">
        <v>44417</v>
      </c>
      <c r="F167" s="75" t="s">
        <v>427</v>
      </c>
      <c r="G167" s="13">
        <v>44418</v>
      </c>
      <c r="H167" s="76" t="s">
        <v>429</v>
      </c>
      <c r="I167" s="15">
        <v>41</v>
      </c>
      <c r="J167" s="15">
        <v>32</v>
      </c>
      <c r="K167" s="15">
        <v>24</v>
      </c>
      <c r="L167" s="15">
        <v>2</v>
      </c>
      <c r="M167" s="80">
        <v>7.8719999999999999</v>
      </c>
      <c r="N167" s="71">
        <v>8</v>
      </c>
      <c r="O167" s="62">
        <v>3000</v>
      </c>
      <c r="P167" s="63">
        <f>Table22452368910111213141516171819202122242345672345689101112131415161718192034[[#This Row],[PEMBULATAN]]*O167</f>
        <v>24000</v>
      </c>
    </row>
    <row r="168" spans="1:16" ht="29.25" customHeight="1" x14ac:dyDescent="0.2">
      <c r="A168" s="91"/>
      <c r="B168" s="74"/>
      <c r="C168" s="85" t="s">
        <v>3666</v>
      </c>
      <c r="D168" s="77" t="s">
        <v>426</v>
      </c>
      <c r="E168" s="13">
        <v>44417</v>
      </c>
      <c r="F168" s="75" t="s">
        <v>427</v>
      </c>
      <c r="G168" s="13">
        <v>44418</v>
      </c>
      <c r="H168" s="76" t="s">
        <v>429</v>
      </c>
      <c r="I168" s="15">
        <v>53</v>
      </c>
      <c r="J168" s="15">
        <v>30</v>
      </c>
      <c r="K168" s="15">
        <v>12</v>
      </c>
      <c r="L168" s="15">
        <v>3</v>
      </c>
      <c r="M168" s="80">
        <v>4.7699999999999996</v>
      </c>
      <c r="N168" s="71">
        <v>5</v>
      </c>
      <c r="O168" s="62">
        <v>3000</v>
      </c>
      <c r="P168" s="63">
        <f>Table22452368910111213141516171819202122242345672345689101112131415161718192034[[#This Row],[PEMBULATAN]]*O168</f>
        <v>15000</v>
      </c>
    </row>
    <row r="169" spans="1:16" ht="29.25" customHeight="1" x14ac:dyDescent="0.2">
      <c r="A169" s="91"/>
      <c r="B169" s="74"/>
      <c r="C169" s="85" t="s">
        <v>3667</v>
      </c>
      <c r="D169" s="77" t="s">
        <v>426</v>
      </c>
      <c r="E169" s="13">
        <v>44417</v>
      </c>
      <c r="F169" s="75" t="s">
        <v>427</v>
      </c>
      <c r="G169" s="13">
        <v>44418</v>
      </c>
      <c r="H169" s="76" t="s">
        <v>429</v>
      </c>
      <c r="I169" s="15">
        <v>50</v>
      </c>
      <c r="J169" s="15">
        <v>31</v>
      </c>
      <c r="K169" s="15">
        <v>11</v>
      </c>
      <c r="L169" s="15">
        <v>2</v>
      </c>
      <c r="M169" s="80">
        <v>4.2625000000000002</v>
      </c>
      <c r="N169" s="71">
        <v>4</v>
      </c>
      <c r="O169" s="62">
        <v>3000</v>
      </c>
      <c r="P169" s="63">
        <f>Table22452368910111213141516171819202122242345672345689101112131415161718192034[[#This Row],[PEMBULATAN]]*O169</f>
        <v>12000</v>
      </c>
    </row>
    <row r="170" spans="1:16" ht="29.25" customHeight="1" x14ac:dyDescent="0.2">
      <c r="A170" s="91"/>
      <c r="B170" s="74"/>
      <c r="C170" s="85" t="s">
        <v>3668</v>
      </c>
      <c r="D170" s="77" t="s">
        <v>426</v>
      </c>
      <c r="E170" s="13">
        <v>44417</v>
      </c>
      <c r="F170" s="75" t="s">
        <v>427</v>
      </c>
      <c r="G170" s="13">
        <v>44418</v>
      </c>
      <c r="H170" s="76" t="s">
        <v>429</v>
      </c>
      <c r="I170" s="15">
        <v>50</v>
      </c>
      <c r="J170" s="15">
        <v>31</v>
      </c>
      <c r="K170" s="15">
        <v>32</v>
      </c>
      <c r="L170" s="15">
        <v>3</v>
      </c>
      <c r="M170" s="80">
        <v>12.4</v>
      </c>
      <c r="N170" s="71">
        <v>13</v>
      </c>
      <c r="O170" s="62">
        <v>3000</v>
      </c>
      <c r="P170" s="63">
        <f>Table22452368910111213141516171819202122242345672345689101112131415161718192034[[#This Row],[PEMBULATAN]]*O170</f>
        <v>39000</v>
      </c>
    </row>
    <row r="171" spans="1:16" ht="29.25" customHeight="1" x14ac:dyDescent="0.2">
      <c r="A171" s="91"/>
      <c r="B171" s="74"/>
      <c r="C171" s="85" t="s">
        <v>3669</v>
      </c>
      <c r="D171" s="77" t="s">
        <v>426</v>
      </c>
      <c r="E171" s="13">
        <v>44417</v>
      </c>
      <c r="F171" s="75" t="s">
        <v>427</v>
      </c>
      <c r="G171" s="13">
        <v>44418</v>
      </c>
      <c r="H171" s="76" t="s">
        <v>429</v>
      </c>
      <c r="I171" s="15">
        <v>42</v>
      </c>
      <c r="J171" s="15">
        <v>41</v>
      </c>
      <c r="K171" s="15">
        <v>24</v>
      </c>
      <c r="L171" s="15">
        <v>3</v>
      </c>
      <c r="M171" s="80">
        <v>10.332000000000001</v>
      </c>
      <c r="N171" s="71">
        <v>11</v>
      </c>
      <c r="O171" s="62">
        <v>3000</v>
      </c>
      <c r="P171" s="63">
        <f>Table22452368910111213141516171819202122242345672345689101112131415161718192034[[#This Row],[PEMBULATAN]]*O171</f>
        <v>33000</v>
      </c>
    </row>
    <row r="172" spans="1:16" ht="29.25" customHeight="1" x14ac:dyDescent="0.2">
      <c r="A172" s="91"/>
      <c r="B172" s="74"/>
      <c r="C172" s="85" t="s">
        <v>3670</v>
      </c>
      <c r="D172" s="77" t="s">
        <v>426</v>
      </c>
      <c r="E172" s="13">
        <v>44417</v>
      </c>
      <c r="F172" s="75" t="s">
        <v>427</v>
      </c>
      <c r="G172" s="13">
        <v>44418</v>
      </c>
      <c r="H172" s="76" t="s">
        <v>429</v>
      </c>
      <c r="I172" s="15">
        <v>102</v>
      </c>
      <c r="J172" s="15">
        <v>62</v>
      </c>
      <c r="K172" s="15">
        <v>41</v>
      </c>
      <c r="L172" s="15">
        <v>30</v>
      </c>
      <c r="M172" s="80">
        <v>64.820999999999998</v>
      </c>
      <c r="N172" s="71">
        <v>65</v>
      </c>
      <c r="O172" s="62">
        <v>3000</v>
      </c>
      <c r="P172" s="63">
        <f>Table22452368910111213141516171819202122242345672345689101112131415161718192034[[#This Row],[PEMBULATAN]]*O172</f>
        <v>195000</v>
      </c>
    </row>
    <row r="173" spans="1:16" ht="29.25" customHeight="1" x14ac:dyDescent="0.2">
      <c r="A173" s="91"/>
      <c r="B173" s="74"/>
      <c r="C173" s="85" t="s">
        <v>3671</v>
      </c>
      <c r="D173" s="77" t="s">
        <v>426</v>
      </c>
      <c r="E173" s="13">
        <v>44417</v>
      </c>
      <c r="F173" s="75" t="s">
        <v>427</v>
      </c>
      <c r="G173" s="13">
        <v>44418</v>
      </c>
      <c r="H173" s="76" t="s">
        <v>429</v>
      </c>
      <c r="I173" s="15">
        <v>36</v>
      </c>
      <c r="J173" s="15">
        <v>27</v>
      </c>
      <c r="K173" s="15">
        <v>31</v>
      </c>
      <c r="L173" s="15">
        <v>9</v>
      </c>
      <c r="M173" s="80">
        <v>7.5330000000000004</v>
      </c>
      <c r="N173" s="71">
        <v>9</v>
      </c>
      <c r="O173" s="62">
        <v>3000</v>
      </c>
      <c r="P173" s="63">
        <f>Table22452368910111213141516171819202122242345672345689101112131415161718192034[[#This Row],[PEMBULATAN]]*O173</f>
        <v>27000</v>
      </c>
    </row>
    <row r="174" spans="1:16" ht="29.25" customHeight="1" x14ac:dyDescent="0.2">
      <c r="A174" s="91"/>
      <c r="B174" s="74"/>
      <c r="C174" s="85" t="s">
        <v>3672</v>
      </c>
      <c r="D174" s="77" t="s">
        <v>426</v>
      </c>
      <c r="E174" s="13">
        <v>44417</v>
      </c>
      <c r="F174" s="75" t="s">
        <v>427</v>
      </c>
      <c r="G174" s="13">
        <v>44418</v>
      </c>
      <c r="H174" s="76" t="s">
        <v>429</v>
      </c>
      <c r="I174" s="15">
        <v>56</v>
      </c>
      <c r="J174" s="15">
        <v>55</v>
      </c>
      <c r="K174" s="15">
        <v>29</v>
      </c>
      <c r="L174" s="15">
        <v>8</v>
      </c>
      <c r="M174" s="80">
        <v>22.33</v>
      </c>
      <c r="N174" s="71">
        <v>23</v>
      </c>
      <c r="O174" s="62">
        <v>3000</v>
      </c>
      <c r="P174" s="63">
        <f>Table22452368910111213141516171819202122242345672345689101112131415161718192034[[#This Row],[PEMBULATAN]]*O174</f>
        <v>69000</v>
      </c>
    </row>
    <row r="175" spans="1:16" ht="29.25" customHeight="1" x14ac:dyDescent="0.2">
      <c r="A175" s="91"/>
      <c r="B175" s="74"/>
      <c r="C175" s="85" t="s">
        <v>3673</v>
      </c>
      <c r="D175" s="77" t="s">
        <v>426</v>
      </c>
      <c r="E175" s="13">
        <v>44417</v>
      </c>
      <c r="F175" s="75" t="s">
        <v>427</v>
      </c>
      <c r="G175" s="13">
        <v>44418</v>
      </c>
      <c r="H175" s="76" t="s">
        <v>429</v>
      </c>
      <c r="I175" s="15">
        <v>50</v>
      </c>
      <c r="J175" s="15">
        <v>36</v>
      </c>
      <c r="K175" s="15">
        <v>31</v>
      </c>
      <c r="L175" s="15">
        <v>9</v>
      </c>
      <c r="M175" s="80">
        <v>13.95</v>
      </c>
      <c r="N175" s="71">
        <v>14</v>
      </c>
      <c r="O175" s="62">
        <v>3000</v>
      </c>
      <c r="P175" s="63">
        <f>Table22452368910111213141516171819202122242345672345689101112131415161718192034[[#This Row],[PEMBULATAN]]*O175</f>
        <v>42000</v>
      </c>
    </row>
    <row r="176" spans="1:16" ht="29.25" customHeight="1" x14ac:dyDescent="0.2">
      <c r="A176" s="91"/>
      <c r="B176" s="74"/>
      <c r="C176" s="85" t="s">
        <v>3674</v>
      </c>
      <c r="D176" s="77" t="s">
        <v>426</v>
      </c>
      <c r="E176" s="13">
        <v>44417</v>
      </c>
      <c r="F176" s="75" t="s">
        <v>427</v>
      </c>
      <c r="G176" s="13">
        <v>44418</v>
      </c>
      <c r="H176" s="76" t="s">
        <v>429</v>
      </c>
      <c r="I176" s="15">
        <v>30</v>
      </c>
      <c r="J176" s="15">
        <v>21</v>
      </c>
      <c r="K176" s="15">
        <v>8</v>
      </c>
      <c r="L176" s="15">
        <v>1</v>
      </c>
      <c r="M176" s="80">
        <v>1.26</v>
      </c>
      <c r="N176" s="71">
        <v>1</v>
      </c>
      <c r="O176" s="62">
        <v>3000</v>
      </c>
      <c r="P176" s="63">
        <f>Table22452368910111213141516171819202122242345672345689101112131415161718192034[[#This Row],[PEMBULATAN]]*O176</f>
        <v>3000</v>
      </c>
    </row>
    <row r="177" spans="1:16" ht="29.25" customHeight="1" x14ac:dyDescent="0.2">
      <c r="A177" s="91"/>
      <c r="B177" s="74"/>
      <c r="C177" s="85" t="s">
        <v>3675</v>
      </c>
      <c r="D177" s="77" t="s">
        <v>426</v>
      </c>
      <c r="E177" s="13">
        <v>44417</v>
      </c>
      <c r="F177" s="75" t="s">
        <v>427</v>
      </c>
      <c r="G177" s="13">
        <v>44418</v>
      </c>
      <c r="H177" s="76" t="s">
        <v>429</v>
      </c>
      <c r="I177" s="15">
        <v>38</v>
      </c>
      <c r="J177" s="15">
        <v>27</v>
      </c>
      <c r="K177" s="15">
        <v>18</v>
      </c>
      <c r="L177" s="15">
        <v>1</v>
      </c>
      <c r="M177" s="80">
        <v>4.617</v>
      </c>
      <c r="N177" s="71">
        <v>5</v>
      </c>
      <c r="O177" s="62">
        <v>3000</v>
      </c>
      <c r="P177" s="63">
        <f>Table22452368910111213141516171819202122242345672345689101112131415161718192034[[#This Row],[PEMBULATAN]]*O177</f>
        <v>15000</v>
      </c>
    </row>
    <row r="178" spans="1:16" ht="29.25" customHeight="1" x14ac:dyDescent="0.2">
      <c r="A178" s="91"/>
      <c r="B178" s="74"/>
      <c r="C178" s="85" t="s">
        <v>3676</v>
      </c>
      <c r="D178" s="77" t="s">
        <v>426</v>
      </c>
      <c r="E178" s="13">
        <v>44417</v>
      </c>
      <c r="F178" s="75" t="s">
        <v>427</v>
      </c>
      <c r="G178" s="13">
        <v>44418</v>
      </c>
      <c r="H178" s="76" t="s">
        <v>429</v>
      </c>
      <c r="I178" s="15">
        <v>31</v>
      </c>
      <c r="J178" s="15">
        <v>16</v>
      </c>
      <c r="K178" s="15">
        <v>12</v>
      </c>
      <c r="L178" s="15">
        <v>2</v>
      </c>
      <c r="M178" s="80">
        <v>1.488</v>
      </c>
      <c r="N178" s="71">
        <v>2</v>
      </c>
      <c r="O178" s="62">
        <v>3000</v>
      </c>
      <c r="P178" s="63">
        <f>Table22452368910111213141516171819202122242345672345689101112131415161718192034[[#This Row],[PEMBULATAN]]*O178</f>
        <v>6000</v>
      </c>
    </row>
    <row r="179" spans="1:16" ht="29.25" customHeight="1" x14ac:dyDescent="0.2">
      <c r="A179" s="91"/>
      <c r="B179" s="74"/>
      <c r="C179" s="85" t="s">
        <v>3677</v>
      </c>
      <c r="D179" s="77" t="s">
        <v>426</v>
      </c>
      <c r="E179" s="13">
        <v>44417</v>
      </c>
      <c r="F179" s="75" t="s">
        <v>427</v>
      </c>
      <c r="G179" s="13">
        <v>44418</v>
      </c>
      <c r="H179" s="76" t="s">
        <v>429</v>
      </c>
      <c r="I179" s="15">
        <v>22</v>
      </c>
      <c r="J179" s="15">
        <v>23</v>
      </c>
      <c r="K179" s="15">
        <v>9</v>
      </c>
      <c r="L179" s="15">
        <v>1</v>
      </c>
      <c r="M179" s="80">
        <v>1.1385000000000001</v>
      </c>
      <c r="N179" s="71">
        <v>1</v>
      </c>
      <c r="O179" s="62">
        <v>3000</v>
      </c>
      <c r="P179" s="63">
        <f>Table22452368910111213141516171819202122242345672345689101112131415161718192034[[#This Row],[PEMBULATAN]]*O179</f>
        <v>3000</v>
      </c>
    </row>
    <row r="180" spans="1:16" ht="29.25" customHeight="1" x14ac:dyDescent="0.2">
      <c r="A180" s="91"/>
      <c r="B180" s="74"/>
      <c r="C180" s="85" t="s">
        <v>3678</v>
      </c>
      <c r="D180" s="77" t="s">
        <v>426</v>
      </c>
      <c r="E180" s="13">
        <v>44417</v>
      </c>
      <c r="F180" s="75" t="s">
        <v>427</v>
      </c>
      <c r="G180" s="13">
        <v>44418</v>
      </c>
      <c r="H180" s="76" t="s">
        <v>429</v>
      </c>
      <c r="I180" s="15">
        <v>116</v>
      </c>
      <c r="J180" s="15">
        <v>76</v>
      </c>
      <c r="K180" s="15">
        <v>11</v>
      </c>
      <c r="L180" s="15">
        <v>2</v>
      </c>
      <c r="M180" s="80">
        <v>24.244</v>
      </c>
      <c r="N180" s="71">
        <v>24</v>
      </c>
      <c r="O180" s="62">
        <v>3000</v>
      </c>
      <c r="P180" s="63">
        <f>Table22452368910111213141516171819202122242345672345689101112131415161718192034[[#This Row],[PEMBULATAN]]*O180</f>
        <v>72000</v>
      </c>
    </row>
    <row r="181" spans="1:16" ht="29.25" customHeight="1" x14ac:dyDescent="0.2">
      <c r="A181" s="91"/>
      <c r="B181" s="74"/>
      <c r="C181" s="85" t="s">
        <v>3679</v>
      </c>
      <c r="D181" s="77" t="s">
        <v>426</v>
      </c>
      <c r="E181" s="13">
        <v>44417</v>
      </c>
      <c r="F181" s="75" t="s">
        <v>427</v>
      </c>
      <c r="G181" s="13">
        <v>44418</v>
      </c>
      <c r="H181" s="76" t="s">
        <v>429</v>
      </c>
      <c r="I181" s="15">
        <v>47</v>
      </c>
      <c r="J181" s="15">
        <v>35</v>
      </c>
      <c r="K181" s="15">
        <v>11</v>
      </c>
      <c r="L181" s="15">
        <v>3</v>
      </c>
      <c r="M181" s="80">
        <v>4.5237499999999997</v>
      </c>
      <c r="N181" s="71">
        <v>5</v>
      </c>
      <c r="O181" s="62">
        <v>3000</v>
      </c>
      <c r="P181" s="63">
        <f>Table22452368910111213141516171819202122242345672345689101112131415161718192034[[#This Row],[PEMBULATAN]]*O181</f>
        <v>15000</v>
      </c>
    </row>
    <row r="182" spans="1:16" ht="29.25" customHeight="1" x14ac:dyDescent="0.2">
      <c r="A182" s="91"/>
      <c r="B182" s="74"/>
      <c r="C182" s="85" t="s">
        <v>3680</v>
      </c>
      <c r="D182" s="77" t="s">
        <v>426</v>
      </c>
      <c r="E182" s="13">
        <v>44417</v>
      </c>
      <c r="F182" s="75" t="s">
        <v>427</v>
      </c>
      <c r="G182" s="13">
        <v>44418</v>
      </c>
      <c r="H182" s="76" t="s">
        <v>429</v>
      </c>
      <c r="I182" s="15">
        <v>63</v>
      </c>
      <c r="J182" s="15">
        <v>42</v>
      </c>
      <c r="K182" s="15">
        <v>7</v>
      </c>
      <c r="L182" s="15">
        <v>2</v>
      </c>
      <c r="M182" s="80">
        <v>4.6304999999999996</v>
      </c>
      <c r="N182" s="71">
        <v>5</v>
      </c>
      <c r="O182" s="62">
        <v>3000</v>
      </c>
      <c r="P182" s="63">
        <f>Table22452368910111213141516171819202122242345672345689101112131415161718192034[[#This Row],[PEMBULATAN]]*O182</f>
        <v>15000</v>
      </c>
    </row>
    <row r="183" spans="1:16" ht="29.25" customHeight="1" x14ac:dyDescent="0.2">
      <c r="A183" s="91"/>
      <c r="B183" s="74"/>
      <c r="C183" s="85" t="s">
        <v>3681</v>
      </c>
      <c r="D183" s="77" t="s">
        <v>426</v>
      </c>
      <c r="E183" s="13">
        <v>44417</v>
      </c>
      <c r="F183" s="75" t="s">
        <v>427</v>
      </c>
      <c r="G183" s="13">
        <v>44418</v>
      </c>
      <c r="H183" s="76" t="s">
        <v>429</v>
      </c>
      <c r="I183" s="15">
        <v>63</v>
      </c>
      <c r="J183" s="15">
        <v>40</v>
      </c>
      <c r="K183" s="15">
        <v>18</v>
      </c>
      <c r="L183" s="15">
        <v>8</v>
      </c>
      <c r="M183" s="80">
        <v>11.34</v>
      </c>
      <c r="N183" s="71">
        <v>12</v>
      </c>
      <c r="O183" s="62">
        <v>3000</v>
      </c>
      <c r="P183" s="63">
        <f>Table22452368910111213141516171819202122242345672345689101112131415161718192034[[#This Row],[PEMBULATAN]]*O183</f>
        <v>36000</v>
      </c>
    </row>
    <row r="184" spans="1:16" ht="29.25" customHeight="1" x14ac:dyDescent="0.2">
      <c r="A184" s="91"/>
      <c r="B184" s="74"/>
      <c r="C184" s="85" t="s">
        <v>3682</v>
      </c>
      <c r="D184" s="77" t="s">
        <v>426</v>
      </c>
      <c r="E184" s="13">
        <v>44417</v>
      </c>
      <c r="F184" s="75" t="s">
        <v>427</v>
      </c>
      <c r="G184" s="13">
        <v>44418</v>
      </c>
      <c r="H184" s="76" t="s">
        <v>429</v>
      </c>
      <c r="I184" s="15">
        <v>37</v>
      </c>
      <c r="J184" s="15">
        <v>27</v>
      </c>
      <c r="K184" s="15">
        <v>30</v>
      </c>
      <c r="L184" s="15">
        <v>5</v>
      </c>
      <c r="M184" s="80">
        <v>7.4924999999999997</v>
      </c>
      <c r="N184" s="71">
        <v>8</v>
      </c>
      <c r="O184" s="62">
        <v>3000</v>
      </c>
      <c r="P184" s="63">
        <f>Table22452368910111213141516171819202122242345672345689101112131415161718192034[[#This Row],[PEMBULATAN]]*O184</f>
        <v>24000</v>
      </c>
    </row>
    <row r="185" spans="1:16" ht="29.25" customHeight="1" x14ac:dyDescent="0.2">
      <c r="A185" s="91"/>
      <c r="B185" s="74"/>
      <c r="C185" s="85" t="s">
        <v>3683</v>
      </c>
      <c r="D185" s="77" t="s">
        <v>426</v>
      </c>
      <c r="E185" s="13">
        <v>44417</v>
      </c>
      <c r="F185" s="75" t="s">
        <v>427</v>
      </c>
      <c r="G185" s="13">
        <v>44418</v>
      </c>
      <c r="H185" s="76" t="s">
        <v>429</v>
      </c>
      <c r="I185" s="15">
        <v>73</v>
      </c>
      <c r="J185" s="15">
        <v>39</v>
      </c>
      <c r="K185" s="15">
        <v>16</v>
      </c>
      <c r="L185" s="15">
        <v>3</v>
      </c>
      <c r="M185" s="80">
        <v>11.388</v>
      </c>
      <c r="N185" s="71">
        <v>12</v>
      </c>
      <c r="O185" s="62">
        <v>3000</v>
      </c>
      <c r="P185" s="63">
        <f>Table22452368910111213141516171819202122242345672345689101112131415161718192034[[#This Row],[PEMBULATAN]]*O185</f>
        <v>36000</v>
      </c>
    </row>
    <row r="186" spans="1:16" ht="29.25" customHeight="1" x14ac:dyDescent="0.2">
      <c r="A186" s="91"/>
      <c r="B186" s="74"/>
      <c r="C186" s="85" t="s">
        <v>3684</v>
      </c>
      <c r="D186" s="77" t="s">
        <v>426</v>
      </c>
      <c r="E186" s="13">
        <v>44417</v>
      </c>
      <c r="F186" s="75" t="s">
        <v>427</v>
      </c>
      <c r="G186" s="13">
        <v>44418</v>
      </c>
      <c r="H186" s="76" t="s">
        <v>429</v>
      </c>
      <c r="I186" s="15">
        <v>32</v>
      </c>
      <c r="J186" s="15">
        <v>23</v>
      </c>
      <c r="K186" s="15">
        <v>16</v>
      </c>
      <c r="L186" s="15">
        <v>1</v>
      </c>
      <c r="M186" s="80">
        <v>2.944</v>
      </c>
      <c r="N186" s="71">
        <v>3</v>
      </c>
      <c r="O186" s="62">
        <v>3000</v>
      </c>
      <c r="P186" s="63">
        <f>Table22452368910111213141516171819202122242345672345689101112131415161718192034[[#This Row],[PEMBULATAN]]*O186</f>
        <v>9000</v>
      </c>
    </row>
    <row r="187" spans="1:16" ht="29.25" customHeight="1" x14ac:dyDescent="0.2">
      <c r="A187" s="91"/>
      <c r="B187" s="74"/>
      <c r="C187" s="85" t="s">
        <v>3685</v>
      </c>
      <c r="D187" s="77" t="s">
        <v>426</v>
      </c>
      <c r="E187" s="13">
        <v>44417</v>
      </c>
      <c r="F187" s="75" t="s">
        <v>427</v>
      </c>
      <c r="G187" s="13">
        <v>44418</v>
      </c>
      <c r="H187" s="76" t="s">
        <v>429</v>
      </c>
      <c r="I187" s="15">
        <v>61</v>
      </c>
      <c r="J187" s="15">
        <v>52</v>
      </c>
      <c r="K187" s="15">
        <v>30</v>
      </c>
      <c r="L187" s="15">
        <v>7</v>
      </c>
      <c r="M187" s="80">
        <v>23.79</v>
      </c>
      <c r="N187" s="71">
        <v>24</v>
      </c>
      <c r="O187" s="62">
        <v>3000</v>
      </c>
      <c r="P187" s="63">
        <f>Table22452368910111213141516171819202122242345672345689101112131415161718192034[[#This Row],[PEMBULATAN]]*O187</f>
        <v>72000</v>
      </c>
    </row>
    <row r="188" spans="1:16" ht="29.25" customHeight="1" x14ac:dyDescent="0.2">
      <c r="A188" s="91"/>
      <c r="B188" s="74"/>
      <c r="C188" s="85" t="s">
        <v>3686</v>
      </c>
      <c r="D188" s="77" t="s">
        <v>426</v>
      </c>
      <c r="E188" s="13">
        <v>44417</v>
      </c>
      <c r="F188" s="75" t="s">
        <v>427</v>
      </c>
      <c r="G188" s="13">
        <v>44418</v>
      </c>
      <c r="H188" s="76" t="s">
        <v>429</v>
      </c>
      <c r="I188" s="15">
        <v>63</v>
      </c>
      <c r="J188" s="15">
        <v>50</v>
      </c>
      <c r="K188" s="15">
        <v>31</v>
      </c>
      <c r="L188" s="15">
        <v>13</v>
      </c>
      <c r="M188" s="80">
        <v>24.412500000000001</v>
      </c>
      <c r="N188" s="71">
        <v>25</v>
      </c>
      <c r="O188" s="62">
        <v>3000</v>
      </c>
      <c r="P188" s="63">
        <f>Table22452368910111213141516171819202122242345672345689101112131415161718192034[[#This Row],[PEMBULATAN]]*O188</f>
        <v>75000</v>
      </c>
    </row>
    <row r="189" spans="1:16" ht="29.25" customHeight="1" x14ac:dyDescent="0.2">
      <c r="A189" s="91"/>
      <c r="B189" s="74"/>
      <c r="C189" s="85" t="s">
        <v>3687</v>
      </c>
      <c r="D189" s="77" t="s">
        <v>426</v>
      </c>
      <c r="E189" s="13">
        <v>44417</v>
      </c>
      <c r="F189" s="75" t="s">
        <v>427</v>
      </c>
      <c r="G189" s="13">
        <v>44418</v>
      </c>
      <c r="H189" s="76" t="s">
        <v>429</v>
      </c>
      <c r="I189" s="15">
        <v>81</v>
      </c>
      <c r="J189" s="15">
        <v>52</v>
      </c>
      <c r="K189" s="15">
        <v>24</v>
      </c>
      <c r="L189" s="15">
        <v>7</v>
      </c>
      <c r="M189" s="80">
        <v>25.271999999999998</v>
      </c>
      <c r="N189" s="71">
        <v>25</v>
      </c>
      <c r="O189" s="62">
        <v>3000</v>
      </c>
      <c r="P189" s="63">
        <f>Table22452368910111213141516171819202122242345672345689101112131415161718192034[[#This Row],[PEMBULATAN]]*O189</f>
        <v>75000</v>
      </c>
    </row>
    <row r="190" spans="1:16" ht="29.25" customHeight="1" x14ac:dyDescent="0.2">
      <c r="A190" s="91"/>
      <c r="B190" s="74"/>
      <c r="C190" s="85" t="s">
        <v>3688</v>
      </c>
      <c r="D190" s="77" t="s">
        <v>426</v>
      </c>
      <c r="E190" s="13">
        <v>44417</v>
      </c>
      <c r="F190" s="75" t="s">
        <v>427</v>
      </c>
      <c r="G190" s="13">
        <v>44418</v>
      </c>
      <c r="H190" s="76" t="s">
        <v>429</v>
      </c>
      <c r="I190" s="15">
        <v>71</v>
      </c>
      <c r="J190" s="15">
        <v>16</v>
      </c>
      <c r="K190" s="15">
        <v>18</v>
      </c>
      <c r="L190" s="15">
        <v>2</v>
      </c>
      <c r="M190" s="80">
        <v>5.1120000000000001</v>
      </c>
      <c r="N190" s="71">
        <v>5</v>
      </c>
      <c r="O190" s="62">
        <v>3000</v>
      </c>
      <c r="P190" s="63">
        <f>Table22452368910111213141516171819202122242345672345689101112131415161718192034[[#This Row],[PEMBULATAN]]*O190</f>
        <v>15000</v>
      </c>
    </row>
    <row r="191" spans="1:16" ht="29.25" customHeight="1" x14ac:dyDescent="0.2">
      <c r="A191" s="91"/>
      <c r="B191" s="74"/>
      <c r="C191" s="85" t="s">
        <v>3689</v>
      </c>
      <c r="D191" s="77" t="s">
        <v>426</v>
      </c>
      <c r="E191" s="13">
        <v>44417</v>
      </c>
      <c r="F191" s="75" t="s">
        <v>427</v>
      </c>
      <c r="G191" s="13">
        <v>44418</v>
      </c>
      <c r="H191" s="76" t="s">
        <v>429</v>
      </c>
      <c r="I191" s="15">
        <v>53</v>
      </c>
      <c r="J191" s="15">
        <v>26</v>
      </c>
      <c r="K191" s="15">
        <v>26</v>
      </c>
      <c r="L191" s="15">
        <v>1</v>
      </c>
      <c r="M191" s="80">
        <v>8.9570000000000007</v>
      </c>
      <c r="N191" s="71">
        <v>9</v>
      </c>
      <c r="O191" s="62">
        <v>3000</v>
      </c>
      <c r="P191" s="63">
        <f>Table22452368910111213141516171819202122242345672345689101112131415161718192034[[#This Row],[PEMBULATAN]]*O191</f>
        <v>27000</v>
      </c>
    </row>
    <row r="192" spans="1:16" ht="29.25" customHeight="1" x14ac:dyDescent="0.2">
      <c r="A192" s="91"/>
      <c r="B192" s="74"/>
      <c r="C192" s="85" t="s">
        <v>3690</v>
      </c>
      <c r="D192" s="77" t="s">
        <v>426</v>
      </c>
      <c r="E192" s="13">
        <v>44417</v>
      </c>
      <c r="F192" s="75" t="s">
        <v>427</v>
      </c>
      <c r="G192" s="13">
        <v>44418</v>
      </c>
      <c r="H192" s="76" t="s">
        <v>429</v>
      </c>
      <c r="I192" s="15">
        <v>203</v>
      </c>
      <c r="J192" s="15">
        <v>15</v>
      </c>
      <c r="K192" s="15">
        <v>10</v>
      </c>
      <c r="L192" s="15">
        <v>1</v>
      </c>
      <c r="M192" s="80">
        <v>7.6124999999999998</v>
      </c>
      <c r="N192" s="71">
        <v>8</v>
      </c>
      <c r="O192" s="62">
        <v>3000</v>
      </c>
      <c r="P192" s="63">
        <f>Table22452368910111213141516171819202122242345672345689101112131415161718192034[[#This Row],[PEMBULATAN]]*O192</f>
        <v>24000</v>
      </c>
    </row>
    <row r="193" spans="1:16" ht="29.25" customHeight="1" x14ac:dyDescent="0.2">
      <c r="A193" s="91"/>
      <c r="B193" s="74"/>
      <c r="C193" s="85" t="s">
        <v>3691</v>
      </c>
      <c r="D193" s="77" t="s">
        <v>426</v>
      </c>
      <c r="E193" s="13">
        <v>44417</v>
      </c>
      <c r="F193" s="75" t="s">
        <v>427</v>
      </c>
      <c r="G193" s="13">
        <v>44418</v>
      </c>
      <c r="H193" s="76" t="s">
        <v>429</v>
      </c>
      <c r="I193" s="15">
        <v>203</v>
      </c>
      <c r="J193" s="15">
        <v>15</v>
      </c>
      <c r="K193" s="15">
        <v>10</v>
      </c>
      <c r="L193" s="15">
        <v>1</v>
      </c>
      <c r="M193" s="80">
        <v>7.6124999999999998</v>
      </c>
      <c r="N193" s="71">
        <v>8</v>
      </c>
      <c r="O193" s="62">
        <v>3000</v>
      </c>
      <c r="P193" s="63">
        <f>Table22452368910111213141516171819202122242345672345689101112131415161718192034[[#This Row],[PEMBULATAN]]*O193</f>
        <v>24000</v>
      </c>
    </row>
    <row r="194" spans="1:16" ht="29.25" customHeight="1" x14ac:dyDescent="0.2">
      <c r="A194" s="91"/>
      <c r="B194" s="74"/>
      <c r="C194" s="85" t="s">
        <v>3692</v>
      </c>
      <c r="D194" s="77" t="s">
        <v>426</v>
      </c>
      <c r="E194" s="13">
        <v>44417</v>
      </c>
      <c r="F194" s="75" t="s">
        <v>427</v>
      </c>
      <c r="G194" s="13">
        <v>44418</v>
      </c>
      <c r="H194" s="76" t="s">
        <v>429</v>
      </c>
      <c r="I194" s="15">
        <v>143</v>
      </c>
      <c r="J194" s="15">
        <v>10</v>
      </c>
      <c r="K194" s="15">
        <v>6</v>
      </c>
      <c r="L194" s="15">
        <v>1</v>
      </c>
      <c r="M194" s="80">
        <v>2.145</v>
      </c>
      <c r="N194" s="71">
        <v>2</v>
      </c>
      <c r="O194" s="62">
        <v>3000</v>
      </c>
      <c r="P194" s="63">
        <f>Table22452368910111213141516171819202122242345672345689101112131415161718192034[[#This Row],[PEMBULATAN]]*O194</f>
        <v>6000</v>
      </c>
    </row>
    <row r="195" spans="1:16" ht="29.25" customHeight="1" x14ac:dyDescent="0.2">
      <c r="A195" s="91"/>
      <c r="B195" s="74"/>
      <c r="C195" s="85" t="s">
        <v>3693</v>
      </c>
      <c r="D195" s="77" t="s">
        <v>426</v>
      </c>
      <c r="E195" s="13">
        <v>44417</v>
      </c>
      <c r="F195" s="75" t="s">
        <v>427</v>
      </c>
      <c r="G195" s="13">
        <v>44418</v>
      </c>
      <c r="H195" s="76" t="s">
        <v>429</v>
      </c>
      <c r="I195" s="15">
        <v>151</v>
      </c>
      <c r="J195" s="15">
        <v>12</v>
      </c>
      <c r="K195" s="15">
        <v>12</v>
      </c>
      <c r="L195" s="15">
        <v>1</v>
      </c>
      <c r="M195" s="80">
        <v>5.4359999999999999</v>
      </c>
      <c r="N195" s="71">
        <v>6</v>
      </c>
      <c r="O195" s="62">
        <v>3000</v>
      </c>
      <c r="P195" s="63">
        <f>Table22452368910111213141516171819202122242345672345689101112131415161718192034[[#This Row],[PEMBULATAN]]*O195</f>
        <v>18000</v>
      </c>
    </row>
    <row r="196" spans="1:16" ht="29.25" customHeight="1" x14ac:dyDescent="0.2">
      <c r="A196" s="91"/>
      <c r="B196" s="74"/>
      <c r="C196" s="85" t="s">
        <v>3694</v>
      </c>
      <c r="D196" s="77" t="s">
        <v>426</v>
      </c>
      <c r="E196" s="13">
        <v>44417</v>
      </c>
      <c r="F196" s="75" t="s">
        <v>427</v>
      </c>
      <c r="G196" s="13">
        <v>44418</v>
      </c>
      <c r="H196" s="76" t="s">
        <v>429</v>
      </c>
      <c r="I196" s="15">
        <v>83</v>
      </c>
      <c r="J196" s="15">
        <v>10</v>
      </c>
      <c r="K196" s="15">
        <v>10</v>
      </c>
      <c r="L196" s="15">
        <v>1</v>
      </c>
      <c r="M196" s="80">
        <v>2.0750000000000002</v>
      </c>
      <c r="N196" s="71">
        <v>2</v>
      </c>
      <c r="O196" s="62">
        <v>3000</v>
      </c>
      <c r="P196" s="63">
        <f>Table22452368910111213141516171819202122242345672345689101112131415161718192034[[#This Row],[PEMBULATAN]]*O196</f>
        <v>6000</v>
      </c>
    </row>
    <row r="197" spans="1:16" ht="29.25" customHeight="1" x14ac:dyDescent="0.2">
      <c r="A197" s="91"/>
      <c r="B197" s="74"/>
      <c r="C197" s="85" t="s">
        <v>3695</v>
      </c>
      <c r="D197" s="77" t="s">
        <v>426</v>
      </c>
      <c r="E197" s="13">
        <v>44417</v>
      </c>
      <c r="F197" s="75" t="s">
        <v>427</v>
      </c>
      <c r="G197" s="13">
        <v>44418</v>
      </c>
      <c r="H197" s="76" t="s">
        <v>429</v>
      </c>
      <c r="I197" s="15">
        <v>130</v>
      </c>
      <c r="J197" s="15">
        <v>7</v>
      </c>
      <c r="K197" s="15">
        <v>7</v>
      </c>
      <c r="L197" s="15">
        <v>1</v>
      </c>
      <c r="M197" s="80">
        <v>1.5925</v>
      </c>
      <c r="N197" s="71">
        <v>2</v>
      </c>
      <c r="O197" s="62">
        <v>3000</v>
      </c>
      <c r="P197" s="63">
        <f>Table22452368910111213141516171819202122242345672345689101112131415161718192034[[#This Row],[PEMBULATAN]]*O197</f>
        <v>6000</v>
      </c>
    </row>
    <row r="198" spans="1:16" ht="29.25" customHeight="1" x14ac:dyDescent="0.2">
      <c r="A198" s="91"/>
      <c r="B198" s="74"/>
      <c r="C198" s="85" t="s">
        <v>3696</v>
      </c>
      <c r="D198" s="77" t="s">
        <v>426</v>
      </c>
      <c r="E198" s="13">
        <v>44417</v>
      </c>
      <c r="F198" s="75" t="s">
        <v>427</v>
      </c>
      <c r="G198" s="13">
        <v>44418</v>
      </c>
      <c r="H198" s="76" t="s">
        <v>429</v>
      </c>
      <c r="I198" s="15">
        <v>107</v>
      </c>
      <c r="J198" s="15">
        <v>22</v>
      </c>
      <c r="K198" s="15">
        <v>15</v>
      </c>
      <c r="L198" s="15">
        <v>1</v>
      </c>
      <c r="M198" s="80">
        <v>8.8275000000000006</v>
      </c>
      <c r="N198" s="71">
        <v>9</v>
      </c>
      <c r="O198" s="62">
        <v>3000</v>
      </c>
      <c r="P198" s="63">
        <f>Table22452368910111213141516171819202122242345672345689101112131415161718192034[[#This Row],[PEMBULATAN]]*O198</f>
        <v>27000</v>
      </c>
    </row>
    <row r="199" spans="1:16" ht="29.25" customHeight="1" x14ac:dyDescent="0.2">
      <c r="A199" s="91"/>
      <c r="B199" s="74"/>
      <c r="C199" s="85" t="s">
        <v>3697</v>
      </c>
      <c r="D199" s="77" t="s">
        <v>426</v>
      </c>
      <c r="E199" s="13">
        <v>44417</v>
      </c>
      <c r="F199" s="75" t="s">
        <v>427</v>
      </c>
      <c r="G199" s="13">
        <v>44418</v>
      </c>
      <c r="H199" s="76" t="s">
        <v>429</v>
      </c>
      <c r="I199" s="15">
        <v>97</v>
      </c>
      <c r="J199" s="15">
        <v>6</v>
      </c>
      <c r="K199" s="15">
        <v>6</v>
      </c>
      <c r="L199" s="15">
        <v>1</v>
      </c>
      <c r="M199" s="80">
        <v>0.873</v>
      </c>
      <c r="N199" s="71">
        <v>1</v>
      </c>
      <c r="O199" s="62">
        <v>3000</v>
      </c>
      <c r="P199" s="63">
        <f>Table22452368910111213141516171819202122242345672345689101112131415161718192034[[#This Row],[PEMBULATAN]]*O199</f>
        <v>3000</v>
      </c>
    </row>
    <row r="200" spans="1:16" ht="29.25" customHeight="1" x14ac:dyDescent="0.2">
      <c r="A200" s="91"/>
      <c r="B200" s="74"/>
      <c r="C200" s="85" t="s">
        <v>3698</v>
      </c>
      <c r="D200" s="77" t="s">
        <v>426</v>
      </c>
      <c r="E200" s="13">
        <v>44417</v>
      </c>
      <c r="F200" s="75" t="s">
        <v>427</v>
      </c>
      <c r="G200" s="13">
        <v>44418</v>
      </c>
      <c r="H200" s="76" t="s">
        <v>429</v>
      </c>
      <c r="I200" s="15">
        <v>28</v>
      </c>
      <c r="J200" s="15">
        <v>28</v>
      </c>
      <c r="K200" s="15">
        <v>20</v>
      </c>
      <c r="L200" s="15">
        <v>10</v>
      </c>
      <c r="M200" s="80">
        <v>3.92</v>
      </c>
      <c r="N200" s="71">
        <v>10</v>
      </c>
      <c r="O200" s="62">
        <v>3000</v>
      </c>
      <c r="P200" s="63">
        <f>Table22452368910111213141516171819202122242345672345689101112131415161718192034[[#This Row],[PEMBULATAN]]*O200</f>
        <v>30000</v>
      </c>
    </row>
    <row r="201" spans="1:16" ht="29.25" customHeight="1" x14ac:dyDescent="0.2">
      <c r="A201" s="91"/>
      <c r="B201" s="74"/>
      <c r="C201" s="85" t="s">
        <v>3699</v>
      </c>
      <c r="D201" s="77" t="s">
        <v>426</v>
      </c>
      <c r="E201" s="13">
        <v>44417</v>
      </c>
      <c r="F201" s="75" t="s">
        <v>427</v>
      </c>
      <c r="G201" s="13">
        <v>44418</v>
      </c>
      <c r="H201" s="76" t="s">
        <v>429</v>
      </c>
      <c r="I201" s="15">
        <v>83</v>
      </c>
      <c r="J201" s="15">
        <v>62</v>
      </c>
      <c r="K201" s="15">
        <v>30</v>
      </c>
      <c r="L201" s="15">
        <v>13</v>
      </c>
      <c r="M201" s="80">
        <v>38.594999999999999</v>
      </c>
      <c r="N201" s="71">
        <v>39</v>
      </c>
      <c r="O201" s="62">
        <v>3000</v>
      </c>
      <c r="P201" s="63">
        <f>Table22452368910111213141516171819202122242345672345689101112131415161718192034[[#This Row],[PEMBULATAN]]*O201</f>
        <v>117000</v>
      </c>
    </row>
    <row r="202" spans="1:16" ht="29.25" customHeight="1" x14ac:dyDescent="0.2">
      <c r="A202" s="91"/>
      <c r="B202" s="74"/>
      <c r="C202" s="85" t="s">
        <v>3700</v>
      </c>
      <c r="D202" s="77" t="s">
        <v>426</v>
      </c>
      <c r="E202" s="13">
        <v>44417</v>
      </c>
      <c r="F202" s="75" t="s">
        <v>427</v>
      </c>
      <c r="G202" s="13">
        <v>44418</v>
      </c>
      <c r="H202" s="76" t="s">
        <v>429</v>
      </c>
      <c r="I202" s="15">
        <v>37</v>
      </c>
      <c r="J202" s="15">
        <v>27</v>
      </c>
      <c r="K202" s="15">
        <v>30</v>
      </c>
      <c r="L202" s="15">
        <v>5</v>
      </c>
      <c r="M202" s="80">
        <v>7.4924999999999997</v>
      </c>
      <c r="N202" s="71">
        <v>8</v>
      </c>
      <c r="O202" s="62">
        <v>3000</v>
      </c>
      <c r="P202" s="63">
        <f>Table22452368910111213141516171819202122242345672345689101112131415161718192034[[#This Row],[PEMBULATAN]]*O202</f>
        <v>24000</v>
      </c>
    </row>
    <row r="203" spans="1:16" ht="22.5" customHeight="1" x14ac:dyDescent="0.2">
      <c r="A203" s="143" t="s">
        <v>32</v>
      </c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5"/>
      <c r="M203" s="78">
        <f>SUBTOTAL(109,Table22452368910111213141516171819202122242345672345689101112131415161718192034[KG VOLUME])</f>
        <v>6556.7242500000029</v>
      </c>
      <c r="N203" s="66">
        <f>SUM(N3:N202)</f>
        <v>6605</v>
      </c>
      <c r="O203" s="146">
        <f>SUM(P3:P202)</f>
        <v>19815000</v>
      </c>
      <c r="P203" s="147"/>
    </row>
    <row r="204" spans="1:16" ht="22.5" customHeight="1" x14ac:dyDescent="0.2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2"/>
      <c r="N204" s="84" t="s">
        <v>53</v>
      </c>
      <c r="O204" s="83"/>
      <c r="P204" s="83">
        <f>O203*10%</f>
        <v>1981500</v>
      </c>
    </row>
    <row r="205" spans="1:16" x14ac:dyDescent="0.2">
      <c r="A205" s="11"/>
      <c r="B205" s="54" t="s">
        <v>46</v>
      </c>
      <c r="C205" s="53"/>
      <c r="D205" s="55" t="s">
        <v>47</v>
      </c>
      <c r="H205" s="61"/>
      <c r="N205" s="60" t="s">
        <v>33</v>
      </c>
      <c r="P205" s="67">
        <f>O203*1%</f>
        <v>198150</v>
      </c>
    </row>
    <row r="206" spans="1:16" x14ac:dyDescent="0.2">
      <c r="A206" s="11"/>
      <c r="H206" s="61"/>
      <c r="N206" s="60" t="s">
        <v>34</v>
      </c>
      <c r="P206" s="69">
        <v>0</v>
      </c>
    </row>
    <row r="207" spans="1:16" ht="15.75" thickBot="1" x14ac:dyDescent="0.25">
      <c r="A207" s="11"/>
      <c r="H207" s="61"/>
      <c r="N207" s="60" t="s">
        <v>35</v>
      </c>
      <c r="P207" s="69">
        <v>0</v>
      </c>
    </row>
    <row r="208" spans="1:16" x14ac:dyDescent="0.2">
      <c r="A208" s="11"/>
      <c r="H208" s="61"/>
      <c r="N208" s="64" t="s">
        <v>36</v>
      </c>
      <c r="O208" s="65"/>
      <c r="P208" s="68">
        <f>O203-P204+P205</f>
        <v>18031650</v>
      </c>
    </row>
    <row r="209" spans="1:16" x14ac:dyDescent="0.2">
      <c r="B209" s="54"/>
      <c r="C209" s="53"/>
      <c r="D209" s="55"/>
    </row>
    <row r="211" spans="1:16" x14ac:dyDescent="0.2">
      <c r="A211" s="11"/>
      <c r="C211" s="53" t="s">
        <v>3713</v>
      </c>
      <c r="H211" s="61"/>
      <c r="P211" s="70"/>
    </row>
    <row r="212" spans="1:16" x14ac:dyDescent="0.2">
      <c r="A212" s="11"/>
      <c r="C212" s="2" t="s">
        <v>3714</v>
      </c>
      <c r="H212" s="61"/>
      <c r="O212" s="56"/>
      <c r="P212" s="70"/>
    </row>
    <row r="213" spans="1:16" s="3" customFormat="1" x14ac:dyDescent="0.25">
      <c r="A213" s="11"/>
      <c r="B213" s="2"/>
      <c r="C213" s="2" t="s">
        <v>3715</v>
      </c>
      <c r="E213" s="12"/>
      <c r="H213" s="61"/>
      <c r="N213" s="14"/>
      <c r="O213" s="14"/>
      <c r="P213" s="14"/>
    </row>
    <row r="214" spans="1:16" s="3" customFormat="1" x14ac:dyDescent="0.25">
      <c r="A214" s="11"/>
      <c r="B214" s="2"/>
      <c r="C214" s="2" t="s">
        <v>3402</v>
      </c>
      <c r="E214" s="12"/>
      <c r="H214" s="61"/>
      <c r="N214" s="14"/>
      <c r="O214" s="14"/>
      <c r="P214" s="14"/>
    </row>
    <row r="215" spans="1:16" s="3" customFormat="1" x14ac:dyDescent="0.2">
      <c r="A215" s="11"/>
      <c r="B215" s="2"/>
      <c r="C215" s="53" t="s">
        <v>3716</v>
      </c>
      <c r="E215" s="12"/>
      <c r="H215" s="61"/>
      <c r="N215" s="14"/>
      <c r="O215" s="14"/>
      <c r="P215" s="14"/>
    </row>
    <row r="216" spans="1:16" s="3" customFormat="1" x14ac:dyDescent="0.25">
      <c r="A216" s="11"/>
      <c r="B216" s="2"/>
      <c r="C216" s="2" t="s">
        <v>3399</v>
      </c>
      <c r="E216" s="12"/>
      <c r="H216" s="61"/>
      <c r="N216" s="14"/>
      <c r="O216" s="14"/>
      <c r="P216" s="14"/>
    </row>
    <row r="217" spans="1:16" s="3" customFormat="1" x14ac:dyDescent="0.25">
      <c r="A217" s="11"/>
      <c r="B217" s="2"/>
      <c r="C217" s="2" t="s">
        <v>3717</v>
      </c>
      <c r="E217" s="12"/>
      <c r="H217" s="61"/>
      <c r="N217" s="14"/>
      <c r="O217" s="14"/>
      <c r="P217" s="14"/>
    </row>
    <row r="218" spans="1:16" s="3" customFormat="1" x14ac:dyDescent="0.25">
      <c r="A218" s="11"/>
      <c r="B218" s="2"/>
      <c r="C218" s="2" t="s">
        <v>3383</v>
      </c>
      <c r="E218" s="12"/>
      <c r="H218" s="61"/>
      <c r="N218" s="14"/>
      <c r="O218" s="14"/>
      <c r="P218" s="14"/>
    </row>
    <row r="219" spans="1:16" s="3" customFormat="1" x14ac:dyDescent="0.25">
      <c r="A219" s="11"/>
      <c r="B219" s="2"/>
      <c r="C219" s="2" t="s">
        <v>3393</v>
      </c>
      <c r="E219" s="12"/>
      <c r="H219" s="61"/>
      <c r="N219" s="14"/>
      <c r="O219" s="14"/>
      <c r="P219" s="14"/>
    </row>
    <row r="220" spans="1:16" s="3" customFormat="1" x14ac:dyDescent="0.25">
      <c r="A220" s="11"/>
      <c r="B220" s="2"/>
      <c r="C220" s="2" t="s">
        <v>3394</v>
      </c>
      <c r="E220" s="12"/>
      <c r="H220" s="61"/>
      <c r="N220" s="14"/>
      <c r="O220" s="14"/>
      <c r="P220" s="14"/>
    </row>
    <row r="221" spans="1:16" s="3" customFormat="1" x14ac:dyDescent="0.25">
      <c r="A221" s="11"/>
      <c r="B221" s="2"/>
      <c r="C221" s="2" t="s">
        <v>3382</v>
      </c>
      <c r="E221" s="12"/>
      <c r="H221" s="61"/>
      <c r="N221" s="14"/>
      <c r="O221" s="14"/>
      <c r="P221" s="14"/>
    </row>
    <row r="222" spans="1:16" s="3" customFormat="1" x14ac:dyDescent="0.25">
      <c r="A222" s="11"/>
      <c r="B222" s="2"/>
      <c r="C222" s="2" t="s">
        <v>3371</v>
      </c>
      <c r="E222" s="12"/>
      <c r="H222" s="61"/>
      <c r="N222" s="14"/>
      <c r="O222" s="14"/>
      <c r="P222" s="14"/>
    </row>
    <row r="223" spans="1:16" s="3" customFormat="1" x14ac:dyDescent="0.25">
      <c r="A223" s="11"/>
      <c r="B223" s="2"/>
      <c r="C223" s="2" t="s">
        <v>3362</v>
      </c>
      <c r="E223" s="12"/>
      <c r="H223" s="61"/>
      <c r="N223" s="14"/>
      <c r="O223" s="14"/>
      <c r="P223" s="14"/>
    </row>
    <row r="224" spans="1:16" s="3" customFormat="1" x14ac:dyDescent="0.25">
      <c r="A224" s="11"/>
      <c r="B224" s="2"/>
      <c r="C224" s="2" t="s">
        <v>3374</v>
      </c>
      <c r="E224" s="12"/>
      <c r="H224" s="61"/>
      <c r="N224" s="14"/>
      <c r="O224" s="14"/>
      <c r="P224" s="14"/>
    </row>
    <row r="225" spans="3:3" x14ac:dyDescent="0.2">
      <c r="C225" s="2" t="s">
        <v>3375</v>
      </c>
    </row>
    <row r="226" spans="3:3" x14ac:dyDescent="0.2">
      <c r="C226" s="2" t="s">
        <v>3373</v>
      </c>
    </row>
    <row r="227" spans="3:3" x14ac:dyDescent="0.2">
      <c r="C227" s="2" t="s">
        <v>3350</v>
      </c>
    </row>
    <row r="228" spans="3:3" x14ac:dyDescent="0.2">
      <c r="C228" s="2" t="s">
        <v>3359</v>
      </c>
    </row>
    <row r="229" spans="3:3" x14ac:dyDescent="0.2">
      <c r="C229" s="2" t="s">
        <v>3366</v>
      </c>
    </row>
    <row r="230" spans="3:3" x14ac:dyDescent="0.2">
      <c r="C230" s="2" t="s">
        <v>3368</v>
      </c>
    </row>
    <row r="231" spans="3:3" x14ac:dyDescent="0.2">
      <c r="C231" s="2" t="s">
        <v>3352</v>
      </c>
    </row>
    <row r="232" spans="3:3" x14ac:dyDescent="0.2">
      <c r="C232" s="2" t="s">
        <v>3358</v>
      </c>
    </row>
    <row r="233" spans="3:3" x14ac:dyDescent="0.2">
      <c r="C233" s="2" t="s">
        <v>3367</v>
      </c>
    </row>
    <row r="234" spans="3:3" x14ac:dyDescent="0.2">
      <c r="C234" s="2" t="s">
        <v>3348</v>
      </c>
    </row>
    <row r="235" spans="3:3" x14ac:dyDescent="0.2">
      <c r="C235" s="2" t="s">
        <v>3341</v>
      </c>
    </row>
    <row r="236" spans="3:3" x14ac:dyDescent="0.2">
      <c r="C236" s="2" t="s">
        <v>3345</v>
      </c>
    </row>
    <row r="237" spans="3:3" x14ac:dyDescent="0.2">
      <c r="C237" s="2" t="s">
        <v>3322</v>
      </c>
    </row>
    <row r="238" spans="3:3" x14ac:dyDescent="0.2">
      <c r="C238" s="2" t="s">
        <v>3320</v>
      </c>
    </row>
    <row r="239" spans="3:3" x14ac:dyDescent="0.2">
      <c r="C239" s="2" t="s">
        <v>3306</v>
      </c>
    </row>
    <row r="240" spans="3:3" x14ac:dyDescent="0.2">
      <c r="C240" s="2" t="s">
        <v>3299</v>
      </c>
    </row>
    <row r="241" spans="3:3" x14ac:dyDescent="0.2">
      <c r="C241" s="2" t="s">
        <v>3280</v>
      </c>
    </row>
    <row r="242" spans="3:3" x14ac:dyDescent="0.2">
      <c r="C242" s="2" t="s">
        <v>3302</v>
      </c>
    </row>
    <row r="243" spans="3:3" x14ac:dyDescent="0.2">
      <c r="C243" s="2" t="s">
        <v>3333</v>
      </c>
    </row>
    <row r="244" spans="3:3" x14ac:dyDescent="0.2">
      <c r="C244" s="2" t="s">
        <v>3298</v>
      </c>
    </row>
    <row r="245" spans="3:3" x14ac:dyDescent="0.2">
      <c r="C245" s="2" t="s">
        <v>3301</v>
      </c>
    </row>
    <row r="246" spans="3:3" x14ac:dyDescent="0.2">
      <c r="C246" s="2" t="s">
        <v>3379</v>
      </c>
    </row>
    <row r="247" spans="3:3" x14ac:dyDescent="0.2">
      <c r="C247" s="2" t="s">
        <v>3365</v>
      </c>
    </row>
    <row r="248" spans="3:3" x14ac:dyDescent="0.2">
      <c r="C248" s="2" t="s">
        <v>3356</v>
      </c>
    </row>
    <row r="249" spans="3:3" x14ac:dyDescent="0.2">
      <c r="C249" s="2" t="s">
        <v>3346</v>
      </c>
    </row>
    <row r="250" spans="3:3" x14ac:dyDescent="0.2">
      <c r="C250" s="2" t="s">
        <v>3335</v>
      </c>
    </row>
    <row r="251" spans="3:3" x14ac:dyDescent="0.2">
      <c r="C251" s="2" t="s">
        <v>3384</v>
      </c>
    </row>
    <row r="252" spans="3:3" x14ac:dyDescent="0.2">
      <c r="C252" s="2" t="s">
        <v>3339</v>
      </c>
    </row>
    <row r="253" spans="3:3" x14ac:dyDescent="0.2">
      <c r="C253" s="2" t="s">
        <v>3327</v>
      </c>
    </row>
    <row r="254" spans="3:3" x14ac:dyDescent="0.2">
      <c r="C254" s="2" t="s">
        <v>3386</v>
      </c>
    </row>
    <row r="255" spans="3:3" x14ac:dyDescent="0.2">
      <c r="C255" s="2" t="s">
        <v>3318</v>
      </c>
    </row>
    <row r="256" spans="3:3" x14ac:dyDescent="0.2">
      <c r="C256" s="2" t="s">
        <v>3325</v>
      </c>
    </row>
    <row r="257" spans="3:3" x14ac:dyDescent="0.2">
      <c r="C257" s="2" t="s">
        <v>3309</v>
      </c>
    </row>
    <row r="258" spans="3:3" x14ac:dyDescent="0.2">
      <c r="C258" s="2" t="s">
        <v>3314</v>
      </c>
    </row>
    <row r="259" spans="3:3" x14ac:dyDescent="0.2">
      <c r="C259" s="2" t="s">
        <v>3290</v>
      </c>
    </row>
    <row r="260" spans="3:3" x14ac:dyDescent="0.2">
      <c r="C260" s="2" t="s">
        <v>3268</v>
      </c>
    </row>
    <row r="261" spans="3:3" x14ac:dyDescent="0.2">
      <c r="C261" s="2" t="s">
        <v>3288</v>
      </c>
    </row>
    <row r="262" spans="3:3" x14ac:dyDescent="0.2">
      <c r="C262" s="2" t="s">
        <v>3287</v>
      </c>
    </row>
    <row r="263" spans="3:3" x14ac:dyDescent="0.2">
      <c r="C263" s="2" t="s">
        <v>3261</v>
      </c>
    </row>
    <row r="264" spans="3:3" x14ac:dyDescent="0.2">
      <c r="C264" s="2" t="s">
        <v>3274</v>
      </c>
    </row>
    <row r="265" spans="3:3" x14ac:dyDescent="0.2">
      <c r="C265" s="2" t="s">
        <v>3246</v>
      </c>
    </row>
    <row r="266" spans="3:3" x14ac:dyDescent="0.2">
      <c r="C266" s="2" t="s">
        <v>3259</v>
      </c>
    </row>
    <row r="267" spans="3:3" x14ac:dyDescent="0.2">
      <c r="C267" s="2" t="s">
        <v>3266</v>
      </c>
    </row>
    <row r="268" spans="3:3" x14ac:dyDescent="0.2">
      <c r="C268" s="2" t="s">
        <v>3338</v>
      </c>
    </row>
    <row r="269" spans="3:3" x14ac:dyDescent="0.2">
      <c r="C269" s="2" t="s">
        <v>3269</v>
      </c>
    </row>
    <row r="270" spans="3:3" x14ac:dyDescent="0.2">
      <c r="C270" s="2" t="s">
        <v>3243</v>
      </c>
    </row>
    <row r="271" spans="3:3" x14ac:dyDescent="0.2">
      <c r="C271" s="2" t="s">
        <v>3242</v>
      </c>
    </row>
    <row r="272" spans="3:3" x14ac:dyDescent="0.2">
      <c r="C272" s="2" t="s">
        <v>3244</v>
      </c>
    </row>
    <row r="273" spans="3:3" x14ac:dyDescent="0.2">
      <c r="C273" s="2" t="s">
        <v>3389</v>
      </c>
    </row>
    <row r="274" spans="3:3" x14ac:dyDescent="0.2">
      <c r="C274" s="2" t="s">
        <v>3390</v>
      </c>
    </row>
    <row r="275" spans="3:3" x14ac:dyDescent="0.2">
      <c r="C275" s="2" t="s">
        <v>3391</v>
      </c>
    </row>
    <row r="276" spans="3:3" x14ac:dyDescent="0.2">
      <c r="C276" s="2" t="s">
        <v>3256</v>
      </c>
    </row>
    <row r="277" spans="3:3" x14ac:dyDescent="0.2">
      <c r="C277" s="2" t="s">
        <v>3353</v>
      </c>
    </row>
    <row r="278" spans="3:3" x14ac:dyDescent="0.2">
      <c r="C278" s="2" t="s">
        <v>3340</v>
      </c>
    </row>
    <row r="279" spans="3:3" x14ac:dyDescent="0.2">
      <c r="C279" s="2" t="s">
        <v>3351</v>
      </c>
    </row>
    <row r="280" spans="3:3" x14ac:dyDescent="0.2">
      <c r="C280" s="2" t="s">
        <v>3282</v>
      </c>
    </row>
    <row r="281" spans="3:3" x14ac:dyDescent="0.2">
      <c r="C281" s="2" t="s">
        <v>3328</v>
      </c>
    </row>
    <row r="282" spans="3:3" x14ac:dyDescent="0.2">
      <c r="C282" s="2" t="s">
        <v>3317</v>
      </c>
    </row>
    <row r="283" spans="3:3" x14ac:dyDescent="0.2">
      <c r="C283" s="2" t="s">
        <v>3291</v>
      </c>
    </row>
    <row r="284" spans="3:3" x14ac:dyDescent="0.2">
      <c r="C284" s="2" t="s">
        <v>3277</v>
      </c>
    </row>
    <row r="285" spans="3:3" x14ac:dyDescent="0.2">
      <c r="C285" s="2" t="s">
        <v>3289</v>
      </c>
    </row>
    <row r="286" spans="3:3" x14ac:dyDescent="0.2">
      <c r="C286" s="2" t="s">
        <v>3273</v>
      </c>
    </row>
    <row r="287" spans="3:3" x14ac:dyDescent="0.2">
      <c r="C287" s="2" t="s">
        <v>3227</v>
      </c>
    </row>
    <row r="288" spans="3:3" x14ac:dyDescent="0.2">
      <c r="C288" s="2" t="s">
        <v>3331</v>
      </c>
    </row>
    <row r="289" spans="3:3" x14ac:dyDescent="0.2">
      <c r="C289" s="2" t="s">
        <v>3265</v>
      </c>
    </row>
    <row r="290" spans="3:3" x14ac:dyDescent="0.2">
      <c r="C290" s="2" t="s">
        <v>3304</v>
      </c>
    </row>
    <row r="291" spans="3:3" x14ac:dyDescent="0.2">
      <c r="C291" s="2" t="s">
        <v>3293</v>
      </c>
    </row>
    <row r="292" spans="3:3" x14ac:dyDescent="0.2">
      <c r="C292" s="2" t="s">
        <v>3214</v>
      </c>
    </row>
    <row r="293" spans="3:3" x14ac:dyDescent="0.2">
      <c r="C293" s="2" t="s">
        <v>3230</v>
      </c>
    </row>
    <row r="294" spans="3:3" x14ac:dyDescent="0.2">
      <c r="C294" s="2" t="s">
        <v>3221</v>
      </c>
    </row>
    <row r="295" spans="3:3" x14ac:dyDescent="0.2">
      <c r="C295" s="2" t="s">
        <v>3218</v>
      </c>
    </row>
    <row r="296" spans="3:3" x14ac:dyDescent="0.2">
      <c r="C296" s="2" t="s">
        <v>3224</v>
      </c>
    </row>
    <row r="297" spans="3:3" x14ac:dyDescent="0.2">
      <c r="C297" s="2" t="s">
        <v>3222</v>
      </c>
    </row>
    <row r="298" spans="3:3" x14ac:dyDescent="0.2">
      <c r="C298" s="2" t="s">
        <v>3223</v>
      </c>
    </row>
    <row r="299" spans="3:3" x14ac:dyDescent="0.2">
      <c r="C299" s="2" t="s">
        <v>3403</v>
      </c>
    </row>
    <row r="300" spans="3:3" x14ac:dyDescent="0.2">
      <c r="C300" s="2" t="s">
        <v>3257</v>
      </c>
    </row>
    <row r="301" spans="3:3" x14ac:dyDescent="0.2">
      <c r="C301" s="2" t="s">
        <v>3213</v>
      </c>
    </row>
    <row r="302" spans="3:3" x14ac:dyDescent="0.2">
      <c r="C302" s="2" t="s">
        <v>3247</v>
      </c>
    </row>
    <row r="303" spans="3:3" x14ac:dyDescent="0.2">
      <c r="C303" s="2" t="s">
        <v>3205</v>
      </c>
    </row>
    <row r="304" spans="3:3" x14ac:dyDescent="0.2">
      <c r="C304" s="2" t="s">
        <v>3250</v>
      </c>
    </row>
    <row r="305" spans="3:3" x14ac:dyDescent="0.2">
      <c r="C305" s="2" t="s">
        <v>3191</v>
      </c>
    </row>
    <row r="306" spans="3:3" x14ac:dyDescent="0.2">
      <c r="C306" s="2" t="s">
        <v>3193</v>
      </c>
    </row>
    <row r="307" spans="3:3" x14ac:dyDescent="0.2">
      <c r="C307" s="2" t="s">
        <v>3188</v>
      </c>
    </row>
    <row r="308" spans="3:3" x14ac:dyDescent="0.2">
      <c r="C308" s="2" t="s">
        <v>3248</v>
      </c>
    </row>
    <row r="309" spans="3:3" x14ac:dyDescent="0.2">
      <c r="C309" s="2" t="s">
        <v>3199</v>
      </c>
    </row>
    <row r="310" spans="3:3" x14ac:dyDescent="0.2">
      <c r="C310" s="2" t="s">
        <v>3198</v>
      </c>
    </row>
    <row r="311" spans="3:3" x14ac:dyDescent="0.2">
      <c r="C311" s="2" t="s">
        <v>3129</v>
      </c>
    </row>
    <row r="312" spans="3:3" x14ac:dyDescent="0.2">
      <c r="C312" s="2" t="s">
        <v>3174</v>
      </c>
    </row>
    <row r="313" spans="3:3" x14ac:dyDescent="0.2">
      <c r="C313" s="2" t="s">
        <v>3126</v>
      </c>
    </row>
    <row r="314" spans="3:3" x14ac:dyDescent="0.2">
      <c r="C314" s="2" t="s">
        <v>3103</v>
      </c>
    </row>
    <row r="315" spans="3:3" x14ac:dyDescent="0.2">
      <c r="C315" s="2" t="s">
        <v>3123</v>
      </c>
    </row>
    <row r="316" spans="3:3" x14ac:dyDescent="0.2">
      <c r="C316" s="2" t="s">
        <v>3110</v>
      </c>
    </row>
    <row r="317" spans="3:3" x14ac:dyDescent="0.2">
      <c r="C317" s="2" t="s">
        <v>3163</v>
      </c>
    </row>
    <row r="318" spans="3:3" x14ac:dyDescent="0.2">
      <c r="C318" s="2" t="s">
        <v>3200</v>
      </c>
    </row>
    <row r="319" spans="3:3" x14ac:dyDescent="0.2">
      <c r="C319" s="2" t="s">
        <v>3187</v>
      </c>
    </row>
    <row r="320" spans="3:3" x14ac:dyDescent="0.2">
      <c r="C320" s="2" t="s">
        <v>3106</v>
      </c>
    </row>
    <row r="321" spans="3:3" x14ac:dyDescent="0.2">
      <c r="C321" s="2" t="s">
        <v>3107</v>
      </c>
    </row>
    <row r="322" spans="3:3" x14ac:dyDescent="0.2">
      <c r="C322" s="2" t="s">
        <v>3113</v>
      </c>
    </row>
    <row r="323" spans="3:3" x14ac:dyDescent="0.2">
      <c r="C323" s="2" t="s">
        <v>3112</v>
      </c>
    </row>
    <row r="324" spans="3:3" x14ac:dyDescent="0.2">
      <c r="C324" s="2" t="s">
        <v>3119</v>
      </c>
    </row>
    <row r="325" spans="3:3" x14ac:dyDescent="0.2">
      <c r="C325" s="2" t="s">
        <v>3196</v>
      </c>
    </row>
    <row r="326" spans="3:3" x14ac:dyDescent="0.2">
      <c r="C326" s="2" t="s">
        <v>3139</v>
      </c>
    </row>
    <row r="327" spans="3:3" x14ac:dyDescent="0.2">
      <c r="C327" s="2" t="s">
        <v>3135</v>
      </c>
    </row>
    <row r="328" spans="3:3" x14ac:dyDescent="0.2">
      <c r="C328" s="2" t="s">
        <v>3140</v>
      </c>
    </row>
    <row r="329" spans="3:3" x14ac:dyDescent="0.2">
      <c r="C329" s="2" t="s">
        <v>3130</v>
      </c>
    </row>
    <row r="330" spans="3:3" x14ac:dyDescent="0.2">
      <c r="C330" s="2" t="s">
        <v>3142</v>
      </c>
    </row>
    <row r="331" spans="3:3" x14ac:dyDescent="0.2">
      <c r="C331" s="2" t="s">
        <v>3143</v>
      </c>
    </row>
    <row r="332" spans="3:3" x14ac:dyDescent="0.2">
      <c r="C332" s="2" t="s">
        <v>3109</v>
      </c>
    </row>
    <row r="333" spans="3:3" x14ac:dyDescent="0.2">
      <c r="C333" s="2" t="s">
        <v>3157</v>
      </c>
    </row>
    <row r="334" spans="3:3" x14ac:dyDescent="0.2">
      <c r="C334" s="2" t="s">
        <v>3235</v>
      </c>
    </row>
    <row r="335" spans="3:3" x14ac:dyDescent="0.2">
      <c r="C335" s="2" t="s">
        <v>3167</v>
      </c>
    </row>
    <row r="336" spans="3:3" x14ac:dyDescent="0.2">
      <c r="C336" s="2" t="s">
        <v>3095</v>
      </c>
    </row>
    <row r="337" spans="3:3" x14ac:dyDescent="0.2">
      <c r="C337" s="2" t="s">
        <v>3025</v>
      </c>
    </row>
    <row r="338" spans="3:3" x14ac:dyDescent="0.2">
      <c r="C338" s="2" t="s">
        <v>3183</v>
      </c>
    </row>
    <row r="339" spans="3:3" x14ac:dyDescent="0.2">
      <c r="C339" s="2" t="s">
        <v>3152</v>
      </c>
    </row>
    <row r="340" spans="3:3" x14ac:dyDescent="0.2">
      <c r="C340" s="2" t="s">
        <v>3138</v>
      </c>
    </row>
    <row r="341" spans="3:3" x14ac:dyDescent="0.2">
      <c r="C341" s="2" t="s">
        <v>3124</v>
      </c>
    </row>
    <row r="342" spans="3:3" x14ac:dyDescent="0.2">
      <c r="C342" s="2" t="s">
        <v>3153</v>
      </c>
    </row>
    <row r="343" spans="3:3" x14ac:dyDescent="0.2">
      <c r="C343" s="2" t="s">
        <v>3147</v>
      </c>
    </row>
    <row r="344" spans="3:3" x14ac:dyDescent="0.2">
      <c r="C344" s="2" t="s">
        <v>3111</v>
      </c>
    </row>
    <row r="345" spans="3:3" x14ac:dyDescent="0.2">
      <c r="C345" s="2" t="s">
        <v>3134</v>
      </c>
    </row>
    <row r="346" spans="3:3" x14ac:dyDescent="0.2">
      <c r="C346" s="2" t="s">
        <v>3145</v>
      </c>
    </row>
    <row r="347" spans="3:3" x14ac:dyDescent="0.2">
      <c r="C347" s="2" t="s">
        <v>3117</v>
      </c>
    </row>
    <row r="348" spans="3:3" x14ac:dyDescent="0.2">
      <c r="C348" s="2" t="s">
        <v>3154</v>
      </c>
    </row>
    <row r="349" spans="3:3" x14ac:dyDescent="0.2">
      <c r="C349" s="2" t="s">
        <v>3181</v>
      </c>
    </row>
    <row r="350" spans="3:3" x14ac:dyDescent="0.2">
      <c r="C350" s="2" t="s">
        <v>3030</v>
      </c>
    </row>
    <row r="351" spans="3:3" x14ac:dyDescent="0.2">
      <c r="C351" s="2" t="s">
        <v>3073</v>
      </c>
    </row>
    <row r="352" spans="3:3" x14ac:dyDescent="0.2">
      <c r="C352" s="2" t="s">
        <v>3029</v>
      </c>
    </row>
    <row r="353" spans="3:3" x14ac:dyDescent="0.2">
      <c r="C353" s="2" t="s">
        <v>3038</v>
      </c>
    </row>
    <row r="354" spans="3:3" x14ac:dyDescent="0.2">
      <c r="C354" s="2" t="s">
        <v>3085</v>
      </c>
    </row>
    <row r="355" spans="3:3" x14ac:dyDescent="0.2">
      <c r="C355" s="2" t="s">
        <v>3054</v>
      </c>
    </row>
    <row r="356" spans="3:3" x14ac:dyDescent="0.2">
      <c r="C356" s="2" t="s">
        <v>3040</v>
      </c>
    </row>
    <row r="357" spans="3:3" x14ac:dyDescent="0.2">
      <c r="C357" s="2" t="s">
        <v>3078</v>
      </c>
    </row>
    <row r="358" spans="3:3" x14ac:dyDescent="0.2">
      <c r="C358" s="2" t="s">
        <v>3059</v>
      </c>
    </row>
    <row r="359" spans="3:3" x14ac:dyDescent="0.2">
      <c r="C359" s="2" t="s">
        <v>3028</v>
      </c>
    </row>
    <row r="360" spans="3:3" x14ac:dyDescent="0.2">
      <c r="C360" s="2" t="s">
        <v>3166</v>
      </c>
    </row>
    <row r="361" spans="3:3" x14ac:dyDescent="0.2">
      <c r="C361" s="2" t="s">
        <v>3097</v>
      </c>
    </row>
    <row r="362" spans="3:3" x14ac:dyDescent="0.2">
      <c r="C362" s="2" t="s">
        <v>3172</v>
      </c>
    </row>
    <row r="363" spans="3:3" x14ac:dyDescent="0.2">
      <c r="C363" s="2" t="s">
        <v>3175</v>
      </c>
    </row>
    <row r="364" spans="3:3" x14ac:dyDescent="0.2">
      <c r="C364" s="2" t="s">
        <v>3079</v>
      </c>
    </row>
    <row r="365" spans="3:3" x14ac:dyDescent="0.2">
      <c r="C365" s="2" t="s">
        <v>3056</v>
      </c>
    </row>
    <row r="366" spans="3:3" x14ac:dyDescent="0.2">
      <c r="C366" s="2" t="s">
        <v>3048</v>
      </c>
    </row>
    <row r="367" spans="3:3" x14ac:dyDescent="0.2">
      <c r="C367" s="2" t="s">
        <v>3083</v>
      </c>
    </row>
    <row r="368" spans="3:3" x14ac:dyDescent="0.2">
      <c r="C368" s="2" t="s">
        <v>3060</v>
      </c>
    </row>
    <row r="369" spans="3:3" x14ac:dyDescent="0.2">
      <c r="C369" s="2" t="s">
        <v>3076</v>
      </c>
    </row>
    <row r="370" spans="3:3" x14ac:dyDescent="0.2">
      <c r="C370" s="2" t="s">
        <v>3069</v>
      </c>
    </row>
    <row r="371" spans="3:3" x14ac:dyDescent="0.2">
      <c r="C371" s="2" t="s">
        <v>3080</v>
      </c>
    </row>
    <row r="372" spans="3:3" x14ac:dyDescent="0.2">
      <c r="C372" s="2" t="s">
        <v>3074</v>
      </c>
    </row>
    <row r="373" spans="3:3" x14ac:dyDescent="0.2">
      <c r="C373" s="2" t="s">
        <v>3070</v>
      </c>
    </row>
    <row r="374" spans="3:3" x14ac:dyDescent="0.2">
      <c r="C374" s="2" t="s">
        <v>3072</v>
      </c>
    </row>
    <row r="375" spans="3:3" x14ac:dyDescent="0.2">
      <c r="C375" s="2" t="s">
        <v>3067</v>
      </c>
    </row>
    <row r="376" spans="3:3" x14ac:dyDescent="0.2">
      <c r="C376" s="2" t="s">
        <v>3063</v>
      </c>
    </row>
    <row r="377" spans="3:3" x14ac:dyDescent="0.2">
      <c r="C377" s="2" t="s">
        <v>3049</v>
      </c>
    </row>
    <row r="378" spans="3:3" x14ac:dyDescent="0.2">
      <c r="C378" s="2" t="s">
        <v>3718</v>
      </c>
    </row>
    <row r="379" spans="3:3" x14ac:dyDescent="0.2">
      <c r="C379" s="2" t="s">
        <v>3719</v>
      </c>
    </row>
    <row r="380" spans="3:3" x14ac:dyDescent="0.2">
      <c r="C380" s="2" t="s">
        <v>3720</v>
      </c>
    </row>
    <row r="381" spans="3:3" x14ac:dyDescent="0.2">
      <c r="C381" s="2" t="s">
        <v>3721</v>
      </c>
    </row>
    <row r="382" spans="3:3" x14ac:dyDescent="0.2">
      <c r="C382" s="2" t="s">
        <v>3722</v>
      </c>
    </row>
    <row r="383" spans="3:3" x14ac:dyDescent="0.2">
      <c r="C383" s="2" t="s">
        <v>3723</v>
      </c>
    </row>
    <row r="384" spans="3:3" x14ac:dyDescent="0.2">
      <c r="C384" s="2" t="s">
        <v>3724</v>
      </c>
    </row>
    <row r="385" spans="3:3" x14ac:dyDescent="0.2">
      <c r="C385" s="2" t="s">
        <v>3725</v>
      </c>
    </row>
    <row r="386" spans="3:3" x14ac:dyDescent="0.2">
      <c r="C386" s="2" t="s">
        <v>3726</v>
      </c>
    </row>
    <row r="387" spans="3:3" x14ac:dyDescent="0.2">
      <c r="C387" s="2" t="s">
        <v>3727</v>
      </c>
    </row>
    <row r="388" spans="3:3" x14ac:dyDescent="0.2">
      <c r="C388" s="2" t="s">
        <v>3728</v>
      </c>
    </row>
    <row r="389" spans="3:3" x14ac:dyDescent="0.2">
      <c r="C389" s="2" t="s">
        <v>3729</v>
      </c>
    </row>
    <row r="390" spans="3:3" x14ac:dyDescent="0.2">
      <c r="C390" s="2" t="s">
        <v>3730</v>
      </c>
    </row>
    <row r="391" spans="3:3" x14ac:dyDescent="0.2">
      <c r="C391" s="2" t="s">
        <v>3731</v>
      </c>
    </row>
    <row r="392" spans="3:3" x14ac:dyDescent="0.2">
      <c r="C392" s="2" t="s">
        <v>3732</v>
      </c>
    </row>
    <row r="393" spans="3:3" x14ac:dyDescent="0.2">
      <c r="C393" s="2" t="s">
        <v>3733</v>
      </c>
    </row>
    <row r="394" spans="3:3" x14ac:dyDescent="0.2">
      <c r="C394" s="2" t="s">
        <v>3734</v>
      </c>
    </row>
    <row r="395" spans="3:3" x14ac:dyDescent="0.2">
      <c r="C395" s="2" t="s">
        <v>3735</v>
      </c>
    </row>
    <row r="396" spans="3:3" x14ac:dyDescent="0.2">
      <c r="C396" s="2" t="s">
        <v>3736</v>
      </c>
    </row>
    <row r="397" spans="3:3" x14ac:dyDescent="0.2">
      <c r="C397" s="2" t="s">
        <v>3737</v>
      </c>
    </row>
    <row r="398" spans="3:3" x14ac:dyDescent="0.2">
      <c r="C398" s="2" t="s">
        <v>3738</v>
      </c>
    </row>
    <row r="399" spans="3:3" x14ac:dyDescent="0.2">
      <c r="C399" s="2" t="s">
        <v>3739</v>
      </c>
    </row>
    <row r="400" spans="3:3" x14ac:dyDescent="0.2">
      <c r="C400" s="2" t="s">
        <v>3740</v>
      </c>
    </row>
    <row r="401" spans="3:3" x14ac:dyDescent="0.2">
      <c r="C401" s="2" t="s">
        <v>3741</v>
      </c>
    </row>
    <row r="402" spans="3:3" x14ac:dyDescent="0.2">
      <c r="C402" s="2" t="s">
        <v>3742</v>
      </c>
    </row>
    <row r="403" spans="3:3" x14ac:dyDescent="0.2">
      <c r="C403" s="2" t="s">
        <v>3743</v>
      </c>
    </row>
    <row r="404" spans="3:3" x14ac:dyDescent="0.2">
      <c r="C404" s="2" t="s">
        <v>3744</v>
      </c>
    </row>
    <row r="405" spans="3:3" x14ac:dyDescent="0.2">
      <c r="C405" s="2" t="s">
        <v>3745</v>
      </c>
    </row>
    <row r="406" spans="3:3" x14ac:dyDescent="0.2">
      <c r="C406" s="2" t="s">
        <v>3746</v>
      </c>
    </row>
    <row r="407" spans="3:3" x14ac:dyDescent="0.2">
      <c r="C407" s="2" t="s">
        <v>3747</v>
      </c>
    </row>
    <row r="408" spans="3:3" x14ac:dyDescent="0.2">
      <c r="C408" s="2" t="s">
        <v>3748</v>
      </c>
    </row>
    <row r="409" spans="3:3" x14ac:dyDescent="0.2">
      <c r="C409" s="2" t="s">
        <v>3749</v>
      </c>
    </row>
    <row r="410" spans="3:3" x14ac:dyDescent="0.2">
      <c r="C410" s="2" t="s">
        <v>3750</v>
      </c>
    </row>
    <row r="411" spans="3:3" x14ac:dyDescent="0.2">
      <c r="C411" s="2" t="s">
        <v>3751</v>
      </c>
    </row>
    <row r="412" spans="3:3" x14ac:dyDescent="0.2">
      <c r="C412" s="2" t="s">
        <v>3752</v>
      </c>
    </row>
    <row r="413" spans="3:3" x14ac:dyDescent="0.2">
      <c r="C413" s="2" t="s">
        <v>3753</v>
      </c>
    </row>
    <row r="414" spans="3:3" x14ac:dyDescent="0.2">
      <c r="C414" s="2" t="s">
        <v>3754</v>
      </c>
    </row>
    <row r="415" spans="3:3" x14ac:dyDescent="0.2">
      <c r="C415" s="2" t="s">
        <v>3755</v>
      </c>
    </row>
    <row r="416" spans="3:3" x14ac:dyDescent="0.2">
      <c r="C416" s="2" t="s">
        <v>3756</v>
      </c>
    </row>
    <row r="417" spans="3:3" x14ac:dyDescent="0.2">
      <c r="C417" s="2" t="s">
        <v>3757</v>
      </c>
    </row>
    <row r="418" spans="3:3" x14ac:dyDescent="0.2">
      <c r="C418" s="2" t="s">
        <v>3758</v>
      </c>
    </row>
    <row r="419" spans="3:3" x14ac:dyDescent="0.2">
      <c r="C419" s="2" t="s">
        <v>3759</v>
      </c>
    </row>
    <row r="420" spans="3:3" x14ac:dyDescent="0.2">
      <c r="C420" s="2" t="s">
        <v>3760</v>
      </c>
    </row>
    <row r="421" spans="3:3" x14ac:dyDescent="0.2">
      <c r="C421" s="2" t="s">
        <v>3761</v>
      </c>
    </row>
    <row r="422" spans="3:3" x14ac:dyDescent="0.2">
      <c r="C422" s="2" t="s">
        <v>3762</v>
      </c>
    </row>
    <row r="423" spans="3:3" x14ac:dyDescent="0.2">
      <c r="C423" s="2" t="s">
        <v>3763</v>
      </c>
    </row>
    <row r="424" spans="3:3" x14ac:dyDescent="0.2">
      <c r="C424" s="2" t="s">
        <v>3764</v>
      </c>
    </row>
    <row r="425" spans="3:3" x14ac:dyDescent="0.2">
      <c r="C425" s="2" t="s">
        <v>3765</v>
      </c>
    </row>
    <row r="426" spans="3:3" x14ac:dyDescent="0.2">
      <c r="C426" s="2" t="s">
        <v>3766</v>
      </c>
    </row>
    <row r="427" spans="3:3" x14ac:dyDescent="0.2">
      <c r="C427" s="2" t="s">
        <v>3767</v>
      </c>
    </row>
    <row r="428" spans="3:3" x14ac:dyDescent="0.2">
      <c r="C428" s="2" t="s">
        <v>3768</v>
      </c>
    </row>
    <row r="429" spans="3:3" x14ac:dyDescent="0.2">
      <c r="C429" s="2" t="s">
        <v>3769</v>
      </c>
    </row>
    <row r="430" spans="3:3" x14ac:dyDescent="0.2">
      <c r="C430" s="2" t="s">
        <v>3770</v>
      </c>
    </row>
    <row r="431" spans="3:3" x14ac:dyDescent="0.2">
      <c r="C431" s="2" t="s">
        <v>3771</v>
      </c>
    </row>
    <row r="432" spans="3:3" x14ac:dyDescent="0.2">
      <c r="C432" s="2" t="s">
        <v>3772</v>
      </c>
    </row>
    <row r="433" spans="3:3" x14ac:dyDescent="0.2">
      <c r="C433" s="2" t="s">
        <v>3773</v>
      </c>
    </row>
    <row r="434" spans="3:3" x14ac:dyDescent="0.2">
      <c r="C434" s="2" t="s">
        <v>3774</v>
      </c>
    </row>
    <row r="435" spans="3:3" x14ac:dyDescent="0.2">
      <c r="C435" s="2" t="s">
        <v>3775</v>
      </c>
    </row>
    <row r="436" spans="3:3" x14ac:dyDescent="0.2">
      <c r="C436" s="2" t="s">
        <v>3776</v>
      </c>
    </row>
    <row r="437" spans="3:3" x14ac:dyDescent="0.2">
      <c r="C437" s="2" t="s">
        <v>3777</v>
      </c>
    </row>
    <row r="438" spans="3:3" x14ac:dyDescent="0.2">
      <c r="C438" s="2" t="s">
        <v>3778</v>
      </c>
    </row>
    <row r="439" spans="3:3" x14ac:dyDescent="0.2">
      <c r="C439" s="2" t="s">
        <v>3779</v>
      </c>
    </row>
    <row r="440" spans="3:3" x14ac:dyDescent="0.2">
      <c r="C440" s="2" t="s">
        <v>3780</v>
      </c>
    </row>
    <row r="441" spans="3:3" x14ac:dyDescent="0.2">
      <c r="C441" s="2" t="s">
        <v>3781</v>
      </c>
    </row>
    <row r="442" spans="3:3" x14ac:dyDescent="0.2">
      <c r="C442" s="2" t="s">
        <v>3782</v>
      </c>
    </row>
    <row r="443" spans="3:3" x14ac:dyDescent="0.2">
      <c r="C443" s="2" t="s">
        <v>3783</v>
      </c>
    </row>
    <row r="444" spans="3:3" x14ac:dyDescent="0.2">
      <c r="C444" s="2" t="s">
        <v>3784</v>
      </c>
    </row>
    <row r="445" spans="3:3" x14ac:dyDescent="0.2">
      <c r="C445" s="2" t="s">
        <v>3785</v>
      </c>
    </row>
    <row r="446" spans="3:3" x14ac:dyDescent="0.2">
      <c r="C446" s="2" t="s">
        <v>3786</v>
      </c>
    </row>
    <row r="447" spans="3:3" x14ac:dyDescent="0.2">
      <c r="C447" s="2" t="s">
        <v>3787</v>
      </c>
    </row>
    <row r="448" spans="3:3" x14ac:dyDescent="0.2">
      <c r="C448" s="2" t="s">
        <v>3788</v>
      </c>
    </row>
    <row r="449" spans="3:3" x14ac:dyDescent="0.2">
      <c r="C449" s="2" t="s">
        <v>3789</v>
      </c>
    </row>
    <row r="450" spans="3:3" x14ac:dyDescent="0.2">
      <c r="C450" s="2" t="s">
        <v>3790</v>
      </c>
    </row>
    <row r="451" spans="3:3" x14ac:dyDescent="0.2">
      <c r="C451" s="2" t="s">
        <v>3791</v>
      </c>
    </row>
    <row r="452" spans="3:3" x14ac:dyDescent="0.2">
      <c r="C452" s="2" t="s">
        <v>3792</v>
      </c>
    </row>
    <row r="453" spans="3:3" x14ac:dyDescent="0.2">
      <c r="C453" s="2" t="s">
        <v>3372</v>
      </c>
    </row>
    <row r="454" spans="3:3" x14ac:dyDescent="0.2">
      <c r="C454" s="2" t="s">
        <v>3400</v>
      </c>
    </row>
    <row r="455" spans="3:3" x14ac:dyDescent="0.2">
      <c r="C455" s="2" t="s">
        <v>3793</v>
      </c>
    </row>
    <row r="456" spans="3:3" x14ac:dyDescent="0.2">
      <c r="C456" s="2" t="s">
        <v>3397</v>
      </c>
    </row>
    <row r="457" spans="3:3" x14ac:dyDescent="0.2">
      <c r="C457" s="2" t="s">
        <v>3398</v>
      </c>
    </row>
    <row r="458" spans="3:3" x14ac:dyDescent="0.2">
      <c r="C458" s="2" t="s">
        <v>3395</v>
      </c>
    </row>
    <row r="459" spans="3:3" x14ac:dyDescent="0.2">
      <c r="C459" s="2" t="s">
        <v>3381</v>
      </c>
    </row>
    <row r="460" spans="3:3" x14ac:dyDescent="0.2">
      <c r="C460" s="2" t="s">
        <v>3794</v>
      </c>
    </row>
    <row r="461" spans="3:3" x14ac:dyDescent="0.2">
      <c r="C461" s="2" t="s">
        <v>3396</v>
      </c>
    </row>
    <row r="462" spans="3:3" x14ac:dyDescent="0.2">
      <c r="C462" s="2" t="s">
        <v>3795</v>
      </c>
    </row>
    <row r="463" spans="3:3" x14ac:dyDescent="0.2">
      <c r="C463" s="2" t="s">
        <v>3796</v>
      </c>
    </row>
    <row r="464" spans="3:3" x14ac:dyDescent="0.2">
      <c r="C464" s="2" t="s">
        <v>3401</v>
      </c>
    </row>
    <row r="465" spans="3:3" x14ac:dyDescent="0.2">
      <c r="C465" s="2" t="s">
        <v>3797</v>
      </c>
    </row>
    <row r="466" spans="3:3" x14ac:dyDescent="0.2">
      <c r="C466" s="2" t="s">
        <v>3360</v>
      </c>
    </row>
    <row r="467" spans="3:3" x14ac:dyDescent="0.2">
      <c r="C467" s="2" t="s">
        <v>3378</v>
      </c>
    </row>
    <row r="468" spans="3:3" x14ac:dyDescent="0.2">
      <c r="C468" s="2" t="s">
        <v>3370</v>
      </c>
    </row>
    <row r="469" spans="3:3" x14ac:dyDescent="0.2">
      <c r="C469" s="2" t="s">
        <v>3380</v>
      </c>
    </row>
    <row r="470" spans="3:3" x14ac:dyDescent="0.2">
      <c r="C470" s="2" t="s">
        <v>3392</v>
      </c>
    </row>
    <row r="471" spans="3:3" x14ac:dyDescent="0.2">
      <c r="C471" s="2" t="s">
        <v>3363</v>
      </c>
    </row>
    <row r="472" spans="3:3" x14ac:dyDescent="0.2">
      <c r="C472" s="2" t="s">
        <v>3369</v>
      </c>
    </row>
    <row r="473" spans="3:3" x14ac:dyDescent="0.2">
      <c r="C473" s="2" t="s">
        <v>3361</v>
      </c>
    </row>
    <row r="474" spans="3:3" x14ac:dyDescent="0.2">
      <c r="C474" s="2" t="s">
        <v>3376</v>
      </c>
    </row>
    <row r="475" spans="3:3" x14ac:dyDescent="0.2">
      <c r="C475" s="2" t="s">
        <v>3347</v>
      </c>
    </row>
    <row r="476" spans="3:3" x14ac:dyDescent="0.2">
      <c r="C476" s="2" t="s">
        <v>3336</v>
      </c>
    </row>
    <row r="477" spans="3:3" x14ac:dyDescent="0.2">
      <c r="C477" s="2" t="s">
        <v>3310</v>
      </c>
    </row>
    <row r="478" spans="3:3" x14ac:dyDescent="0.2">
      <c r="C478" s="2" t="s">
        <v>3297</v>
      </c>
    </row>
    <row r="479" spans="3:3" x14ac:dyDescent="0.2">
      <c r="C479" s="2" t="s">
        <v>3337</v>
      </c>
    </row>
    <row r="480" spans="3:3" x14ac:dyDescent="0.2">
      <c r="C480" s="2" t="s">
        <v>3334</v>
      </c>
    </row>
    <row r="481" spans="3:3" x14ac:dyDescent="0.2">
      <c r="C481" s="2" t="s">
        <v>3300</v>
      </c>
    </row>
    <row r="482" spans="3:3" x14ac:dyDescent="0.2">
      <c r="C482" s="2" t="s">
        <v>3303</v>
      </c>
    </row>
    <row r="483" spans="3:3" x14ac:dyDescent="0.2">
      <c r="C483" s="2" t="s">
        <v>3364</v>
      </c>
    </row>
    <row r="484" spans="3:3" x14ac:dyDescent="0.2">
      <c r="C484" s="2" t="s">
        <v>3355</v>
      </c>
    </row>
    <row r="485" spans="3:3" x14ac:dyDescent="0.2">
      <c r="C485" s="2" t="s">
        <v>3354</v>
      </c>
    </row>
    <row r="486" spans="3:3" x14ac:dyDescent="0.2">
      <c r="C486" s="2" t="s">
        <v>3349</v>
      </c>
    </row>
    <row r="487" spans="3:3" x14ac:dyDescent="0.2">
      <c r="C487" s="2" t="s">
        <v>3344</v>
      </c>
    </row>
    <row r="488" spans="3:3" x14ac:dyDescent="0.2">
      <c r="C488" s="2" t="s">
        <v>3385</v>
      </c>
    </row>
    <row r="489" spans="3:3" x14ac:dyDescent="0.2">
      <c r="C489" s="2" t="s">
        <v>3388</v>
      </c>
    </row>
    <row r="490" spans="3:3" x14ac:dyDescent="0.2">
      <c r="C490" s="2" t="s">
        <v>3357</v>
      </c>
    </row>
    <row r="491" spans="3:3" x14ac:dyDescent="0.2">
      <c r="C491" s="2" t="s">
        <v>3387</v>
      </c>
    </row>
    <row r="492" spans="3:3" x14ac:dyDescent="0.2">
      <c r="C492" s="2" t="s">
        <v>3315</v>
      </c>
    </row>
    <row r="493" spans="3:3" x14ac:dyDescent="0.2">
      <c r="C493" s="2" t="s">
        <v>3324</v>
      </c>
    </row>
    <row r="494" spans="3:3" x14ac:dyDescent="0.2">
      <c r="C494" s="2" t="s">
        <v>3316</v>
      </c>
    </row>
    <row r="495" spans="3:3" x14ac:dyDescent="0.2">
      <c r="C495" s="2" t="s">
        <v>3319</v>
      </c>
    </row>
    <row r="496" spans="3:3" x14ac:dyDescent="0.2">
      <c r="C496" s="2" t="s">
        <v>3342</v>
      </c>
    </row>
    <row r="497" spans="3:3" x14ac:dyDescent="0.2">
      <c r="C497" s="2" t="s">
        <v>3284</v>
      </c>
    </row>
    <row r="498" spans="3:3" x14ac:dyDescent="0.2">
      <c r="C498" s="2" t="s">
        <v>3286</v>
      </c>
    </row>
    <row r="499" spans="3:3" x14ac:dyDescent="0.2">
      <c r="C499" s="2" t="s">
        <v>3323</v>
      </c>
    </row>
    <row r="500" spans="3:3" x14ac:dyDescent="0.2">
      <c r="C500" s="2" t="s">
        <v>3329</v>
      </c>
    </row>
    <row r="501" spans="3:3" x14ac:dyDescent="0.2">
      <c r="C501" s="2" t="s">
        <v>3283</v>
      </c>
    </row>
    <row r="502" spans="3:3" x14ac:dyDescent="0.2">
      <c r="C502" s="2" t="s">
        <v>3285</v>
      </c>
    </row>
    <row r="503" spans="3:3" x14ac:dyDescent="0.2">
      <c r="C503" s="2" t="s">
        <v>3292</v>
      </c>
    </row>
    <row r="504" spans="3:3" x14ac:dyDescent="0.2">
      <c r="C504" s="2" t="s">
        <v>3294</v>
      </c>
    </row>
    <row r="505" spans="3:3" x14ac:dyDescent="0.2">
      <c r="C505" s="2" t="s">
        <v>3267</v>
      </c>
    </row>
    <row r="506" spans="3:3" x14ac:dyDescent="0.2">
      <c r="C506" s="2" t="s">
        <v>3270</v>
      </c>
    </row>
    <row r="507" spans="3:3" x14ac:dyDescent="0.2">
      <c r="C507" s="2" t="s">
        <v>3321</v>
      </c>
    </row>
    <row r="508" spans="3:3" x14ac:dyDescent="0.2">
      <c r="C508" s="2" t="s">
        <v>3271</v>
      </c>
    </row>
    <row r="509" spans="3:3" x14ac:dyDescent="0.2">
      <c r="C509" s="2" t="s">
        <v>3263</v>
      </c>
    </row>
    <row r="510" spans="3:3" x14ac:dyDescent="0.2">
      <c r="C510" s="2" t="s">
        <v>3238</v>
      </c>
    </row>
    <row r="511" spans="3:3" x14ac:dyDescent="0.2">
      <c r="C511" s="2" t="s">
        <v>3258</v>
      </c>
    </row>
    <row r="512" spans="3:3" x14ac:dyDescent="0.2">
      <c r="C512" s="2" t="s">
        <v>3241</v>
      </c>
    </row>
    <row r="513" spans="3:3" x14ac:dyDescent="0.2">
      <c r="C513" s="2" t="s">
        <v>3245</v>
      </c>
    </row>
    <row r="514" spans="3:3" x14ac:dyDescent="0.2">
      <c r="C514" s="2" t="s">
        <v>3239</v>
      </c>
    </row>
    <row r="515" spans="3:3" x14ac:dyDescent="0.2">
      <c r="C515" s="2" t="s">
        <v>3332</v>
      </c>
    </row>
    <row r="516" spans="3:3" x14ac:dyDescent="0.2">
      <c r="C516" s="2" t="s">
        <v>3343</v>
      </c>
    </row>
    <row r="517" spans="3:3" x14ac:dyDescent="0.2">
      <c r="C517" s="2" t="s">
        <v>3330</v>
      </c>
    </row>
    <row r="518" spans="3:3" x14ac:dyDescent="0.2">
      <c r="C518" s="2" t="s">
        <v>3278</v>
      </c>
    </row>
    <row r="519" spans="3:3" x14ac:dyDescent="0.2">
      <c r="C519" s="2" t="s">
        <v>3326</v>
      </c>
    </row>
    <row r="520" spans="3:3" x14ac:dyDescent="0.2">
      <c r="C520" s="2" t="s">
        <v>3312</v>
      </c>
    </row>
    <row r="521" spans="3:3" x14ac:dyDescent="0.2">
      <c r="C521" s="2" t="s">
        <v>3313</v>
      </c>
    </row>
    <row r="522" spans="3:3" x14ac:dyDescent="0.2">
      <c r="C522" s="2" t="s">
        <v>3305</v>
      </c>
    </row>
    <row r="523" spans="3:3" x14ac:dyDescent="0.2">
      <c r="C523" s="2" t="s">
        <v>3276</v>
      </c>
    </row>
    <row r="524" spans="3:3" x14ac:dyDescent="0.2">
      <c r="C524" s="2" t="s">
        <v>3308</v>
      </c>
    </row>
    <row r="525" spans="3:3" x14ac:dyDescent="0.2">
      <c r="C525" s="2" t="s">
        <v>3279</v>
      </c>
    </row>
    <row r="526" spans="3:3" x14ac:dyDescent="0.2">
      <c r="C526" s="2" t="s">
        <v>3311</v>
      </c>
    </row>
    <row r="527" spans="3:3" x14ac:dyDescent="0.2">
      <c r="C527" s="2" t="s">
        <v>3708</v>
      </c>
    </row>
    <row r="528" spans="3:3" x14ac:dyDescent="0.2">
      <c r="C528" s="2" t="s">
        <v>3295</v>
      </c>
    </row>
    <row r="529" spans="3:3" x14ac:dyDescent="0.2">
      <c r="C529" s="2" t="s">
        <v>3272</v>
      </c>
    </row>
    <row r="530" spans="3:3" x14ac:dyDescent="0.2">
      <c r="C530" s="2" t="s">
        <v>3296</v>
      </c>
    </row>
    <row r="531" spans="3:3" x14ac:dyDescent="0.2">
      <c r="C531" s="2" t="s">
        <v>3281</v>
      </c>
    </row>
    <row r="532" spans="3:3" x14ac:dyDescent="0.2">
      <c r="C532" s="2" t="s">
        <v>3260</v>
      </c>
    </row>
    <row r="533" spans="3:3" x14ac:dyDescent="0.2">
      <c r="C533" s="2" t="s">
        <v>3264</v>
      </c>
    </row>
    <row r="534" spans="3:3" x14ac:dyDescent="0.2">
      <c r="C534" s="2" t="s">
        <v>3240</v>
      </c>
    </row>
    <row r="535" spans="3:3" x14ac:dyDescent="0.2">
      <c r="C535" s="2" t="s">
        <v>3228</v>
      </c>
    </row>
    <row r="536" spans="3:3" x14ac:dyDescent="0.2">
      <c r="C536" s="2" t="s">
        <v>3226</v>
      </c>
    </row>
    <row r="537" spans="3:3" x14ac:dyDescent="0.2">
      <c r="C537" s="2" t="s">
        <v>3209</v>
      </c>
    </row>
    <row r="538" spans="3:3" x14ac:dyDescent="0.2">
      <c r="C538" s="2" t="s">
        <v>3220</v>
      </c>
    </row>
    <row r="539" spans="3:3" x14ac:dyDescent="0.2">
      <c r="C539" s="2" t="s">
        <v>3229</v>
      </c>
    </row>
    <row r="540" spans="3:3" x14ac:dyDescent="0.2">
      <c r="C540" s="2" t="s">
        <v>3231</v>
      </c>
    </row>
    <row r="541" spans="3:3" x14ac:dyDescent="0.2">
      <c r="C541" s="2" t="s">
        <v>3307</v>
      </c>
    </row>
    <row r="542" spans="3:3" x14ac:dyDescent="0.2">
      <c r="C542" s="2" t="s">
        <v>3208</v>
      </c>
    </row>
    <row r="543" spans="3:3" x14ac:dyDescent="0.2">
      <c r="C543" s="2" t="s">
        <v>3215</v>
      </c>
    </row>
    <row r="544" spans="3:3" x14ac:dyDescent="0.2">
      <c r="C544" s="2" t="s">
        <v>3210</v>
      </c>
    </row>
    <row r="545" spans="3:3" x14ac:dyDescent="0.2">
      <c r="C545" s="2" t="s">
        <v>3211</v>
      </c>
    </row>
    <row r="546" spans="3:3" x14ac:dyDescent="0.2">
      <c r="C546" s="2" t="s">
        <v>3216</v>
      </c>
    </row>
    <row r="547" spans="3:3" x14ac:dyDescent="0.2">
      <c r="C547" s="2" t="s">
        <v>3212</v>
      </c>
    </row>
    <row r="548" spans="3:3" x14ac:dyDescent="0.2">
      <c r="C548" s="2" t="s">
        <v>3217</v>
      </c>
    </row>
    <row r="549" spans="3:3" x14ac:dyDescent="0.2">
      <c r="C549" s="2" t="s">
        <v>3202</v>
      </c>
    </row>
    <row r="550" spans="3:3" x14ac:dyDescent="0.2">
      <c r="C550" s="2" t="s">
        <v>3203</v>
      </c>
    </row>
    <row r="551" spans="3:3" x14ac:dyDescent="0.2">
      <c r="C551" s="2" t="s">
        <v>3255</v>
      </c>
    </row>
    <row r="552" spans="3:3" x14ac:dyDescent="0.2">
      <c r="C552" s="2" t="s">
        <v>3262</v>
      </c>
    </row>
    <row r="553" spans="3:3" x14ac:dyDescent="0.2">
      <c r="C553" s="2" t="s">
        <v>3253</v>
      </c>
    </row>
    <row r="554" spans="3:3" x14ac:dyDescent="0.2">
      <c r="C554" s="2" t="s">
        <v>3195</v>
      </c>
    </row>
    <row r="555" spans="3:3" x14ac:dyDescent="0.2">
      <c r="C555" s="2" t="s">
        <v>3234</v>
      </c>
    </row>
    <row r="556" spans="3:3" x14ac:dyDescent="0.2">
      <c r="C556" s="2" t="s">
        <v>3206</v>
      </c>
    </row>
    <row r="557" spans="3:3" x14ac:dyDescent="0.2">
      <c r="C557" s="2" t="s">
        <v>3207</v>
      </c>
    </row>
    <row r="558" spans="3:3" x14ac:dyDescent="0.2">
      <c r="C558" s="2" t="s">
        <v>3251</v>
      </c>
    </row>
    <row r="559" spans="3:3" x14ac:dyDescent="0.2">
      <c r="C559" s="2" t="s">
        <v>3237</v>
      </c>
    </row>
    <row r="560" spans="3:3" x14ac:dyDescent="0.2">
      <c r="C560" s="2" t="s">
        <v>3232</v>
      </c>
    </row>
    <row r="561" spans="3:3" x14ac:dyDescent="0.2">
      <c r="C561" s="2" t="s">
        <v>3192</v>
      </c>
    </row>
    <row r="562" spans="3:3" x14ac:dyDescent="0.2">
      <c r="C562" s="2" t="s">
        <v>3178</v>
      </c>
    </row>
    <row r="563" spans="3:3" x14ac:dyDescent="0.2">
      <c r="C563" s="2" t="s">
        <v>3236</v>
      </c>
    </row>
    <row r="564" spans="3:3" x14ac:dyDescent="0.2">
      <c r="C564" s="2" t="s">
        <v>3194</v>
      </c>
    </row>
    <row r="565" spans="3:3" x14ac:dyDescent="0.2">
      <c r="C565" s="2" t="s">
        <v>3249</v>
      </c>
    </row>
    <row r="566" spans="3:3" x14ac:dyDescent="0.2">
      <c r="C566" s="2" t="s">
        <v>3252</v>
      </c>
    </row>
    <row r="567" spans="3:3" x14ac:dyDescent="0.2">
      <c r="C567" s="2" t="s">
        <v>3204</v>
      </c>
    </row>
    <row r="568" spans="3:3" x14ac:dyDescent="0.2">
      <c r="C568" s="2" t="s">
        <v>3186</v>
      </c>
    </row>
    <row r="569" spans="3:3" x14ac:dyDescent="0.2">
      <c r="C569" s="2" t="s">
        <v>3189</v>
      </c>
    </row>
    <row r="570" spans="3:3" x14ac:dyDescent="0.2">
      <c r="C570" s="2" t="s">
        <v>3185</v>
      </c>
    </row>
    <row r="571" spans="3:3" x14ac:dyDescent="0.2">
      <c r="C571" s="2" t="s">
        <v>3102</v>
      </c>
    </row>
    <row r="572" spans="3:3" x14ac:dyDescent="0.2">
      <c r="C572" s="2" t="s">
        <v>3177</v>
      </c>
    </row>
    <row r="573" spans="3:3" x14ac:dyDescent="0.2">
      <c r="C573" s="2" t="s">
        <v>3173</v>
      </c>
    </row>
    <row r="574" spans="3:3" x14ac:dyDescent="0.2">
      <c r="C574" s="2" t="s">
        <v>3176</v>
      </c>
    </row>
    <row r="575" spans="3:3" x14ac:dyDescent="0.2">
      <c r="C575" s="2" t="s">
        <v>3104</v>
      </c>
    </row>
    <row r="576" spans="3:3" x14ac:dyDescent="0.2">
      <c r="C576" s="2" t="s">
        <v>3132</v>
      </c>
    </row>
    <row r="577" spans="3:3" x14ac:dyDescent="0.2">
      <c r="C577" s="2" t="s">
        <v>3121</v>
      </c>
    </row>
    <row r="578" spans="3:3" x14ac:dyDescent="0.2">
      <c r="C578" s="2" t="s">
        <v>3146</v>
      </c>
    </row>
    <row r="579" spans="3:3" x14ac:dyDescent="0.2">
      <c r="C579" s="2" t="s">
        <v>3137</v>
      </c>
    </row>
    <row r="580" spans="3:3" x14ac:dyDescent="0.2">
      <c r="C580" s="2" t="s">
        <v>3161</v>
      </c>
    </row>
    <row r="581" spans="3:3" x14ac:dyDescent="0.2">
      <c r="C581" s="2" t="s">
        <v>3149</v>
      </c>
    </row>
    <row r="582" spans="3:3" x14ac:dyDescent="0.2">
      <c r="C582" s="2" t="s">
        <v>3118</v>
      </c>
    </row>
    <row r="583" spans="3:3" x14ac:dyDescent="0.2">
      <c r="C583" s="2" t="s">
        <v>3197</v>
      </c>
    </row>
    <row r="584" spans="3:3" x14ac:dyDescent="0.2">
      <c r="C584" s="2" t="s">
        <v>3201</v>
      </c>
    </row>
    <row r="585" spans="3:3" x14ac:dyDescent="0.2">
      <c r="C585" s="2" t="s">
        <v>3233</v>
      </c>
    </row>
    <row r="586" spans="3:3" x14ac:dyDescent="0.2">
      <c r="C586" s="2" t="s">
        <v>3141</v>
      </c>
    </row>
    <row r="587" spans="3:3" x14ac:dyDescent="0.2">
      <c r="C587" s="2" t="s">
        <v>3159</v>
      </c>
    </row>
    <row r="588" spans="3:3" x14ac:dyDescent="0.2">
      <c r="C588" s="2" t="s">
        <v>3170</v>
      </c>
    </row>
    <row r="589" spans="3:3" x14ac:dyDescent="0.2">
      <c r="C589" s="2" t="s">
        <v>3089</v>
      </c>
    </row>
    <row r="590" spans="3:3" x14ac:dyDescent="0.2">
      <c r="C590" s="2" t="s">
        <v>3105</v>
      </c>
    </row>
    <row r="591" spans="3:3" x14ac:dyDescent="0.2">
      <c r="C591" s="2" t="s">
        <v>3160</v>
      </c>
    </row>
    <row r="592" spans="3:3" x14ac:dyDescent="0.2">
      <c r="C592" s="2" t="s">
        <v>3158</v>
      </c>
    </row>
    <row r="593" spans="3:3" x14ac:dyDescent="0.2">
      <c r="C593" s="2" t="s">
        <v>3136</v>
      </c>
    </row>
    <row r="594" spans="3:3" x14ac:dyDescent="0.2">
      <c r="C594" s="2" t="s">
        <v>3180</v>
      </c>
    </row>
    <row r="595" spans="3:3" x14ac:dyDescent="0.2">
      <c r="C595" s="2" t="s">
        <v>3150</v>
      </c>
    </row>
    <row r="596" spans="3:3" x14ac:dyDescent="0.2">
      <c r="C596" s="2" t="s">
        <v>3190</v>
      </c>
    </row>
    <row r="597" spans="3:3" x14ac:dyDescent="0.2">
      <c r="C597" s="2" t="s">
        <v>3131</v>
      </c>
    </row>
    <row r="598" spans="3:3" x14ac:dyDescent="0.2">
      <c r="C598" s="2" t="s">
        <v>3034</v>
      </c>
    </row>
    <row r="599" spans="3:3" x14ac:dyDescent="0.2">
      <c r="C599" s="2" t="s">
        <v>3182</v>
      </c>
    </row>
    <row r="600" spans="3:3" x14ac:dyDescent="0.2">
      <c r="C600" s="2" t="s">
        <v>3033</v>
      </c>
    </row>
    <row r="601" spans="3:3" x14ac:dyDescent="0.2">
      <c r="C601" s="2" t="s">
        <v>3090</v>
      </c>
    </row>
    <row r="602" spans="3:3" x14ac:dyDescent="0.2">
      <c r="C602" s="2" t="s">
        <v>3055</v>
      </c>
    </row>
    <row r="603" spans="3:3" x14ac:dyDescent="0.2">
      <c r="C603" s="2" t="s">
        <v>3068</v>
      </c>
    </row>
    <row r="604" spans="3:3" x14ac:dyDescent="0.2">
      <c r="C604" s="2" t="s">
        <v>3042</v>
      </c>
    </row>
    <row r="605" spans="3:3" x14ac:dyDescent="0.2">
      <c r="C605" s="2" t="s">
        <v>3171</v>
      </c>
    </row>
    <row r="606" spans="3:3" x14ac:dyDescent="0.2">
      <c r="C606" s="2" t="s">
        <v>3164</v>
      </c>
    </row>
    <row r="607" spans="3:3" x14ac:dyDescent="0.2">
      <c r="C607" s="2" t="s">
        <v>3027</v>
      </c>
    </row>
    <row r="608" spans="3:3" x14ac:dyDescent="0.2">
      <c r="C608" s="2" t="s">
        <v>3114</v>
      </c>
    </row>
    <row r="609" spans="3:3" x14ac:dyDescent="0.2">
      <c r="C609" s="2" t="s">
        <v>3122</v>
      </c>
    </row>
    <row r="610" spans="3:3" x14ac:dyDescent="0.2">
      <c r="C610" s="2" t="s">
        <v>3184</v>
      </c>
    </row>
    <row r="611" spans="3:3" x14ac:dyDescent="0.2">
      <c r="C611" s="2" t="s">
        <v>3116</v>
      </c>
    </row>
    <row r="612" spans="3:3" x14ac:dyDescent="0.2">
      <c r="C612" s="2" t="s">
        <v>3115</v>
      </c>
    </row>
    <row r="613" spans="3:3" x14ac:dyDescent="0.2">
      <c r="C613" s="2" t="s">
        <v>3127</v>
      </c>
    </row>
    <row r="614" spans="3:3" x14ac:dyDescent="0.2">
      <c r="C614" s="2" t="s">
        <v>3144</v>
      </c>
    </row>
    <row r="615" spans="3:3" x14ac:dyDescent="0.2">
      <c r="C615" s="2" t="s">
        <v>3162</v>
      </c>
    </row>
    <row r="616" spans="3:3" x14ac:dyDescent="0.2">
      <c r="C616" s="2" t="s">
        <v>3086</v>
      </c>
    </row>
    <row r="617" spans="3:3" x14ac:dyDescent="0.2">
      <c r="C617" s="2" t="s">
        <v>3096</v>
      </c>
    </row>
    <row r="618" spans="3:3" x14ac:dyDescent="0.2">
      <c r="C618" s="2" t="s">
        <v>3057</v>
      </c>
    </row>
    <row r="619" spans="3:3" x14ac:dyDescent="0.2">
      <c r="C619" s="2" t="s">
        <v>3047</v>
      </c>
    </row>
    <row r="620" spans="3:3" x14ac:dyDescent="0.2">
      <c r="C620" s="2" t="s">
        <v>3125</v>
      </c>
    </row>
    <row r="621" spans="3:3" x14ac:dyDescent="0.2">
      <c r="C621" s="2" t="s">
        <v>3077</v>
      </c>
    </row>
    <row r="622" spans="3:3" x14ac:dyDescent="0.2">
      <c r="C622" s="2" t="s">
        <v>3065</v>
      </c>
    </row>
    <row r="623" spans="3:3" x14ac:dyDescent="0.2">
      <c r="C623" s="2" t="s">
        <v>3066</v>
      </c>
    </row>
    <row r="624" spans="3:3" x14ac:dyDescent="0.2">
      <c r="C624" s="2" t="s">
        <v>3151</v>
      </c>
    </row>
    <row r="625" spans="3:3" x14ac:dyDescent="0.2">
      <c r="C625" s="2" t="s">
        <v>3148</v>
      </c>
    </row>
    <row r="626" spans="3:3" x14ac:dyDescent="0.2">
      <c r="C626" s="2" t="s">
        <v>3075</v>
      </c>
    </row>
    <row r="627" spans="3:3" x14ac:dyDescent="0.2">
      <c r="C627" s="2" t="s">
        <v>3053</v>
      </c>
    </row>
    <row r="628" spans="3:3" x14ac:dyDescent="0.2">
      <c r="C628" s="2" t="s">
        <v>3120</v>
      </c>
    </row>
    <row r="629" spans="3:3" x14ac:dyDescent="0.2">
      <c r="C629" s="2" t="s">
        <v>3156</v>
      </c>
    </row>
    <row r="630" spans="3:3" x14ac:dyDescent="0.2">
      <c r="C630" s="2" t="s">
        <v>3058</v>
      </c>
    </row>
    <row r="631" spans="3:3" x14ac:dyDescent="0.2">
      <c r="C631" s="2" t="s">
        <v>3064</v>
      </c>
    </row>
    <row r="632" spans="3:3" x14ac:dyDescent="0.2">
      <c r="C632" s="2" t="s">
        <v>3061</v>
      </c>
    </row>
    <row r="633" spans="3:3" x14ac:dyDescent="0.2">
      <c r="C633" s="2" t="s">
        <v>3039</v>
      </c>
    </row>
    <row r="634" spans="3:3" x14ac:dyDescent="0.2">
      <c r="C634" s="2" t="s">
        <v>3052</v>
      </c>
    </row>
    <row r="635" spans="3:3" x14ac:dyDescent="0.2">
      <c r="C635" s="2" t="s">
        <v>3168</v>
      </c>
    </row>
    <row r="636" spans="3:3" x14ac:dyDescent="0.2">
      <c r="C636" s="2" t="s">
        <v>3041</v>
      </c>
    </row>
    <row r="637" spans="3:3" x14ac:dyDescent="0.2">
      <c r="C637" s="2" t="s">
        <v>3071</v>
      </c>
    </row>
    <row r="638" spans="3:3" x14ac:dyDescent="0.2">
      <c r="C638" s="2" t="s">
        <v>3045</v>
      </c>
    </row>
    <row r="639" spans="3:3" x14ac:dyDescent="0.2">
      <c r="C639" s="2" t="s">
        <v>3050</v>
      </c>
    </row>
    <row r="640" spans="3:3" x14ac:dyDescent="0.2">
      <c r="C640" s="2" t="s">
        <v>3165</v>
      </c>
    </row>
    <row r="641" spans="3:3" x14ac:dyDescent="0.2">
      <c r="C641" s="2" t="s">
        <v>3087</v>
      </c>
    </row>
    <row r="642" spans="3:3" x14ac:dyDescent="0.2">
      <c r="C642" s="2" t="s">
        <v>3081</v>
      </c>
    </row>
    <row r="643" spans="3:3" x14ac:dyDescent="0.2">
      <c r="C643" s="2" t="s">
        <v>3093</v>
      </c>
    </row>
    <row r="644" spans="3:3" x14ac:dyDescent="0.2">
      <c r="C644" s="2" t="s">
        <v>3099</v>
      </c>
    </row>
    <row r="645" spans="3:3" x14ac:dyDescent="0.2">
      <c r="C645" s="2" t="s">
        <v>3026</v>
      </c>
    </row>
    <row r="646" spans="3:3" x14ac:dyDescent="0.2">
      <c r="C646" s="2" t="s">
        <v>3035</v>
      </c>
    </row>
    <row r="647" spans="3:3" x14ac:dyDescent="0.2">
      <c r="C647" s="2" t="s">
        <v>3798</v>
      </c>
    </row>
    <row r="648" spans="3:3" x14ac:dyDescent="0.2">
      <c r="C648" s="2" t="s">
        <v>3032</v>
      </c>
    </row>
    <row r="649" spans="3:3" x14ac:dyDescent="0.2">
      <c r="C649" s="2" t="s">
        <v>3084</v>
      </c>
    </row>
    <row r="650" spans="3:3" x14ac:dyDescent="0.2">
      <c r="C650" s="2" t="s">
        <v>3051</v>
      </c>
    </row>
    <row r="651" spans="3:3" x14ac:dyDescent="0.2">
      <c r="C651" s="2" t="s">
        <v>3043</v>
      </c>
    </row>
    <row r="652" spans="3:3" x14ac:dyDescent="0.2">
      <c r="C652" s="2" t="s">
        <v>3799</v>
      </c>
    </row>
    <row r="653" spans="3:3" x14ac:dyDescent="0.2">
      <c r="C653" s="2" t="s">
        <v>3169</v>
      </c>
    </row>
    <row r="654" spans="3:3" x14ac:dyDescent="0.2">
      <c r="C654" s="2" t="s">
        <v>3800</v>
      </c>
    </row>
    <row r="655" spans="3:3" x14ac:dyDescent="0.2">
      <c r="C655" s="2" t="s">
        <v>3088</v>
      </c>
    </row>
    <row r="656" spans="3:3" x14ac:dyDescent="0.2">
      <c r="C656" s="2" t="s">
        <v>3801</v>
      </c>
    </row>
    <row r="657" spans="3:3" x14ac:dyDescent="0.2">
      <c r="C657" s="2" t="s">
        <v>3094</v>
      </c>
    </row>
    <row r="658" spans="3:3" x14ac:dyDescent="0.2">
      <c r="C658" s="2" t="s">
        <v>3092</v>
      </c>
    </row>
    <row r="659" spans="3:3" x14ac:dyDescent="0.2">
      <c r="C659" s="2" t="s">
        <v>3082</v>
      </c>
    </row>
    <row r="660" spans="3:3" x14ac:dyDescent="0.2">
      <c r="C660" s="2" t="s">
        <v>3091</v>
      </c>
    </row>
    <row r="661" spans="3:3" x14ac:dyDescent="0.2">
      <c r="C661" s="2" t="s">
        <v>3062</v>
      </c>
    </row>
    <row r="662" spans="3:3" x14ac:dyDescent="0.2">
      <c r="C662" s="2" t="s">
        <v>3046</v>
      </c>
    </row>
    <row r="663" spans="3:3" x14ac:dyDescent="0.2">
      <c r="C663" s="2" t="s">
        <v>3031</v>
      </c>
    </row>
    <row r="664" spans="3:3" x14ac:dyDescent="0.2">
      <c r="C664" s="2" t="s">
        <v>3802</v>
      </c>
    </row>
    <row r="665" spans="3:3" x14ac:dyDescent="0.2">
      <c r="C665" s="2" t="s">
        <v>3098</v>
      </c>
    </row>
    <row r="666" spans="3:3" x14ac:dyDescent="0.2">
      <c r="C666" s="2" t="s">
        <v>3803</v>
      </c>
    </row>
    <row r="667" spans="3:3" x14ac:dyDescent="0.2">
      <c r="C667" s="2" t="s">
        <v>3036</v>
      </c>
    </row>
    <row r="668" spans="3:3" x14ac:dyDescent="0.2">
      <c r="C668" s="2" t="s">
        <v>3100</v>
      </c>
    </row>
    <row r="669" spans="3:3" x14ac:dyDescent="0.2">
      <c r="C669" s="2" t="s">
        <v>3804</v>
      </c>
    </row>
    <row r="670" spans="3:3" x14ac:dyDescent="0.2">
      <c r="C670" s="2" t="s">
        <v>3805</v>
      </c>
    </row>
    <row r="671" spans="3:3" x14ac:dyDescent="0.2">
      <c r="C671" s="2" t="s">
        <v>3101</v>
      </c>
    </row>
    <row r="672" spans="3:3" x14ac:dyDescent="0.2">
      <c r="C672" s="2" t="s">
        <v>3806</v>
      </c>
    </row>
    <row r="673" spans="3:3" x14ac:dyDescent="0.2">
      <c r="C673" s="2" t="s">
        <v>3807</v>
      </c>
    </row>
    <row r="674" spans="3:3" x14ac:dyDescent="0.2">
      <c r="C674" s="2" t="s">
        <v>3037</v>
      </c>
    </row>
    <row r="675" spans="3:3" x14ac:dyDescent="0.2">
      <c r="C675" s="2" t="s">
        <v>3808</v>
      </c>
    </row>
    <row r="676" spans="3:3" x14ac:dyDescent="0.2">
      <c r="C676" s="2" t="s">
        <v>3809</v>
      </c>
    </row>
    <row r="677" spans="3:3" x14ac:dyDescent="0.2">
      <c r="C677" s="2" t="s">
        <v>3810</v>
      </c>
    </row>
    <row r="678" spans="3:3" x14ac:dyDescent="0.2">
      <c r="C678" s="2" t="s">
        <v>3811</v>
      </c>
    </row>
    <row r="679" spans="3:3" x14ac:dyDescent="0.2">
      <c r="C679" s="2" t="s">
        <v>3812</v>
      </c>
    </row>
    <row r="680" spans="3:3" x14ac:dyDescent="0.2">
      <c r="C680" s="2" t="s">
        <v>3813</v>
      </c>
    </row>
    <row r="681" spans="3:3" x14ac:dyDescent="0.2">
      <c r="C681" s="2" t="s">
        <v>3814</v>
      </c>
    </row>
    <row r="682" spans="3:3" x14ac:dyDescent="0.2">
      <c r="C682" s="2" t="s">
        <v>3815</v>
      </c>
    </row>
    <row r="683" spans="3:3" x14ac:dyDescent="0.2">
      <c r="C683" s="2" t="s">
        <v>3816</v>
      </c>
    </row>
    <row r="684" spans="3:3" x14ac:dyDescent="0.2">
      <c r="C684" s="2" t="s">
        <v>3817</v>
      </c>
    </row>
    <row r="685" spans="3:3" x14ac:dyDescent="0.2">
      <c r="C685" s="2" t="s">
        <v>3818</v>
      </c>
    </row>
    <row r="686" spans="3:3" x14ac:dyDescent="0.2">
      <c r="C686" s="2" t="s">
        <v>3819</v>
      </c>
    </row>
    <row r="687" spans="3:3" x14ac:dyDescent="0.2">
      <c r="C687" s="2" t="s">
        <v>3820</v>
      </c>
    </row>
    <row r="688" spans="3:3" x14ac:dyDescent="0.2">
      <c r="C688" s="2" t="s">
        <v>3821</v>
      </c>
    </row>
    <row r="689" spans="3:3" x14ac:dyDescent="0.2">
      <c r="C689" s="2" t="s">
        <v>3822</v>
      </c>
    </row>
    <row r="690" spans="3:3" x14ac:dyDescent="0.2">
      <c r="C690" s="2" t="s">
        <v>3823</v>
      </c>
    </row>
    <row r="691" spans="3:3" x14ac:dyDescent="0.2">
      <c r="C691" s="2" t="s">
        <v>3824</v>
      </c>
    </row>
    <row r="692" spans="3:3" x14ac:dyDescent="0.2">
      <c r="C692" s="2" t="s">
        <v>3825</v>
      </c>
    </row>
    <row r="693" spans="3:3" x14ac:dyDescent="0.2">
      <c r="C693" s="2" t="s">
        <v>3826</v>
      </c>
    </row>
    <row r="694" spans="3:3" x14ac:dyDescent="0.2">
      <c r="C694" s="2" t="s">
        <v>3827</v>
      </c>
    </row>
    <row r="695" spans="3:3" x14ac:dyDescent="0.2">
      <c r="C695" s="2" t="s">
        <v>3828</v>
      </c>
    </row>
    <row r="696" spans="3:3" x14ac:dyDescent="0.2">
      <c r="C696" s="2" t="s">
        <v>3829</v>
      </c>
    </row>
    <row r="697" spans="3:3" x14ac:dyDescent="0.2">
      <c r="C697" s="2" t="s">
        <v>3830</v>
      </c>
    </row>
    <row r="698" spans="3:3" x14ac:dyDescent="0.2">
      <c r="C698" s="2" t="s">
        <v>3831</v>
      </c>
    </row>
    <row r="699" spans="3:3" x14ac:dyDescent="0.2">
      <c r="C699" s="2" t="s">
        <v>3832</v>
      </c>
    </row>
    <row r="700" spans="3:3" x14ac:dyDescent="0.2">
      <c r="C700" s="2" t="s">
        <v>3833</v>
      </c>
    </row>
    <row r="701" spans="3:3" x14ac:dyDescent="0.2">
      <c r="C701" s="2" t="s">
        <v>3834</v>
      </c>
    </row>
    <row r="702" spans="3:3" x14ac:dyDescent="0.2">
      <c r="C702" s="2" t="s">
        <v>3835</v>
      </c>
    </row>
    <row r="703" spans="3:3" x14ac:dyDescent="0.2">
      <c r="C703" s="2" t="s">
        <v>3836</v>
      </c>
    </row>
    <row r="704" spans="3:3" x14ac:dyDescent="0.2">
      <c r="C704" s="2" t="s">
        <v>3837</v>
      </c>
    </row>
    <row r="705" spans="3:3" x14ac:dyDescent="0.2">
      <c r="C705" s="2" t="s">
        <v>3838</v>
      </c>
    </row>
    <row r="706" spans="3:3" x14ac:dyDescent="0.2">
      <c r="C706" s="2" t="s">
        <v>3839</v>
      </c>
    </row>
    <row r="707" spans="3:3" x14ac:dyDescent="0.2">
      <c r="C707" s="2" t="s">
        <v>3840</v>
      </c>
    </row>
    <row r="708" spans="3:3" x14ac:dyDescent="0.2">
      <c r="C708" s="2" t="s">
        <v>3841</v>
      </c>
    </row>
    <row r="709" spans="3:3" x14ac:dyDescent="0.2">
      <c r="C709" s="2" t="s">
        <v>3842</v>
      </c>
    </row>
    <row r="710" spans="3:3" x14ac:dyDescent="0.2">
      <c r="C710" s="2" t="s">
        <v>3843</v>
      </c>
    </row>
    <row r="711" spans="3:3" x14ac:dyDescent="0.2">
      <c r="C711" s="2" t="s">
        <v>3844</v>
      </c>
    </row>
    <row r="712" spans="3:3" x14ac:dyDescent="0.2">
      <c r="C712" s="2" t="s">
        <v>3845</v>
      </c>
    </row>
    <row r="713" spans="3:3" x14ac:dyDescent="0.2">
      <c r="C713" s="2" t="s">
        <v>3846</v>
      </c>
    </row>
    <row r="714" spans="3:3" x14ac:dyDescent="0.2">
      <c r="C714" s="2" t="s">
        <v>3847</v>
      </c>
    </row>
    <row r="715" spans="3:3" x14ac:dyDescent="0.2">
      <c r="C715" s="2" t="s">
        <v>3848</v>
      </c>
    </row>
    <row r="716" spans="3:3" x14ac:dyDescent="0.2">
      <c r="C716" s="2" t="s">
        <v>3849</v>
      </c>
    </row>
    <row r="717" spans="3:3" x14ac:dyDescent="0.2">
      <c r="C717" s="2" t="s">
        <v>3850</v>
      </c>
    </row>
    <row r="718" spans="3:3" x14ac:dyDescent="0.2">
      <c r="C718" s="2" t="s">
        <v>3851</v>
      </c>
    </row>
    <row r="719" spans="3:3" x14ac:dyDescent="0.2">
      <c r="C719" s="2" t="s">
        <v>3852</v>
      </c>
    </row>
    <row r="720" spans="3:3" x14ac:dyDescent="0.2">
      <c r="C720" s="2" t="s">
        <v>3853</v>
      </c>
    </row>
    <row r="721" spans="3:3" x14ac:dyDescent="0.2">
      <c r="C721" s="2" t="s">
        <v>3854</v>
      </c>
    </row>
    <row r="722" spans="3:3" x14ac:dyDescent="0.2">
      <c r="C722" s="2" t="s">
        <v>3855</v>
      </c>
    </row>
    <row r="723" spans="3:3" x14ac:dyDescent="0.2">
      <c r="C723" s="2" t="s">
        <v>3856</v>
      </c>
    </row>
    <row r="724" spans="3:3" x14ac:dyDescent="0.2">
      <c r="C724" s="2" t="s">
        <v>3857</v>
      </c>
    </row>
    <row r="725" spans="3:3" x14ac:dyDescent="0.2">
      <c r="C725" s="2" t="s">
        <v>3858</v>
      </c>
    </row>
    <row r="726" spans="3:3" x14ac:dyDescent="0.2">
      <c r="C726" s="2" t="s">
        <v>3859</v>
      </c>
    </row>
    <row r="727" spans="3:3" x14ac:dyDescent="0.2">
      <c r="C727" s="2" t="s">
        <v>3860</v>
      </c>
    </row>
    <row r="728" spans="3:3" x14ac:dyDescent="0.2">
      <c r="C728" s="2" t="s">
        <v>3861</v>
      </c>
    </row>
    <row r="729" spans="3:3" x14ac:dyDescent="0.2">
      <c r="C729" s="2" t="s">
        <v>3862</v>
      </c>
    </row>
    <row r="730" spans="3:3" x14ac:dyDescent="0.2">
      <c r="C730" s="2" t="s">
        <v>3863</v>
      </c>
    </row>
    <row r="731" spans="3:3" x14ac:dyDescent="0.2">
      <c r="C731" s="2" t="s">
        <v>3864</v>
      </c>
    </row>
    <row r="732" spans="3:3" x14ac:dyDescent="0.2">
      <c r="C732" s="2" t="s">
        <v>3865</v>
      </c>
    </row>
    <row r="733" spans="3:3" x14ac:dyDescent="0.2">
      <c r="C733" s="2" t="s">
        <v>3866</v>
      </c>
    </row>
    <row r="734" spans="3:3" x14ac:dyDescent="0.2">
      <c r="C734" s="2" t="s">
        <v>3867</v>
      </c>
    </row>
    <row r="735" spans="3:3" x14ac:dyDescent="0.2">
      <c r="C735" s="2" t="s">
        <v>3868</v>
      </c>
    </row>
    <row r="736" spans="3:3" x14ac:dyDescent="0.2">
      <c r="C736" s="2" t="s">
        <v>3869</v>
      </c>
    </row>
    <row r="737" spans="3:3" x14ac:dyDescent="0.2">
      <c r="C737" s="2" t="s">
        <v>3870</v>
      </c>
    </row>
    <row r="738" spans="3:3" x14ac:dyDescent="0.2">
      <c r="C738" s="2" t="s">
        <v>3871</v>
      </c>
    </row>
    <row r="739" spans="3:3" x14ac:dyDescent="0.2">
      <c r="C739" s="2" t="s">
        <v>3872</v>
      </c>
    </row>
    <row r="740" spans="3:3" x14ac:dyDescent="0.2">
      <c r="C740" s="2" t="s">
        <v>3873</v>
      </c>
    </row>
    <row r="741" spans="3:3" x14ac:dyDescent="0.2">
      <c r="C741" s="2" t="s">
        <v>3874</v>
      </c>
    </row>
    <row r="742" spans="3:3" x14ac:dyDescent="0.2">
      <c r="C742" s="2" t="s">
        <v>3875</v>
      </c>
    </row>
    <row r="743" spans="3:3" x14ac:dyDescent="0.2">
      <c r="C743" s="2" t="s">
        <v>3876</v>
      </c>
    </row>
    <row r="744" spans="3:3" x14ac:dyDescent="0.2">
      <c r="C744" s="2" t="s">
        <v>3877</v>
      </c>
    </row>
    <row r="745" spans="3:3" x14ac:dyDescent="0.2">
      <c r="C745" s="2" t="s">
        <v>3878</v>
      </c>
    </row>
    <row r="746" spans="3:3" x14ac:dyDescent="0.2">
      <c r="C746" s="2" t="s">
        <v>3879</v>
      </c>
    </row>
    <row r="747" spans="3:3" x14ac:dyDescent="0.2">
      <c r="C747" s="2" t="s">
        <v>3880</v>
      </c>
    </row>
    <row r="748" spans="3:3" x14ac:dyDescent="0.2">
      <c r="C748" s="2" t="s">
        <v>3881</v>
      </c>
    </row>
    <row r="749" spans="3:3" x14ac:dyDescent="0.2">
      <c r="C749" s="2" t="s">
        <v>3882</v>
      </c>
    </row>
    <row r="750" spans="3:3" x14ac:dyDescent="0.2">
      <c r="C750" s="2" t="s">
        <v>3883</v>
      </c>
    </row>
    <row r="751" spans="3:3" x14ac:dyDescent="0.2">
      <c r="C751" s="2" t="s">
        <v>3884</v>
      </c>
    </row>
    <row r="752" spans="3:3" x14ac:dyDescent="0.2">
      <c r="C752" s="2" t="s">
        <v>3885</v>
      </c>
    </row>
    <row r="753" spans="3:3" x14ac:dyDescent="0.2">
      <c r="C753" s="2" t="s">
        <v>3886</v>
      </c>
    </row>
    <row r="754" spans="3:3" x14ac:dyDescent="0.2">
      <c r="C754" s="2" t="s">
        <v>3887</v>
      </c>
    </row>
    <row r="755" spans="3:3" x14ac:dyDescent="0.2">
      <c r="C755" s="2" t="s">
        <v>3888</v>
      </c>
    </row>
    <row r="756" spans="3:3" x14ac:dyDescent="0.2">
      <c r="C756" s="2" t="s">
        <v>3889</v>
      </c>
    </row>
    <row r="757" spans="3:3" x14ac:dyDescent="0.2">
      <c r="C757" s="2" t="s">
        <v>3890</v>
      </c>
    </row>
    <row r="758" spans="3:3" x14ac:dyDescent="0.2">
      <c r="C758" s="2" t="s">
        <v>3891</v>
      </c>
    </row>
    <row r="759" spans="3:3" x14ac:dyDescent="0.2">
      <c r="C759" s="2" t="s">
        <v>3892</v>
      </c>
    </row>
    <row r="760" spans="3:3" x14ac:dyDescent="0.2">
      <c r="C760" s="2" t="s">
        <v>3893</v>
      </c>
    </row>
    <row r="761" spans="3:3" x14ac:dyDescent="0.2">
      <c r="C761" s="2" t="s">
        <v>3894</v>
      </c>
    </row>
    <row r="762" spans="3:3" x14ac:dyDescent="0.2">
      <c r="C762" s="2" t="s">
        <v>3895</v>
      </c>
    </row>
    <row r="763" spans="3:3" x14ac:dyDescent="0.2">
      <c r="C763" s="2" t="s">
        <v>3896</v>
      </c>
    </row>
    <row r="764" spans="3:3" x14ac:dyDescent="0.2">
      <c r="C764" s="2" t="s">
        <v>3897</v>
      </c>
    </row>
    <row r="765" spans="3:3" x14ac:dyDescent="0.2">
      <c r="C765" s="2" t="s">
        <v>3898</v>
      </c>
    </row>
    <row r="766" spans="3:3" x14ac:dyDescent="0.2">
      <c r="C766" s="2" t="s">
        <v>3899</v>
      </c>
    </row>
    <row r="767" spans="3:3" x14ac:dyDescent="0.2">
      <c r="C767" s="2" t="s">
        <v>3900</v>
      </c>
    </row>
    <row r="768" spans="3:3" x14ac:dyDescent="0.2">
      <c r="C768" s="2" t="s">
        <v>3901</v>
      </c>
    </row>
    <row r="769" spans="3:3" x14ac:dyDescent="0.2">
      <c r="C769" s="2" t="s">
        <v>3902</v>
      </c>
    </row>
    <row r="770" spans="3:3" x14ac:dyDescent="0.2">
      <c r="C770" s="2" t="s">
        <v>3377</v>
      </c>
    </row>
    <row r="771" spans="3:3" x14ac:dyDescent="0.2">
      <c r="C771" s="2" t="s">
        <v>3275</v>
      </c>
    </row>
    <row r="772" spans="3:3" x14ac:dyDescent="0.2">
      <c r="C772" s="2" t="s">
        <v>3044</v>
      </c>
    </row>
    <row r="773" spans="3:3" x14ac:dyDescent="0.2">
      <c r="C773" s="2" t="s">
        <v>3903</v>
      </c>
    </row>
    <row r="774" spans="3:3" x14ac:dyDescent="0.2">
      <c r="C774" s="2" t="s">
        <v>3904</v>
      </c>
    </row>
    <row r="775" spans="3:3" x14ac:dyDescent="0.2">
      <c r="C775" s="2" t="s">
        <v>3905</v>
      </c>
    </row>
    <row r="776" spans="3:3" x14ac:dyDescent="0.2">
      <c r="C776" s="2" t="s">
        <v>3108</v>
      </c>
    </row>
    <row r="777" spans="3:3" x14ac:dyDescent="0.2">
      <c r="C777" s="2" t="s">
        <v>3155</v>
      </c>
    </row>
    <row r="778" spans="3:3" x14ac:dyDescent="0.2">
      <c r="C778" s="2" t="s">
        <v>3906</v>
      </c>
    </row>
    <row r="779" spans="3:3" x14ac:dyDescent="0.2">
      <c r="C779" s="2" t="s">
        <v>3907</v>
      </c>
    </row>
    <row r="780" spans="3:3" x14ac:dyDescent="0.2">
      <c r="C780" s="2" t="s">
        <v>3908</v>
      </c>
    </row>
    <row r="781" spans="3:3" x14ac:dyDescent="0.2">
      <c r="C781" s="2" t="s">
        <v>3128</v>
      </c>
    </row>
    <row r="782" spans="3:3" x14ac:dyDescent="0.2">
      <c r="C782" s="2" t="s">
        <v>3179</v>
      </c>
    </row>
    <row r="783" spans="3:3" x14ac:dyDescent="0.2">
      <c r="C783" s="2" t="s">
        <v>3225</v>
      </c>
    </row>
    <row r="784" spans="3:3" x14ac:dyDescent="0.2">
      <c r="C784" s="2" t="s">
        <v>3219</v>
      </c>
    </row>
    <row r="785" spans="3:3" x14ac:dyDescent="0.2">
      <c r="C785" s="2" t="s">
        <v>3909</v>
      </c>
    </row>
    <row r="786" spans="3:3" x14ac:dyDescent="0.2">
      <c r="C786" s="2" t="s">
        <v>3254</v>
      </c>
    </row>
    <row r="787" spans="3:3" x14ac:dyDescent="0.2">
      <c r="C787" s="2" t="s">
        <v>3133</v>
      </c>
    </row>
  </sheetData>
  <mergeCells count="3">
    <mergeCell ref="A3:A4"/>
    <mergeCell ref="A203:L203"/>
    <mergeCell ref="O203:P203"/>
  </mergeCells>
  <conditionalFormatting sqref="B3">
    <cfRule type="duplicateValues" dxfId="120" priority="3"/>
  </conditionalFormatting>
  <conditionalFormatting sqref="B4:B202">
    <cfRule type="duplicateValues" dxfId="119" priority="90"/>
  </conditionalFormatting>
  <conditionalFormatting sqref="C211:C787">
    <cfRule type="duplicateValues" dxfId="118" priority="2"/>
  </conditionalFormatting>
  <conditionalFormatting sqref="C1:C1048576">
    <cfRule type="duplicateValues" dxfId="117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01"/>
  <sheetViews>
    <sheetView zoomScale="110" zoomScaleNormal="110" workbookViewId="0">
      <pane xSplit="3" ySplit="2" topLeftCell="D114" activePane="bottomRight" state="frozen"/>
      <selection activeCell="G8" sqref="G8"/>
      <selection pane="topRight" activeCell="G8" sqref="G8"/>
      <selection pane="bottomLeft" activeCell="G8" sqref="G8"/>
      <selection pane="bottomRight" activeCell="H120" sqref="H12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0" customHeight="1" x14ac:dyDescent="0.2">
      <c r="A3" s="141" t="s">
        <v>2602</v>
      </c>
      <c r="B3" s="73" t="s">
        <v>2603</v>
      </c>
      <c r="C3" s="9" t="s">
        <v>2604</v>
      </c>
      <c r="D3" s="75" t="s">
        <v>426</v>
      </c>
      <c r="E3" s="13">
        <v>44417</v>
      </c>
      <c r="F3" s="75" t="s">
        <v>427</v>
      </c>
      <c r="G3" s="13">
        <v>44418</v>
      </c>
      <c r="H3" s="10" t="s">
        <v>429</v>
      </c>
      <c r="I3" s="1">
        <v>81</v>
      </c>
      <c r="J3" s="1">
        <v>54</v>
      </c>
      <c r="K3" s="1">
        <v>67</v>
      </c>
      <c r="L3" s="1">
        <v>11</v>
      </c>
      <c r="M3" s="79">
        <v>73.264499999999998</v>
      </c>
      <c r="N3" s="8">
        <v>73</v>
      </c>
      <c r="O3" s="62">
        <v>3000</v>
      </c>
      <c r="P3" s="63">
        <f>Table22452368910111213141516171819202122242345672345689101112131415161718192021[[#This Row],[PEMBULATAN]]*O3</f>
        <v>219000</v>
      </c>
    </row>
    <row r="4" spans="1:16" ht="30" customHeight="1" x14ac:dyDescent="0.2">
      <c r="A4" s="142"/>
      <c r="B4" s="74"/>
      <c r="C4" s="9" t="s">
        <v>2605</v>
      </c>
      <c r="D4" s="75" t="s">
        <v>426</v>
      </c>
      <c r="E4" s="13">
        <v>44417</v>
      </c>
      <c r="F4" s="75" t="s">
        <v>427</v>
      </c>
      <c r="G4" s="13">
        <v>44418</v>
      </c>
      <c r="H4" s="10" t="s">
        <v>429</v>
      </c>
      <c r="I4" s="1">
        <v>14</v>
      </c>
      <c r="J4" s="1">
        <v>10</v>
      </c>
      <c r="K4" s="1">
        <v>14</v>
      </c>
      <c r="L4" s="1">
        <v>11</v>
      </c>
      <c r="M4" s="79">
        <v>0.49</v>
      </c>
      <c r="N4" s="8">
        <v>11</v>
      </c>
      <c r="O4" s="62">
        <v>3000</v>
      </c>
      <c r="P4" s="63">
        <f>Table22452368910111213141516171819202122242345672345689101112131415161718192021[[#This Row],[PEMBULATAN]]*O4</f>
        <v>33000</v>
      </c>
    </row>
    <row r="5" spans="1:16" ht="30" customHeight="1" x14ac:dyDescent="0.2">
      <c r="A5" s="90"/>
      <c r="B5" s="74"/>
      <c r="C5" s="85" t="s">
        <v>2606</v>
      </c>
      <c r="D5" s="77" t="s">
        <v>426</v>
      </c>
      <c r="E5" s="13">
        <v>44417</v>
      </c>
      <c r="F5" s="75" t="s">
        <v>427</v>
      </c>
      <c r="G5" s="13">
        <v>44418</v>
      </c>
      <c r="H5" s="76" t="s">
        <v>429</v>
      </c>
      <c r="I5" s="15">
        <v>20</v>
      </c>
      <c r="J5" s="15">
        <v>26</v>
      </c>
      <c r="K5" s="15">
        <v>8</v>
      </c>
      <c r="L5" s="15">
        <v>1</v>
      </c>
      <c r="M5" s="80">
        <v>1.04</v>
      </c>
      <c r="N5" s="71">
        <v>1</v>
      </c>
      <c r="O5" s="62">
        <v>3000</v>
      </c>
      <c r="P5" s="63">
        <f>Table22452368910111213141516171819202122242345672345689101112131415161718192021[[#This Row],[PEMBULATAN]]*O5</f>
        <v>3000</v>
      </c>
    </row>
    <row r="6" spans="1:16" ht="30" customHeight="1" x14ac:dyDescent="0.2">
      <c r="A6" s="90"/>
      <c r="B6" s="74"/>
      <c r="C6" s="85" t="s">
        <v>2607</v>
      </c>
      <c r="D6" s="77" t="s">
        <v>426</v>
      </c>
      <c r="E6" s="13">
        <v>44417</v>
      </c>
      <c r="F6" s="75" t="s">
        <v>427</v>
      </c>
      <c r="G6" s="13">
        <v>44418</v>
      </c>
      <c r="H6" s="76" t="s">
        <v>429</v>
      </c>
      <c r="I6" s="15">
        <v>60</v>
      </c>
      <c r="J6" s="15">
        <v>32</v>
      </c>
      <c r="K6" s="15">
        <v>42</v>
      </c>
      <c r="L6" s="15">
        <v>21</v>
      </c>
      <c r="M6" s="80">
        <v>20.16</v>
      </c>
      <c r="N6" s="71">
        <v>21</v>
      </c>
      <c r="O6" s="62">
        <v>3000</v>
      </c>
      <c r="P6" s="63">
        <f>Table22452368910111213141516171819202122242345672345689101112131415161718192021[[#This Row],[PEMBULATAN]]*O6</f>
        <v>63000</v>
      </c>
    </row>
    <row r="7" spans="1:16" ht="30" customHeight="1" x14ac:dyDescent="0.2">
      <c r="A7" s="90"/>
      <c r="B7" s="74"/>
      <c r="C7" s="85" t="s">
        <v>2608</v>
      </c>
      <c r="D7" s="77" t="s">
        <v>426</v>
      </c>
      <c r="E7" s="13">
        <v>44417</v>
      </c>
      <c r="F7" s="75" t="s">
        <v>427</v>
      </c>
      <c r="G7" s="13">
        <v>44418</v>
      </c>
      <c r="H7" s="76" t="s">
        <v>429</v>
      </c>
      <c r="I7" s="15">
        <v>90</v>
      </c>
      <c r="J7" s="15">
        <v>46</v>
      </c>
      <c r="K7" s="15">
        <v>54</v>
      </c>
      <c r="L7" s="15">
        <v>21</v>
      </c>
      <c r="M7" s="80">
        <v>55.89</v>
      </c>
      <c r="N7" s="71">
        <v>56</v>
      </c>
      <c r="O7" s="62">
        <v>3000</v>
      </c>
      <c r="P7" s="63">
        <f>Table22452368910111213141516171819202122242345672345689101112131415161718192021[[#This Row],[PEMBULATAN]]*O7</f>
        <v>168000</v>
      </c>
    </row>
    <row r="8" spans="1:16" ht="30" customHeight="1" x14ac:dyDescent="0.2">
      <c r="A8" s="90"/>
      <c r="B8" s="74"/>
      <c r="C8" s="85" t="s">
        <v>2609</v>
      </c>
      <c r="D8" s="77" t="s">
        <v>426</v>
      </c>
      <c r="E8" s="13">
        <v>44417</v>
      </c>
      <c r="F8" s="75" t="s">
        <v>427</v>
      </c>
      <c r="G8" s="13">
        <v>44418</v>
      </c>
      <c r="H8" s="76" t="s">
        <v>429</v>
      </c>
      <c r="I8" s="15">
        <v>36</v>
      </c>
      <c r="J8" s="15">
        <v>56</v>
      </c>
      <c r="K8" s="15">
        <v>14</v>
      </c>
      <c r="L8" s="15">
        <v>4</v>
      </c>
      <c r="M8" s="80">
        <v>7.056</v>
      </c>
      <c r="N8" s="71">
        <v>7</v>
      </c>
      <c r="O8" s="62">
        <v>3000</v>
      </c>
      <c r="P8" s="63">
        <f>Table22452368910111213141516171819202122242345672345689101112131415161718192021[[#This Row],[PEMBULATAN]]*O8</f>
        <v>21000</v>
      </c>
    </row>
    <row r="9" spans="1:16" ht="30" customHeight="1" x14ac:dyDescent="0.2">
      <c r="A9" s="90"/>
      <c r="B9" s="74"/>
      <c r="C9" s="85" t="s">
        <v>2610</v>
      </c>
      <c r="D9" s="77" t="s">
        <v>426</v>
      </c>
      <c r="E9" s="13">
        <v>44417</v>
      </c>
      <c r="F9" s="75" t="s">
        <v>427</v>
      </c>
      <c r="G9" s="13">
        <v>44418</v>
      </c>
      <c r="H9" s="76" t="s">
        <v>429</v>
      </c>
      <c r="I9" s="15">
        <v>50</v>
      </c>
      <c r="J9" s="15">
        <v>45</v>
      </c>
      <c r="K9" s="15">
        <v>30</v>
      </c>
      <c r="L9" s="15">
        <v>10</v>
      </c>
      <c r="M9" s="80">
        <v>16.875</v>
      </c>
      <c r="N9" s="71">
        <v>17</v>
      </c>
      <c r="O9" s="62">
        <v>3000</v>
      </c>
      <c r="P9" s="63">
        <f>Table22452368910111213141516171819202122242345672345689101112131415161718192021[[#This Row],[PEMBULATAN]]*O9</f>
        <v>51000</v>
      </c>
    </row>
    <row r="10" spans="1:16" ht="30" customHeight="1" x14ac:dyDescent="0.2">
      <c r="A10" s="90"/>
      <c r="B10" s="74"/>
      <c r="C10" s="85" t="s">
        <v>2611</v>
      </c>
      <c r="D10" s="77" t="s">
        <v>426</v>
      </c>
      <c r="E10" s="13">
        <v>44417</v>
      </c>
      <c r="F10" s="75" t="s">
        <v>427</v>
      </c>
      <c r="G10" s="13">
        <v>44418</v>
      </c>
      <c r="H10" s="76" t="s">
        <v>429</v>
      </c>
      <c r="I10" s="15">
        <v>47</v>
      </c>
      <c r="J10" s="15">
        <v>53</v>
      </c>
      <c r="K10" s="15">
        <v>32</v>
      </c>
      <c r="L10" s="15">
        <v>11</v>
      </c>
      <c r="M10" s="80">
        <v>19.928000000000001</v>
      </c>
      <c r="N10" s="71">
        <v>20</v>
      </c>
      <c r="O10" s="62">
        <v>3000</v>
      </c>
      <c r="P10" s="63">
        <f>Table22452368910111213141516171819202122242345672345689101112131415161718192021[[#This Row],[PEMBULATAN]]*O10</f>
        <v>60000</v>
      </c>
    </row>
    <row r="11" spans="1:16" ht="30" customHeight="1" x14ac:dyDescent="0.2">
      <c r="A11" s="90"/>
      <c r="B11" s="100"/>
      <c r="C11" s="85" t="s">
        <v>2612</v>
      </c>
      <c r="D11" s="77" t="s">
        <v>426</v>
      </c>
      <c r="E11" s="13">
        <v>44417</v>
      </c>
      <c r="F11" s="75" t="s">
        <v>427</v>
      </c>
      <c r="G11" s="13">
        <v>44418</v>
      </c>
      <c r="H11" s="76" t="s">
        <v>429</v>
      </c>
      <c r="I11" s="15">
        <v>60</v>
      </c>
      <c r="J11" s="15">
        <v>64</v>
      </c>
      <c r="K11" s="15">
        <v>34</v>
      </c>
      <c r="L11" s="15">
        <v>9</v>
      </c>
      <c r="M11" s="80">
        <v>32.64</v>
      </c>
      <c r="N11" s="71">
        <v>33</v>
      </c>
      <c r="O11" s="62">
        <v>3000</v>
      </c>
      <c r="P11" s="63">
        <f>Table22452368910111213141516171819202122242345672345689101112131415161718192021[[#This Row],[PEMBULATAN]]*O11</f>
        <v>99000</v>
      </c>
    </row>
    <row r="12" spans="1:16" ht="30" customHeight="1" x14ac:dyDescent="0.2">
      <c r="A12" s="90"/>
      <c r="B12" s="74" t="s">
        <v>2613</v>
      </c>
      <c r="C12" s="85" t="s">
        <v>2614</v>
      </c>
      <c r="D12" s="77" t="s">
        <v>426</v>
      </c>
      <c r="E12" s="13">
        <v>44417</v>
      </c>
      <c r="F12" s="75" t="s">
        <v>427</v>
      </c>
      <c r="G12" s="13">
        <v>44418</v>
      </c>
      <c r="H12" s="76" t="s">
        <v>429</v>
      </c>
      <c r="I12" s="15">
        <v>82</v>
      </c>
      <c r="J12" s="15">
        <v>34</v>
      </c>
      <c r="K12" s="15">
        <v>26</v>
      </c>
      <c r="L12" s="15">
        <v>6</v>
      </c>
      <c r="M12" s="80">
        <v>18.122</v>
      </c>
      <c r="N12" s="71">
        <v>18</v>
      </c>
      <c r="O12" s="62">
        <v>3000</v>
      </c>
      <c r="P12" s="63">
        <f>Table22452368910111213141516171819202122242345672345689101112131415161718192021[[#This Row],[PEMBULATAN]]*O12</f>
        <v>54000</v>
      </c>
    </row>
    <row r="13" spans="1:16" ht="30" customHeight="1" x14ac:dyDescent="0.2">
      <c r="A13" s="90"/>
      <c r="B13" s="74"/>
      <c r="C13" s="85" t="s">
        <v>2615</v>
      </c>
      <c r="D13" s="77" t="s">
        <v>426</v>
      </c>
      <c r="E13" s="13">
        <v>44417</v>
      </c>
      <c r="F13" s="75" t="s">
        <v>427</v>
      </c>
      <c r="G13" s="13">
        <v>44418</v>
      </c>
      <c r="H13" s="76" t="s">
        <v>429</v>
      </c>
      <c r="I13" s="15">
        <v>83</v>
      </c>
      <c r="J13" s="15">
        <v>52</v>
      </c>
      <c r="K13" s="15">
        <v>33</v>
      </c>
      <c r="L13" s="15">
        <v>13</v>
      </c>
      <c r="M13" s="80">
        <v>35.606999999999999</v>
      </c>
      <c r="N13" s="71">
        <v>36</v>
      </c>
      <c r="O13" s="62">
        <v>3000</v>
      </c>
      <c r="P13" s="63">
        <f>Table22452368910111213141516171819202122242345672345689101112131415161718192021[[#This Row],[PEMBULATAN]]*O13</f>
        <v>108000</v>
      </c>
    </row>
    <row r="14" spans="1:16" ht="30" customHeight="1" x14ac:dyDescent="0.2">
      <c r="A14" s="90"/>
      <c r="B14" s="74"/>
      <c r="C14" s="85" t="s">
        <v>2616</v>
      </c>
      <c r="D14" s="77" t="s">
        <v>426</v>
      </c>
      <c r="E14" s="13">
        <v>44417</v>
      </c>
      <c r="F14" s="75" t="s">
        <v>427</v>
      </c>
      <c r="G14" s="13">
        <v>44418</v>
      </c>
      <c r="H14" s="76" t="s">
        <v>429</v>
      </c>
      <c r="I14" s="15">
        <v>82</v>
      </c>
      <c r="J14" s="15">
        <v>45</v>
      </c>
      <c r="K14" s="15">
        <v>10</v>
      </c>
      <c r="L14" s="15">
        <v>14</v>
      </c>
      <c r="M14" s="80">
        <v>9.2249999999999996</v>
      </c>
      <c r="N14" s="71">
        <v>14</v>
      </c>
      <c r="O14" s="62">
        <v>3000</v>
      </c>
      <c r="P14" s="63">
        <f>Table22452368910111213141516171819202122242345672345689101112131415161718192021[[#This Row],[PEMBULATAN]]*O14</f>
        <v>42000</v>
      </c>
    </row>
    <row r="15" spans="1:16" ht="30" customHeight="1" x14ac:dyDescent="0.2">
      <c r="A15" s="90"/>
      <c r="B15" s="74"/>
      <c r="C15" s="85" t="s">
        <v>2617</v>
      </c>
      <c r="D15" s="77" t="s">
        <v>426</v>
      </c>
      <c r="E15" s="13">
        <v>44417</v>
      </c>
      <c r="F15" s="75" t="s">
        <v>427</v>
      </c>
      <c r="G15" s="13">
        <v>44418</v>
      </c>
      <c r="H15" s="76" t="s">
        <v>429</v>
      </c>
      <c r="I15" s="15">
        <v>56</v>
      </c>
      <c r="J15" s="15">
        <v>30</v>
      </c>
      <c r="K15" s="15">
        <v>43</v>
      </c>
      <c r="L15" s="15">
        <v>12</v>
      </c>
      <c r="M15" s="80">
        <v>18.059999999999999</v>
      </c>
      <c r="N15" s="71">
        <v>18</v>
      </c>
      <c r="O15" s="62">
        <v>3000</v>
      </c>
      <c r="P15" s="63">
        <f>Table22452368910111213141516171819202122242345672345689101112131415161718192021[[#This Row],[PEMBULATAN]]*O15</f>
        <v>54000</v>
      </c>
    </row>
    <row r="16" spans="1:16" ht="30" customHeight="1" x14ac:dyDescent="0.2">
      <c r="A16" s="90"/>
      <c r="B16" s="74"/>
      <c r="C16" s="85" t="s">
        <v>2618</v>
      </c>
      <c r="D16" s="77" t="s">
        <v>426</v>
      </c>
      <c r="E16" s="13">
        <v>44417</v>
      </c>
      <c r="F16" s="75" t="s">
        <v>427</v>
      </c>
      <c r="G16" s="13">
        <v>44418</v>
      </c>
      <c r="H16" s="76" t="s">
        <v>429</v>
      </c>
      <c r="I16" s="15">
        <v>54</v>
      </c>
      <c r="J16" s="15">
        <v>53</v>
      </c>
      <c r="K16" s="15">
        <v>50</v>
      </c>
      <c r="L16" s="15">
        <v>11</v>
      </c>
      <c r="M16" s="80">
        <v>35.774999999999999</v>
      </c>
      <c r="N16" s="71">
        <v>36</v>
      </c>
      <c r="O16" s="62">
        <v>3000</v>
      </c>
      <c r="P16" s="63">
        <f>Table22452368910111213141516171819202122242345672345689101112131415161718192021[[#This Row],[PEMBULATAN]]*O16</f>
        <v>108000</v>
      </c>
    </row>
    <row r="17" spans="1:16" ht="30" customHeight="1" x14ac:dyDescent="0.2">
      <c r="A17" s="90"/>
      <c r="B17" s="74"/>
      <c r="C17" s="85" t="s">
        <v>2619</v>
      </c>
      <c r="D17" s="77" t="s">
        <v>426</v>
      </c>
      <c r="E17" s="13">
        <v>44417</v>
      </c>
      <c r="F17" s="75" t="s">
        <v>427</v>
      </c>
      <c r="G17" s="13">
        <v>44418</v>
      </c>
      <c r="H17" s="76" t="s">
        <v>429</v>
      </c>
      <c r="I17" s="15">
        <v>50</v>
      </c>
      <c r="J17" s="15">
        <v>32</v>
      </c>
      <c r="K17" s="15">
        <v>26</v>
      </c>
      <c r="L17" s="15">
        <v>2</v>
      </c>
      <c r="M17" s="80">
        <v>10.4</v>
      </c>
      <c r="N17" s="71">
        <v>11</v>
      </c>
      <c r="O17" s="62">
        <v>3000</v>
      </c>
      <c r="P17" s="63">
        <f>Table22452368910111213141516171819202122242345672345689101112131415161718192021[[#This Row],[PEMBULATAN]]*O17</f>
        <v>33000</v>
      </c>
    </row>
    <row r="18" spans="1:16" ht="30" customHeight="1" x14ac:dyDescent="0.2">
      <c r="A18" s="90"/>
      <c r="B18" s="74"/>
      <c r="C18" s="85" t="s">
        <v>2620</v>
      </c>
      <c r="D18" s="77" t="s">
        <v>426</v>
      </c>
      <c r="E18" s="13">
        <v>44417</v>
      </c>
      <c r="F18" s="75" t="s">
        <v>427</v>
      </c>
      <c r="G18" s="13">
        <v>44418</v>
      </c>
      <c r="H18" s="76" t="s">
        <v>429</v>
      </c>
      <c r="I18" s="15">
        <v>95</v>
      </c>
      <c r="J18" s="15">
        <v>40</v>
      </c>
      <c r="K18" s="15">
        <v>40</v>
      </c>
      <c r="L18" s="15">
        <v>5</v>
      </c>
      <c r="M18" s="80">
        <v>38</v>
      </c>
      <c r="N18" s="71">
        <v>38</v>
      </c>
      <c r="O18" s="62">
        <v>3000</v>
      </c>
      <c r="P18" s="63">
        <f>Table22452368910111213141516171819202122242345672345689101112131415161718192021[[#This Row],[PEMBULATAN]]*O18</f>
        <v>114000</v>
      </c>
    </row>
    <row r="19" spans="1:16" ht="30" customHeight="1" x14ac:dyDescent="0.2">
      <c r="A19" s="90"/>
      <c r="B19" s="74"/>
      <c r="C19" s="85" t="s">
        <v>2621</v>
      </c>
      <c r="D19" s="77" t="s">
        <v>426</v>
      </c>
      <c r="E19" s="13">
        <v>44417</v>
      </c>
      <c r="F19" s="75" t="s">
        <v>427</v>
      </c>
      <c r="G19" s="13">
        <v>44418</v>
      </c>
      <c r="H19" s="76" t="s">
        <v>429</v>
      </c>
      <c r="I19" s="15">
        <v>46</v>
      </c>
      <c r="J19" s="15">
        <v>40</v>
      </c>
      <c r="K19" s="15">
        <v>22</v>
      </c>
      <c r="L19" s="15">
        <v>1</v>
      </c>
      <c r="M19" s="80">
        <v>10.119999999999999</v>
      </c>
      <c r="N19" s="71">
        <v>10</v>
      </c>
      <c r="O19" s="62">
        <v>3000</v>
      </c>
      <c r="P19" s="63">
        <f>Table22452368910111213141516171819202122242345672345689101112131415161718192021[[#This Row],[PEMBULATAN]]*O19</f>
        <v>30000</v>
      </c>
    </row>
    <row r="20" spans="1:16" ht="30" customHeight="1" x14ac:dyDescent="0.2">
      <c r="A20" s="90"/>
      <c r="B20" s="74"/>
      <c r="C20" s="85" t="s">
        <v>2622</v>
      </c>
      <c r="D20" s="77" t="s">
        <v>426</v>
      </c>
      <c r="E20" s="13">
        <v>44417</v>
      </c>
      <c r="F20" s="75" t="s">
        <v>427</v>
      </c>
      <c r="G20" s="13">
        <v>44418</v>
      </c>
      <c r="H20" s="76" t="s">
        <v>429</v>
      </c>
      <c r="I20" s="15">
        <v>65</v>
      </c>
      <c r="J20" s="15">
        <v>63</v>
      </c>
      <c r="K20" s="15">
        <v>35</v>
      </c>
      <c r="L20" s="15">
        <v>8</v>
      </c>
      <c r="M20" s="80">
        <v>35.831249999999997</v>
      </c>
      <c r="N20" s="71">
        <v>36</v>
      </c>
      <c r="O20" s="62">
        <v>3000</v>
      </c>
      <c r="P20" s="63">
        <f>Table22452368910111213141516171819202122242345672345689101112131415161718192021[[#This Row],[PEMBULATAN]]*O20</f>
        <v>108000</v>
      </c>
    </row>
    <row r="21" spans="1:16" ht="30" customHeight="1" x14ac:dyDescent="0.2">
      <c r="A21" s="90"/>
      <c r="B21" s="74"/>
      <c r="C21" s="85" t="s">
        <v>2623</v>
      </c>
      <c r="D21" s="77" t="s">
        <v>426</v>
      </c>
      <c r="E21" s="13">
        <v>44417</v>
      </c>
      <c r="F21" s="75" t="s">
        <v>427</v>
      </c>
      <c r="G21" s="13">
        <v>44418</v>
      </c>
      <c r="H21" s="76" t="s">
        <v>429</v>
      </c>
      <c r="I21" s="15">
        <v>65</v>
      </c>
      <c r="J21" s="15">
        <v>53</v>
      </c>
      <c r="K21" s="15">
        <v>36</v>
      </c>
      <c r="L21" s="15">
        <v>9</v>
      </c>
      <c r="M21" s="80">
        <v>31.004999999999999</v>
      </c>
      <c r="N21" s="71">
        <v>31</v>
      </c>
      <c r="O21" s="62">
        <v>3000</v>
      </c>
      <c r="P21" s="63">
        <f>Table22452368910111213141516171819202122242345672345689101112131415161718192021[[#This Row],[PEMBULATAN]]*O21</f>
        <v>93000</v>
      </c>
    </row>
    <row r="22" spans="1:16" ht="30" customHeight="1" x14ac:dyDescent="0.2">
      <c r="A22" s="90"/>
      <c r="B22" s="74"/>
      <c r="C22" s="85" t="s">
        <v>2624</v>
      </c>
      <c r="D22" s="77" t="s">
        <v>426</v>
      </c>
      <c r="E22" s="13">
        <v>44417</v>
      </c>
      <c r="F22" s="75" t="s">
        <v>427</v>
      </c>
      <c r="G22" s="13">
        <v>44418</v>
      </c>
      <c r="H22" s="76" t="s">
        <v>429</v>
      </c>
      <c r="I22" s="15">
        <v>103</v>
      </c>
      <c r="J22" s="15">
        <v>50</v>
      </c>
      <c r="K22" s="15">
        <v>40</v>
      </c>
      <c r="L22" s="15">
        <v>15</v>
      </c>
      <c r="M22" s="80">
        <v>51.5</v>
      </c>
      <c r="N22" s="71">
        <v>52</v>
      </c>
      <c r="O22" s="62">
        <v>3000</v>
      </c>
      <c r="P22" s="63">
        <f>Table22452368910111213141516171819202122242345672345689101112131415161718192021[[#This Row],[PEMBULATAN]]*O22</f>
        <v>156000</v>
      </c>
    </row>
    <row r="23" spans="1:16" ht="30" customHeight="1" x14ac:dyDescent="0.2">
      <c r="A23" s="90"/>
      <c r="B23" s="74"/>
      <c r="C23" s="85" t="s">
        <v>2625</v>
      </c>
      <c r="D23" s="77" t="s">
        <v>426</v>
      </c>
      <c r="E23" s="13">
        <v>44417</v>
      </c>
      <c r="F23" s="75" t="s">
        <v>427</v>
      </c>
      <c r="G23" s="13">
        <v>44418</v>
      </c>
      <c r="H23" s="76" t="s">
        <v>429</v>
      </c>
      <c r="I23" s="15">
        <v>93</v>
      </c>
      <c r="J23" s="15">
        <v>55</v>
      </c>
      <c r="K23" s="15">
        <v>44</v>
      </c>
      <c r="L23" s="15">
        <v>24</v>
      </c>
      <c r="M23" s="80">
        <v>56.265000000000001</v>
      </c>
      <c r="N23" s="71">
        <v>56</v>
      </c>
      <c r="O23" s="62">
        <v>3000</v>
      </c>
      <c r="P23" s="63">
        <f>Table22452368910111213141516171819202122242345672345689101112131415161718192021[[#This Row],[PEMBULATAN]]*O23</f>
        <v>168000</v>
      </c>
    </row>
    <row r="24" spans="1:16" ht="30" customHeight="1" x14ac:dyDescent="0.2">
      <c r="A24" s="90"/>
      <c r="B24" s="74"/>
      <c r="C24" s="85" t="s">
        <v>2626</v>
      </c>
      <c r="D24" s="77" t="s">
        <v>426</v>
      </c>
      <c r="E24" s="13">
        <v>44417</v>
      </c>
      <c r="F24" s="75" t="s">
        <v>427</v>
      </c>
      <c r="G24" s="13">
        <v>44418</v>
      </c>
      <c r="H24" s="76" t="s">
        <v>429</v>
      </c>
      <c r="I24" s="15">
        <v>52</v>
      </c>
      <c r="J24" s="15">
        <v>37</v>
      </c>
      <c r="K24" s="15">
        <v>25</v>
      </c>
      <c r="L24" s="15">
        <v>1</v>
      </c>
      <c r="M24" s="80">
        <v>12.025</v>
      </c>
      <c r="N24" s="71">
        <v>12</v>
      </c>
      <c r="O24" s="62">
        <v>3000</v>
      </c>
      <c r="P24" s="63">
        <f>Table22452368910111213141516171819202122242345672345689101112131415161718192021[[#This Row],[PEMBULATAN]]*O24</f>
        <v>36000</v>
      </c>
    </row>
    <row r="25" spans="1:16" ht="30" customHeight="1" x14ac:dyDescent="0.2">
      <c r="A25" s="90"/>
      <c r="B25" s="74"/>
      <c r="C25" s="85" t="s">
        <v>2627</v>
      </c>
      <c r="D25" s="77" t="s">
        <v>426</v>
      </c>
      <c r="E25" s="13">
        <v>44417</v>
      </c>
      <c r="F25" s="75" t="s">
        <v>427</v>
      </c>
      <c r="G25" s="13">
        <v>44418</v>
      </c>
      <c r="H25" s="76" t="s">
        <v>429</v>
      </c>
      <c r="I25" s="15">
        <v>53</v>
      </c>
      <c r="J25" s="15">
        <v>40</v>
      </c>
      <c r="K25" s="15">
        <v>18</v>
      </c>
      <c r="L25" s="15">
        <v>4</v>
      </c>
      <c r="M25" s="80">
        <v>9.5399999999999991</v>
      </c>
      <c r="N25" s="71">
        <v>10</v>
      </c>
      <c r="O25" s="62">
        <v>3000</v>
      </c>
      <c r="P25" s="63">
        <f>Table22452368910111213141516171819202122242345672345689101112131415161718192021[[#This Row],[PEMBULATAN]]*O25</f>
        <v>30000</v>
      </c>
    </row>
    <row r="26" spans="1:16" ht="30" customHeight="1" x14ac:dyDescent="0.2">
      <c r="A26" s="90"/>
      <c r="B26" s="74"/>
      <c r="C26" s="85" t="s">
        <v>2628</v>
      </c>
      <c r="D26" s="77" t="s">
        <v>426</v>
      </c>
      <c r="E26" s="13">
        <v>44417</v>
      </c>
      <c r="F26" s="75" t="s">
        <v>427</v>
      </c>
      <c r="G26" s="13">
        <v>44418</v>
      </c>
      <c r="H26" s="76" t="s">
        <v>429</v>
      </c>
      <c r="I26" s="15">
        <v>85</v>
      </c>
      <c r="J26" s="15">
        <v>48</v>
      </c>
      <c r="K26" s="15">
        <v>34</v>
      </c>
      <c r="L26" s="15">
        <v>14</v>
      </c>
      <c r="M26" s="80">
        <v>34.68</v>
      </c>
      <c r="N26" s="71">
        <v>35</v>
      </c>
      <c r="O26" s="62">
        <v>3000</v>
      </c>
      <c r="P26" s="63">
        <f>Table22452368910111213141516171819202122242345672345689101112131415161718192021[[#This Row],[PEMBULATAN]]*O26</f>
        <v>105000</v>
      </c>
    </row>
    <row r="27" spans="1:16" ht="30" customHeight="1" x14ac:dyDescent="0.2">
      <c r="A27" s="90"/>
      <c r="B27" s="74"/>
      <c r="C27" s="85" t="s">
        <v>2629</v>
      </c>
      <c r="D27" s="77" t="s">
        <v>426</v>
      </c>
      <c r="E27" s="13">
        <v>44417</v>
      </c>
      <c r="F27" s="75" t="s">
        <v>427</v>
      </c>
      <c r="G27" s="13">
        <v>44418</v>
      </c>
      <c r="H27" s="76" t="s">
        <v>429</v>
      </c>
      <c r="I27" s="15">
        <v>96</v>
      </c>
      <c r="J27" s="15">
        <v>60</v>
      </c>
      <c r="K27" s="15">
        <v>50</v>
      </c>
      <c r="L27" s="15">
        <v>23</v>
      </c>
      <c r="M27" s="80">
        <v>72</v>
      </c>
      <c r="N27" s="71">
        <v>72</v>
      </c>
      <c r="O27" s="62">
        <v>3000</v>
      </c>
      <c r="P27" s="63">
        <f>Table22452368910111213141516171819202122242345672345689101112131415161718192021[[#This Row],[PEMBULATAN]]*O27</f>
        <v>216000</v>
      </c>
    </row>
    <row r="28" spans="1:16" ht="30" customHeight="1" x14ac:dyDescent="0.2">
      <c r="A28" s="90"/>
      <c r="B28" s="74"/>
      <c r="C28" s="85" t="s">
        <v>2630</v>
      </c>
      <c r="D28" s="77" t="s">
        <v>426</v>
      </c>
      <c r="E28" s="13">
        <v>44417</v>
      </c>
      <c r="F28" s="75" t="s">
        <v>427</v>
      </c>
      <c r="G28" s="13">
        <v>44418</v>
      </c>
      <c r="H28" s="76" t="s">
        <v>429</v>
      </c>
      <c r="I28" s="15">
        <v>24</v>
      </c>
      <c r="J28" s="15">
        <v>16</v>
      </c>
      <c r="K28" s="15">
        <v>23</v>
      </c>
      <c r="L28" s="15">
        <v>3</v>
      </c>
      <c r="M28" s="80">
        <v>2.2080000000000002</v>
      </c>
      <c r="N28" s="71">
        <v>3</v>
      </c>
      <c r="O28" s="62">
        <v>3000</v>
      </c>
      <c r="P28" s="63">
        <f>Table22452368910111213141516171819202122242345672345689101112131415161718192021[[#This Row],[PEMBULATAN]]*O28</f>
        <v>9000</v>
      </c>
    </row>
    <row r="29" spans="1:16" ht="30" customHeight="1" x14ac:dyDescent="0.2">
      <c r="A29" s="90"/>
      <c r="B29" s="74"/>
      <c r="C29" s="85" t="s">
        <v>2631</v>
      </c>
      <c r="D29" s="77" t="s">
        <v>426</v>
      </c>
      <c r="E29" s="13">
        <v>44417</v>
      </c>
      <c r="F29" s="75" t="s">
        <v>427</v>
      </c>
      <c r="G29" s="13">
        <v>44418</v>
      </c>
      <c r="H29" s="76" t="s">
        <v>429</v>
      </c>
      <c r="I29" s="15">
        <v>105</v>
      </c>
      <c r="J29" s="15">
        <v>53</v>
      </c>
      <c r="K29" s="15">
        <v>34</v>
      </c>
      <c r="L29" s="15">
        <v>11</v>
      </c>
      <c r="M29" s="80">
        <v>47.302500000000002</v>
      </c>
      <c r="N29" s="71">
        <v>48</v>
      </c>
      <c r="O29" s="62">
        <v>3000</v>
      </c>
      <c r="P29" s="63">
        <f>Table22452368910111213141516171819202122242345672345689101112131415161718192021[[#This Row],[PEMBULATAN]]*O29</f>
        <v>144000</v>
      </c>
    </row>
    <row r="30" spans="1:16" ht="30" customHeight="1" x14ac:dyDescent="0.2">
      <c r="A30" s="90"/>
      <c r="B30" s="74"/>
      <c r="C30" s="85" t="s">
        <v>2632</v>
      </c>
      <c r="D30" s="77" t="s">
        <v>426</v>
      </c>
      <c r="E30" s="13">
        <v>44417</v>
      </c>
      <c r="F30" s="75" t="s">
        <v>427</v>
      </c>
      <c r="G30" s="13">
        <v>44418</v>
      </c>
      <c r="H30" s="76" t="s">
        <v>429</v>
      </c>
      <c r="I30" s="15">
        <v>86</v>
      </c>
      <c r="J30" s="15">
        <v>51</v>
      </c>
      <c r="K30" s="15">
        <v>30</v>
      </c>
      <c r="L30" s="15">
        <v>8</v>
      </c>
      <c r="M30" s="80">
        <v>32.895000000000003</v>
      </c>
      <c r="N30" s="71">
        <v>33</v>
      </c>
      <c r="O30" s="62">
        <v>3000</v>
      </c>
      <c r="P30" s="63">
        <f>Table22452368910111213141516171819202122242345672345689101112131415161718192021[[#This Row],[PEMBULATAN]]*O30</f>
        <v>99000</v>
      </c>
    </row>
    <row r="31" spans="1:16" ht="30" customHeight="1" x14ac:dyDescent="0.2">
      <c r="A31" s="90"/>
      <c r="B31" s="74"/>
      <c r="C31" s="85" t="s">
        <v>2633</v>
      </c>
      <c r="D31" s="77" t="s">
        <v>426</v>
      </c>
      <c r="E31" s="13">
        <v>44417</v>
      </c>
      <c r="F31" s="75" t="s">
        <v>427</v>
      </c>
      <c r="G31" s="13">
        <v>44418</v>
      </c>
      <c r="H31" s="76" t="s">
        <v>429</v>
      </c>
      <c r="I31" s="15">
        <v>102</v>
      </c>
      <c r="J31" s="15">
        <v>50</v>
      </c>
      <c r="K31" s="15">
        <v>40</v>
      </c>
      <c r="L31" s="15">
        <v>24</v>
      </c>
      <c r="M31" s="80">
        <v>51</v>
      </c>
      <c r="N31" s="71">
        <v>51</v>
      </c>
      <c r="O31" s="62">
        <v>3000</v>
      </c>
      <c r="P31" s="63">
        <f>Table22452368910111213141516171819202122242345672345689101112131415161718192021[[#This Row],[PEMBULATAN]]*O31</f>
        <v>153000</v>
      </c>
    </row>
    <row r="32" spans="1:16" ht="30" customHeight="1" x14ac:dyDescent="0.2">
      <c r="A32" s="90"/>
      <c r="B32" s="74"/>
      <c r="C32" s="85" t="s">
        <v>2634</v>
      </c>
      <c r="D32" s="77" t="s">
        <v>426</v>
      </c>
      <c r="E32" s="13">
        <v>44417</v>
      </c>
      <c r="F32" s="75" t="s">
        <v>427</v>
      </c>
      <c r="G32" s="13">
        <v>44418</v>
      </c>
      <c r="H32" s="76" t="s">
        <v>429</v>
      </c>
      <c r="I32" s="15">
        <v>35</v>
      </c>
      <c r="J32" s="15">
        <v>24</v>
      </c>
      <c r="K32" s="15">
        <v>35</v>
      </c>
      <c r="L32" s="15">
        <v>8</v>
      </c>
      <c r="M32" s="80">
        <v>7.35</v>
      </c>
      <c r="N32" s="71">
        <v>8</v>
      </c>
      <c r="O32" s="62">
        <v>3000</v>
      </c>
      <c r="P32" s="63">
        <f>Table22452368910111213141516171819202122242345672345689101112131415161718192021[[#This Row],[PEMBULATAN]]*O32</f>
        <v>24000</v>
      </c>
    </row>
    <row r="33" spans="1:16" ht="30" customHeight="1" x14ac:dyDescent="0.2">
      <c r="A33" s="90"/>
      <c r="B33" s="74"/>
      <c r="C33" s="85" t="s">
        <v>2635</v>
      </c>
      <c r="D33" s="77" t="s">
        <v>426</v>
      </c>
      <c r="E33" s="13">
        <v>44417</v>
      </c>
      <c r="F33" s="75" t="s">
        <v>427</v>
      </c>
      <c r="G33" s="13">
        <v>44418</v>
      </c>
      <c r="H33" s="76" t="s">
        <v>429</v>
      </c>
      <c r="I33" s="15">
        <v>70</v>
      </c>
      <c r="J33" s="15">
        <v>60</v>
      </c>
      <c r="K33" s="15">
        <v>26</v>
      </c>
      <c r="L33" s="15">
        <v>5</v>
      </c>
      <c r="M33" s="80">
        <v>27.3</v>
      </c>
      <c r="N33" s="71">
        <v>28</v>
      </c>
      <c r="O33" s="62">
        <v>3000</v>
      </c>
      <c r="P33" s="63">
        <f>Table22452368910111213141516171819202122242345672345689101112131415161718192021[[#This Row],[PEMBULATAN]]*O33</f>
        <v>84000</v>
      </c>
    </row>
    <row r="34" spans="1:16" ht="30" customHeight="1" x14ac:dyDescent="0.2">
      <c r="A34" s="90"/>
      <c r="B34" s="74"/>
      <c r="C34" s="85" t="s">
        <v>2636</v>
      </c>
      <c r="D34" s="77" t="s">
        <v>426</v>
      </c>
      <c r="E34" s="13">
        <v>44417</v>
      </c>
      <c r="F34" s="75" t="s">
        <v>427</v>
      </c>
      <c r="G34" s="13">
        <v>44418</v>
      </c>
      <c r="H34" s="76" t="s">
        <v>429</v>
      </c>
      <c r="I34" s="15">
        <v>104</v>
      </c>
      <c r="J34" s="15">
        <v>60</v>
      </c>
      <c r="K34" s="15">
        <v>30</v>
      </c>
      <c r="L34" s="15">
        <v>13</v>
      </c>
      <c r="M34" s="80">
        <v>46.8</v>
      </c>
      <c r="N34" s="71">
        <v>47</v>
      </c>
      <c r="O34" s="62">
        <v>3000</v>
      </c>
      <c r="P34" s="63">
        <f>Table22452368910111213141516171819202122242345672345689101112131415161718192021[[#This Row],[PEMBULATAN]]*O34</f>
        <v>141000</v>
      </c>
    </row>
    <row r="35" spans="1:16" ht="30" customHeight="1" x14ac:dyDescent="0.2">
      <c r="A35" s="90"/>
      <c r="B35" s="74"/>
      <c r="C35" s="85" t="s">
        <v>2637</v>
      </c>
      <c r="D35" s="77" t="s">
        <v>426</v>
      </c>
      <c r="E35" s="13">
        <v>44417</v>
      </c>
      <c r="F35" s="75" t="s">
        <v>427</v>
      </c>
      <c r="G35" s="13">
        <v>44418</v>
      </c>
      <c r="H35" s="76" t="s">
        <v>429</v>
      </c>
      <c r="I35" s="15">
        <v>102</v>
      </c>
      <c r="J35" s="15">
        <v>64</v>
      </c>
      <c r="K35" s="15">
        <v>30</v>
      </c>
      <c r="L35" s="15">
        <v>16</v>
      </c>
      <c r="M35" s="80">
        <v>48.96</v>
      </c>
      <c r="N35" s="71">
        <v>49</v>
      </c>
      <c r="O35" s="62">
        <v>3000</v>
      </c>
      <c r="P35" s="63">
        <f>Table22452368910111213141516171819202122242345672345689101112131415161718192021[[#This Row],[PEMBULATAN]]*O35</f>
        <v>147000</v>
      </c>
    </row>
    <row r="36" spans="1:16" ht="30" customHeight="1" x14ac:dyDescent="0.2">
      <c r="A36" s="90"/>
      <c r="B36" s="74"/>
      <c r="C36" s="85" t="s">
        <v>2638</v>
      </c>
      <c r="D36" s="77" t="s">
        <v>426</v>
      </c>
      <c r="E36" s="13">
        <v>44417</v>
      </c>
      <c r="F36" s="75" t="s">
        <v>427</v>
      </c>
      <c r="G36" s="13">
        <v>44418</v>
      </c>
      <c r="H36" s="76" t="s">
        <v>429</v>
      </c>
      <c r="I36" s="15">
        <v>110</v>
      </c>
      <c r="J36" s="15">
        <v>54</v>
      </c>
      <c r="K36" s="15">
        <v>26</v>
      </c>
      <c r="L36" s="15">
        <v>9</v>
      </c>
      <c r="M36" s="80">
        <v>38.61</v>
      </c>
      <c r="N36" s="71">
        <v>39</v>
      </c>
      <c r="O36" s="62">
        <v>3000</v>
      </c>
      <c r="P36" s="63">
        <f>Table22452368910111213141516171819202122242345672345689101112131415161718192021[[#This Row],[PEMBULATAN]]*O36</f>
        <v>117000</v>
      </c>
    </row>
    <row r="37" spans="1:16" ht="30" customHeight="1" x14ac:dyDescent="0.2">
      <c r="A37" s="90"/>
      <c r="B37" s="74"/>
      <c r="C37" s="85" t="s">
        <v>2639</v>
      </c>
      <c r="D37" s="77" t="s">
        <v>426</v>
      </c>
      <c r="E37" s="13">
        <v>44417</v>
      </c>
      <c r="F37" s="75" t="s">
        <v>427</v>
      </c>
      <c r="G37" s="13">
        <v>44418</v>
      </c>
      <c r="H37" s="76" t="s">
        <v>429</v>
      </c>
      <c r="I37" s="15">
        <v>60</v>
      </c>
      <c r="J37" s="15">
        <v>40</v>
      </c>
      <c r="K37" s="15">
        <v>26</v>
      </c>
      <c r="L37" s="15">
        <v>6</v>
      </c>
      <c r="M37" s="80">
        <v>15.6</v>
      </c>
      <c r="N37" s="71">
        <v>16</v>
      </c>
      <c r="O37" s="62">
        <v>3000</v>
      </c>
      <c r="P37" s="63">
        <f>Table22452368910111213141516171819202122242345672345689101112131415161718192021[[#This Row],[PEMBULATAN]]*O37</f>
        <v>48000</v>
      </c>
    </row>
    <row r="38" spans="1:16" ht="30" customHeight="1" x14ac:dyDescent="0.2">
      <c r="A38" s="90"/>
      <c r="B38" s="74"/>
      <c r="C38" s="85" t="s">
        <v>2640</v>
      </c>
      <c r="D38" s="77" t="s">
        <v>426</v>
      </c>
      <c r="E38" s="13">
        <v>44417</v>
      </c>
      <c r="F38" s="75" t="s">
        <v>427</v>
      </c>
      <c r="G38" s="13">
        <v>44418</v>
      </c>
      <c r="H38" s="76" t="s">
        <v>429</v>
      </c>
      <c r="I38" s="15">
        <v>96</v>
      </c>
      <c r="J38" s="15">
        <v>60</v>
      </c>
      <c r="K38" s="15">
        <v>30</v>
      </c>
      <c r="L38" s="15">
        <v>12</v>
      </c>
      <c r="M38" s="80">
        <v>43.2</v>
      </c>
      <c r="N38" s="71">
        <v>43</v>
      </c>
      <c r="O38" s="62">
        <v>3000</v>
      </c>
      <c r="P38" s="63">
        <f>Table22452368910111213141516171819202122242345672345689101112131415161718192021[[#This Row],[PEMBULATAN]]*O38</f>
        <v>129000</v>
      </c>
    </row>
    <row r="39" spans="1:16" ht="30" customHeight="1" x14ac:dyDescent="0.2">
      <c r="A39" s="90"/>
      <c r="B39" s="74"/>
      <c r="C39" s="85" t="s">
        <v>2641</v>
      </c>
      <c r="D39" s="77" t="s">
        <v>426</v>
      </c>
      <c r="E39" s="13">
        <v>44417</v>
      </c>
      <c r="F39" s="75" t="s">
        <v>427</v>
      </c>
      <c r="G39" s="13">
        <v>44418</v>
      </c>
      <c r="H39" s="76" t="s">
        <v>429</v>
      </c>
      <c r="I39" s="15">
        <v>53</v>
      </c>
      <c r="J39" s="15">
        <v>26</v>
      </c>
      <c r="K39" s="15">
        <v>36</v>
      </c>
      <c r="L39" s="15">
        <v>1</v>
      </c>
      <c r="M39" s="80">
        <v>12.401999999999999</v>
      </c>
      <c r="N39" s="71">
        <v>13</v>
      </c>
      <c r="O39" s="62">
        <v>3000</v>
      </c>
      <c r="P39" s="63">
        <f>Table22452368910111213141516171819202122242345672345689101112131415161718192021[[#This Row],[PEMBULATAN]]*O39</f>
        <v>39000</v>
      </c>
    </row>
    <row r="40" spans="1:16" ht="30" customHeight="1" x14ac:dyDescent="0.2">
      <c r="A40" s="90"/>
      <c r="B40" s="74"/>
      <c r="C40" s="85" t="s">
        <v>2642</v>
      </c>
      <c r="D40" s="77" t="s">
        <v>426</v>
      </c>
      <c r="E40" s="13">
        <v>44417</v>
      </c>
      <c r="F40" s="75" t="s">
        <v>427</v>
      </c>
      <c r="G40" s="13">
        <v>44418</v>
      </c>
      <c r="H40" s="76" t="s">
        <v>429</v>
      </c>
      <c r="I40" s="15">
        <v>56</v>
      </c>
      <c r="J40" s="15">
        <v>56</v>
      </c>
      <c r="K40" s="15">
        <v>30</v>
      </c>
      <c r="L40" s="15">
        <v>4</v>
      </c>
      <c r="M40" s="80">
        <v>23.52</v>
      </c>
      <c r="N40" s="71">
        <v>24</v>
      </c>
      <c r="O40" s="62">
        <v>3000</v>
      </c>
      <c r="P40" s="63">
        <f>Table22452368910111213141516171819202122242345672345689101112131415161718192021[[#This Row],[PEMBULATAN]]*O40</f>
        <v>72000</v>
      </c>
    </row>
    <row r="41" spans="1:16" ht="30" customHeight="1" x14ac:dyDescent="0.2">
      <c r="A41" s="90"/>
      <c r="B41" s="74"/>
      <c r="C41" s="85" t="s">
        <v>2643</v>
      </c>
      <c r="D41" s="77" t="s">
        <v>426</v>
      </c>
      <c r="E41" s="13">
        <v>44417</v>
      </c>
      <c r="F41" s="75" t="s">
        <v>427</v>
      </c>
      <c r="G41" s="13">
        <v>44418</v>
      </c>
      <c r="H41" s="76" t="s">
        <v>429</v>
      </c>
      <c r="I41" s="15">
        <v>102</v>
      </c>
      <c r="J41" s="15">
        <v>84</v>
      </c>
      <c r="K41" s="15">
        <v>51</v>
      </c>
      <c r="L41" s="15">
        <v>7</v>
      </c>
      <c r="M41" s="80">
        <v>109.242</v>
      </c>
      <c r="N41" s="71">
        <v>109</v>
      </c>
      <c r="O41" s="62">
        <v>3000</v>
      </c>
      <c r="P41" s="63">
        <f>Table22452368910111213141516171819202122242345672345689101112131415161718192021[[#This Row],[PEMBULATAN]]*O41</f>
        <v>327000</v>
      </c>
    </row>
    <row r="42" spans="1:16" ht="30" customHeight="1" x14ac:dyDescent="0.2">
      <c r="A42" s="90"/>
      <c r="B42" s="74"/>
      <c r="C42" s="85" t="s">
        <v>2644</v>
      </c>
      <c r="D42" s="77" t="s">
        <v>426</v>
      </c>
      <c r="E42" s="13">
        <v>44417</v>
      </c>
      <c r="F42" s="75" t="s">
        <v>427</v>
      </c>
      <c r="G42" s="13">
        <v>44418</v>
      </c>
      <c r="H42" s="76" t="s">
        <v>429</v>
      </c>
      <c r="I42" s="15">
        <v>100</v>
      </c>
      <c r="J42" s="15">
        <v>50</v>
      </c>
      <c r="K42" s="15">
        <v>61</v>
      </c>
      <c r="L42" s="15">
        <v>15</v>
      </c>
      <c r="M42" s="80">
        <v>76.25</v>
      </c>
      <c r="N42" s="71">
        <v>76</v>
      </c>
      <c r="O42" s="62">
        <v>3000</v>
      </c>
      <c r="P42" s="63">
        <f>Table22452368910111213141516171819202122242345672345689101112131415161718192021[[#This Row],[PEMBULATAN]]*O42</f>
        <v>228000</v>
      </c>
    </row>
    <row r="43" spans="1:16" ht="30" customHeight="1" x14ac:dyDescent="0.2">
      <c r="A43" s="90"/>
      <c r="B43" s="74"/>
      <c r="C43" s="85" t="s">
        <v>2645</v>
      </c>
      <c r="D43" s="77" t="s">
        <v>426</v>
      </c>
      <c r="E43" s="13">
        <v>44417</v>
      </c>
      <c r="F43" s="75" t="s">
        <v>427</v>
      </c>
      <c r="G43" s="13">
        <v>44418</v>
      </c>
      <c r="H43" s="76" t="s">
        <v>429</v>
      </c>
      <c r="I43" s="15">
        <v>60</v>
      </c>
      <c r="J43" s="15">
        <v>58</v>
      </c>
      <c r="K43" s="15">
        <v>40</v>
      </c>
      <c r="L43" s="15">
        <v>4</v>
      </c>
      <c r="M43" s="80">
        <v>34.799999999999997</v>
      </c>
      <c r="N43" s="71">
        <v>35</v>
      </c>
      <c r="O43" s="62">
        <v>3000</v>
      </c>
      <c r="P43" s="63">
        <f>Table22452368910111213141516171819202122242345672345689101112131415161718192021[[#This Row],[PEMBULATAN]]*O43</f>
        <v>105000</v>
      </c>
    </row>
    <row r="44" spans="1:16" ht="30" customHeight="1" x14ac:dyDescent="0.2">
      <c r="A44" s="90"/>
      <c r="B44" s="74"/>
      <c r="C44" s="85" t="s">
        <v>2646</v>
      </c>
      <c r="D44" s="77" t="s">
        <v>426</v>
      </c>
      <c r="E44" s="13">
        <v>44417</v>
      </c>
      <c r="F44" s="75" t="s">
        <v>427</v>
      </c>
      <c r="G44" s="13">
        <v>44418</v>
      </c>
      <c r="H44" s="76" t="s">
        <v>429</v>
      </c>
      <c r="I44" s="15">
        <v>33</v>
      </c>
      <c r="J44" s="15">
        <v>31</v>
      </c>
      <c r="K44" s="15">
        <v>24</v>
      </c>
      <c r="L44" s="15">
        <v>4</v>
      </c>
      <c r="M44" s="80">
        <v>6.1379999999999999</v>
      </c>
      <c r="N44" s="71">
        <v>6</v>
      </c>
      <c r="O44" s="62">
        <v>3000</v>
      </c>
      <c r="P44" s="63">
        <f>Table22452368910111213141516171819202122242345672345689101112131415161718192021[[#This Row],[PEMBULATAN]]*O44</f>
        <v>18000</v>
      </c>
    </row>
    <row r="45" spans="1:16" ht="30" customHeight="1" x14ac:dyDescent="0.2">
      <c r="A45" s="90"/>
      <c r="B45" s="74"/>
      <c r="C45" s="85" t="s">
        <v>2647</v>
      </c>
      <c r="D45" s="77" t="s">
        <v>426</v>
      </c>
      <c r="E45" s="13">
        <v>44417</v>
      </c>
      <c r="F45" s="75" t="s">
        <v>427</v>
      </c>
      <c r="G45" s="13">
        <v>44418</v>
      </c>
      <c r="H45" s="76" t="s">
        <v>429</v>
      </c>
      <c r="I45" s="15">
        <v>58</v>
      </c>
      <c r="J45" s="15">
        <v>30</v>
      </c>
      <c r="K45" s="15">
        <v>60</v>
      </c>
      <c r="L45" s="15">
        <v>10</v>
      </c>
      <c r="M45" s="80">
        <v>26.1</v>
      </c>
      <c r="N45" s="71">
        <v>26</v>
      </c>
      <c r="O45" s="62">
        <v>3000</v>
      </c>
      <c r="P45" s="63">
        <f>Table22452368910111213141516171819202122242345672345689101112131415161718192021[[#This Row],[PEMBULATAN]]*O45</f>
        <v>78000</v>
      </c>
    </row>
    <row r="46" spans="1:16" ht="30" customHeight="1" x14ac:dyDescent="0.2">
      <c r="A46" s="90"/>
      <c r="B46" s="74"/>
      <c r="C46" s="85" t="s">
        <v>2648</v>
      </c>
      <c r="D46" s="77" t="s">
        <v>426</v>
      </c>
      <c r="E46" s="13">
        <v>44417</v>
      </c>
      <c r="F46" s="75" t="s">
        <v>427</v>
      </c>
      <c r="G46" s="13">
        <v>44418</v>
      </c>
      <c r="H46" s="76" t="s">
        <v>429</v>
      </c>
      <c r="I46" s="15">
        <v>80</v>
      </c>
      <c r="J46" s="15">
        <v>50</v>
      </c>
      <c r="K46" s="15">
        <v>31</v>
      </c>
      <c r="L46" s="15">
        <v>6</v>
      </c>
      <c r="M46" s="80">
        <v>31</v>
      </c>
      <c r="N46" s="71">
        <v>31</v>
      </c>
      <c r="O46" s="62">
        <v>3000</v>
      </c>
      <c r="P46" s="63">
        <f>Table22452368910111213141516171819202122242345672345689101112131415161718192021[[#This Row],[PEMBULATAN]]*O46</f>
        <v>93000</v>
      </c>
    </row>
    <row r="47" spans="1:16" ht="30" customHeight="1" x14ac:dyDescent="0.2">
      <c r="A47" s="90"/>
      <c r="B47" s="74"/>
      <c r="C47" s="85" t="s">
        <v>2649</v>
      </c>
      <c r="D47" s="77" t="s">
        <v>426</v>
      </c>
      <c r="E47" s="13">
        <v>44417</v>
      </c>
      <c r="F47" s="75" t="s">
        <v>427</v>
      </c>
      <c r="G47" s="13">
        <v>44418</v>
      </c>
      <c r="H47" s="76" t="s">
        <v>429</v>
      </c>
      <c r="I47" s="15">
        <v>100</v>
      </c>
      <c r="J47" s="15">
        <v>40</v>
      </c>
      <c r="K47" s="15">
        <v>64</v>
      </c>
      <c r="L47" s="15">
        <v>10</v>
      </c>
      <c r="M47" s="80">
        <v>64</v>
      </c>
      <c r="N47" s="71">
        <v>64</v>
      </c>
      <c r="O47" s="62">
        <v>3000</v>
      </c>
      <c r="P47" s="63">
        <f>Table22452368910111213141516171819202122242345672345689101112131415161718192021[[#This Row],[PEMBULATAN]]*O47</f>
        <v>192000</v>
      </c>
    </row>
    <row r="48" spans="1:16" ht="30" customHeight="1" x14ac:dyDescent="0.2">
      <c r="A48" s="90"/>
      <c r="B48" s="74"/>
      <c r="C48" s="85" t="s">
        <v>2650</v>
      </c>
      <c r="D48" s="77" t="s">
        <v>426</v>
      </c>
      <c r="E48" s="13">
        <v>44417</v>
      </c>
      <c r="F48" s="75" t="s">
        <v>427</v>
      </c>
      <c r="G48" s="13">
        <v>44418</v>
      </c>
      <c r="H48" s="76" t="s">
        <v>429</v>
      </c>
      <c r="I48" s="15">
        <v>71</v>
      </c>
      <c r="J48" s="15">
        <v>62</v>
      </c>
      <c r="K48" s="15">
        <v>33</v>
      </c>
      <c r="L48" s="15">
        <v>11</v>
      </c>
      <c r="M48" s="80">
        <v>36.316499999999998</v>
      </c>
      <c r="N48" s="71">
        <v>37</v>
      </c>
      <c r="O48" s="62">
        <v>3000</v>
      </c>
      <c r="P48" s="63">
        <f>Table22452368910111213141516171819202122242345672345689101112131415161718192021[[#This Row],[PEMBULATAN]]*O48</f>
        <v>111000</v>
      </c>
    </row>
    <row r="49" spans="1:16" ht="30" customHeight="1" x14ac:dyDescent="0.2">
      <c r="A49" s="90"/>
      <c r="B49" s="74"/>
      <c r="C49" s="85" t="s">
        <v>2651</v>
      </c>
      <c r="D49" s="77" t="s">
        <v>426</v>
      </c>
      <c r="E49" s="13">
        <v>44417</v>
      </c>
      <c r="F49" s="75" t="s">
        <v>427</v>
      </c>
      <c r="G49" s="13">
        <v>44418</v>
      </c>
      <c r="H49" s="76" t="s">
        <v>429</v>
      </c>
      <c r="I49" s="15">
        <v>10</v>
      </c>
      <c r="J49" s="15">
        <v>54</v>
      </c>
      <c r="K49" s="15">
        <v>43</v>
      </c>
      <c r="L49" s="15">
        <v>90</v>
      </c>
      <c r="M49" s="80">
        <v>5.8049999999999997</v>
      </c>
      <c r="N49" s="71">
        <v>90</v>
      </c>
      <c r="O49" s="62">
        <v>3000</v>
      </c>
      <c r="P49" s="63">
        <f>Table22452368910111213141516171819202122242345672345689101112131415161718192021[[#This Row],[PEMBULATAN]]*O49</f>
        <v>270000</v>
      </c>
    </row>
    <row r="50" spans="1:16" ht="30" customHeight="1" x14ac:dyDescent="0.2">
      <c r="A50" s="90"/>
      <c r="B50" s="74"/>
      <c r="C50" s="85" t="s">
        <v>2652</v>
      </c>
      <c r="D50" s="77" t="s">
        <v>426</v>
      </c>
      <c r="E50" s="13">
        <v>44417</v>
      </c>
      <c r="F50" s="75" t="s">
        <v>427</v>
      </c>
      <c r="G50" s="13">
        <v>44418</v>
      </c>
      <c r="H50" s="76" t="s">
        <v>429</v>
      </c>
      <c r="I50" s="15">
        <v>45</v>
      </c>
      <c r="J50" s="15">
        <v>30</v>
      </c>
      <c r="K50" s="15">
        <v>40</v>
      </c>
      <c r="L50" s="15">
        <v>4</v>
      </c>
      <c r="M50" s="80">
        <v>13.5</v>
      </c>
      <c r="N50" s="71">
        <v>14</v>
      </c>
      <c r="O50" s="62">
        <v>3000</v>
      </c>
      <c r="P50" s="63">
        <f>Table22452368910111213141516171819202122242345672345689101112131415161718192021[[#This Row],[PEMBULATAN]]*O50</f>
        <v>42000</v>
      </c>
    </row>
    <row r="51" spans="1:16" ht="30" customHeight="1" x14ac:dyDescent="0.2">
      <c r="A51" s="90"/>
      <c r="B51" s="74"/>
      <c r="C51" s="85" t="s">
        <v>2653</v>
      </c>
      <c r="D51" s="77" t="s">
        <v>426</v>
      </c>
      <c r="E51" s="13">
        <v>44417</v>
      </c>
      <c r="F51" s="75" t="s">
        <v>427</v>
      </c>
      <c r="G51" s="13">
        <v>44418</v>
      </c>
      <c r="H51" s="76" t="s">
        <v>429</v>
      </c>
      <c r="I51" s="15">
        <v>83</v>
      </c>
      <c r="J51" s="15">
        <v>93</v>
      </c>
      <c r="K51" s="15">
        <v>40</v>
      </c>
      <c r="L51" s="15">
        <v>18</v>
      </c>
      <c r="M51" s="80">
        <v>77.19</v>
      </c>
      <c r="N51" s="71">
        <v>77</v>
      </c>
      <c r="O51" s="62">
        <v>3000</v>
      </c>
      <c r="P51" s="63">
        <f>Table22452368910111213141516171819202122242345672345689101112131415161718192021[[#This Row],[PEMBULATAN]]*O51</f>
        <v>231000</v>
      </c>
    </row>
    <row r="52" spans="1:16" ht="30" customHeight="1" x14ac:dyDescent="0.2">
      <c r="A52" s="90"/>
      <c r="B52" s="74"/>
      <c r="C52" s="85" t="s">
        <v>2654</v>
      </c>
      <c r="D52" s="77" t="s">
        <v>426</v>
      </c>
      <c r="E52" s="13">
        <v>44417</v>
      </c>
      <c r="F52" s="75" t="s">
        <v>427</v>
      </c>
      <c r="G52" s="13">
        <v>44418</v>
      </c>
      <c r="H52" s="76" t="s">
        <v>429</v>
      </c>
      <c r="I52" s="15">
        <v>33</v>
      </c>
      <c r="J52" s="15">
        <v>36</v>
      </c>
      <c r="K52" s="15">
        <v>24</v>
      </c>
      <c r="L52" s="15">
        <v>3</v>
      </c>
      <c r="M52" s="80">
        <v>7.1280000000000001</v>
      </c>
      <c r="N52" s="71">
        <v>7</v>
      </c>
      <c r="O52" s="62">
        <v>3000</v>
      </c>
      <c r="P52" s="63">
        <f>Table22452368910111213141516171819202122242345672345689101112131415161718192021[[#This Row],[PEMBULATAN]]*O52</f>
        <v>21000</v>
      </c>
    </row>
    <row r="53" spans="1:16" ht="30" customHeight="1" x14ac:dyDescent="0.2">
      <c r="A53" s="90"/>
      <c r="B53" s="74"/>
      <c r="C53" s="85" t="s">
        <v>2655</v>
      </c>
      <c r="D53" s="77" t="s">
        <v>426</v>
      </c>
      <c r="E53" s="13">
        <v>44417</v>
      </c>
      <c r="F53" s="75" t="s">
        <v>427</v>
      </c>
      <c r="G53" s="13">
        <v>44418</v>
      </c>
      <c r="H53" s="76" t="s">
        <v>429</v>
      </c>
      <c r="I53" s="15">
        <v>35</v>
      </c>
      <c r="J53" s="15">
        <v>41</v>
      </c>
      <c r="K53" s="15">
        <v>20</v>
      </c>
      <c r="L53" s="15">
        <v>2</v>
      </c>
      <c r="M53" s="80">
        <v>7.1749999999999998</v>
      </c>
      <c r="N53" s="71">
        <v>7</v>
      </c>
      <c r="O53" s="62">
        <v>3000</v>
      </c>
      <c r="P53" s="63">
        <f>Table22452368910111213141516171819202122242345672345689101112131415161718192021[[#This Row],[PEMBULATAN]]*O53</f>
        <v>21000</v>
      </c>
    </row>
    <row r="54" spans="1:16" ht="30" customHeight="1" x14ac:dyDescent="0.2">
      <c r="A54" s="90"/>
      <c r="B54" s="74"/>
      <c r="C54" s="85" t="s">
        <v>2656</v>
      </c>
      <c r="D54" s="77" t="s">
        <v>426</v>
      </c>
      <c r="E54" s="13">
        <v>44417</v>
      </c>
      <c r="F54" s="75" t="s">
        <v>427</v>
      </c>
      <c r="G54" s="13">
        <v>44418</v>
      </c>
      <c r="H54" s="76" t="s">
        <v>429</v>
      </c>
      <c r="I54" s="15">
        <v>51</v>
      </c>
      <c r="J54" s="15">
        <v>40</v>
      </c>
      <c r="K54" s="15">
        <v>29</v>
      </c>
      <c r="L54" s="15">
        <v>2</v>
      </c>
      <c r="M54" s="80">
        <v>14.79</v>
      </c>
      <c r="N54" s="71">
        <v>15</v>
      </c>
      <c r="O54" s="62">
        <v>3000</v>
      </c>
      <c r="P54" s="63">
        <f>Table22452368910111213141516171819202122242345672345689101112131415161718192021[[#This Row],[PEMBULATAN]]*O54</f>
        <v>45000</v>
      </c>
    </row>
    <row r="55" spans="1:16" ht="30" customHeight="1" x14ac:dyDescent="0.2">
      <c r="A55" s="90"/>
      <c r="B55" s="74"/>
      <c r="C55" s="85" t="s">
        <v>2657</v>
      </c>
      <c r="D55" s="77" t="s">
        <v>426</v>
      </c>
      <c r="E55" s="13">
        <v>44417</v>
      </c>
      <c r="F55" s="75" t="s">
        <v>427</v>
      </c>
      <c r="G55" s="13">
        <v>44418</v>
      </c>
      <c r="H55" s="76" t="s">
        <v>429</v>
      </c>
      <c r="I55" s="15">
        <v>60</v>
      </c>
      <c r="J55" s="15">
        <v>18</v>
      </c>
      <c r="K55" s="15">
        <v>30</v>
      </c>
      <c r="L55" s="15">
        <v>1</v>
      </c>
      <c r="M55" s="80">
        <v>8.1</v>
      </c>
      <c r="N55" s="71">
        <v>8</v>
      </c>
      <c r="O55" s="62">
        <v>3000</v>
      </c>
      <c r="P55" s="63">
        <f>Table22452368910111213141516171819202122242345672345689101112131415161718192021[[#This Row],[PEMBULATAN]]*O55</f>
        <v>24000</v>
      </c>
    </row>
    <row r="56" spans="1:16" ht="30" customHeight="1" x14ac:dyDescent="0.2">
      <c r="A56" s="90"/>
      <c r="B56" s="74"/>
      <c r="C56" s="85" t="s">
        <v>2658</v>
      </c>
      <c r="D56" s="77" t="s">
        <v>426</v>
      </c>
      <c r="E56" s="13">
        <v>44417</v>
      </c>
      <c r="F56" s="75" t="s">
        <v>427</v>
      </c>
      <c r="G56" s="13">
        <v>44418</v>
      </c>
      <c r="H56" s="76" t="s">
        <v>429</v>
      </c>
      <c r="I56" s="15">
        <v>53</v>
      </c>
      <c r="J56" s="15">
        <v>23</v>
      </c>
      <c r="K56" s="15">
        <v>36</v>
      </c>
      <c r="L56" s="15">
        <v>3</v>
      </c>
      <c r="M56" s="80">
        <v>10.971</v>
      </c>
      <c r="N56" s="71">
        <v>11</v>
      </c>
      <c r="O56" s="62">
        <v>3000</v>
      </c>
      <c r="P56" s="63">
        <f>Table22452368910111213141516171819202122242345672345689101112131415161718192021[[#This Row],[PEMBULATAN]]*O56</f>
        <v>33000</v>
      </c>
    </row>
    <row r="57" spans="1:16" ht="30" customHeight="1" x14ac:dyDescent="0.2">
      <c r="A57" s="90"/>
      <c r="B57" s="74"/>
      <c r="C57" s="85" t="s">
        <v>2659</v>
      </c>
      <c r="D57" s="77" t="s">
        <v>426</v>
      </c>
      <c r="E57" s="13">
        <v>44417</v>
      </c>
      <c r="F57" s="75" t="s">
        <v>427</v>
      </c>
      <c r="G57" s="13">
        <v>44418</v>
      </c>
      <c r="H57" s="76" t="s">
        <v>429</v>
      </c>
      <c r="I57" s="15">
        <v>88</v>
      </c>
      <c r="J57" s="15">
        <v>50</v>
      </c>
      <c r="K57" s="15">
        <v>36</v>
      </c>
      <c r="L57" s="15">
        <v>9</v>
      </c>
      <c r="M57" s="80">
        <v>39.6</v>
      </c>
      <c r="N57" s="71">
        <v>40</v>
      </c>
      <c r="O57" s="62">
        <v>3000</v>
      </c>
      <c r="P57" s="63">
        <f>Table22452368910111213141516171819202122242345672345689101112131415161718192021[[#This Row],[PEMBULATAN]]*O57</f>
        <v>120000</v>
      </c>
    </row>
    <row r="58" spans="1:16" ht="30" customHeight="1" x14ac:dyDescent="0.2">
      <c r="A58" s="90"/>
      <c r="B58" s="74"/>
      <c r="C58" s="85" t="s">
        <v>2660</v>
      </c>
      <c r="D58" s="77" t="s">
        <v>426</v>
      </c>
      <c r="E58" s="13">
        <v>44417</v>
      </c>
      <c r="F58" s="75" t="s">
        <v>427</v>
      </c>
      <c r="G58" s="13">
        <v>44418</v>
      </c>
      <c r="H58" s="76" t="s">
        <v>429</v>
      </c>
      <c r="I58" s="15">
        <v>86</v>
      </c>
      <c r="J58" s="15">
        <v>64</v>
      </c>
      <c r="K58" s="15">
        <v>40</v>
      </c>
      <c r="L58" s="15">
        <v>10</v>
      </c>
      <c r="M58" s="80">
        <v>55.04</v>
      </c>
      <c r="N58" s="71">
        <v>55</v>
      </c>
      <c r="O58" s="62">
        <v>3000</v>
      </c>
      <c r="P58" s="63">
        <f>Table22452368910111213141516171819202122242345672345689101112131415161718192021[[#This Row],[PEMBULATAN]]*O58</f>
        <v>165000</v>
      </c>
    </row>
    <row r="59" spans="1:16" ht="30" customHeight="1" x14ac:dyDescent="0.2">
      <c r="A59" s="90"/>
      <c r="B59" s="74"/>
      <c r="C59" s="85" t="s">
        <v>2661</v>
      </c>
      <c r="D59" s="77" t="s">
        <v>426</v>
      </c>
      <c r="E59" s="13">
        <v>44417</v>
      </c>
      <c r="F59" s="75" t="s">
        <v>427</v>
      </c>
      <c r="G59" s="13">
        <v>44418</v>
      </c>
      <c r="H59" s="76" t="s">
        <v>429</v>
      </c>
      <c r="I59" s="15">
        <v>84</v>
      </c>
      <c r="J59" s="15">
        <v>60</v>
      </c>
      <c r="K59" s="15">
        <v>42</v>
      </c>
      <c r="L59" s="15">
        <v>10</v>
      </c>
      <c r="M59" s="80">
        <v>52.92</v>
      </c>
      <c r="N59" s="71">
        <v>53</v>
      </c>
      <c r="O59" s="62">
        <v>3000</v>
      </c>
      <c r="P59" s="63">
        <f>Table22452368910111213141516171819202122242345672345689101112131415161718192021[[#This Row],[PEMBULATAN]]*O59</f>
        <v>159000</v>
      </c>
    </row>
    <row r="60" spans="1:16" ht="30" customHeight="1" x14ac:dyDescent="0.2">
      <c r="A60" s="90"/>
      <c r="B60" s="74"/>
      <c r="C60" s="85" t="s">
        <v>2662</v>
      </c>
      <c r="D60" s="77" t="s">
        <v>426</v>
      </c>
      <c r="E60" s="13">
        <v>44417</v>
      </c>
      <c r="F60" s="75" t="s">
        <v>427</v>
      </c>
      <c r="G60" s="13">
        <v>44418</v>
      </c>
      <c r="H60" s="76" t="s">
        <v>429</v>
      </c>
      <c r="I60" s="15">
        <v>96</v>
      </c>
      <c r="J60" s="15">
        <v>64</v>
      </c>
      <c r="K60" s="15">
        <v>40</v>
      </c>
      <c r="L60" s="15">
        <v>17</v>
      </c>
      <c r="M60" s="80">
        <v>61.44</v>
      </c>
      <c r="N60" s="71">
        <v>62</v>
      </c>
      <c r="O60" s="62">
        <v>3000</v>
      </c>
      <c r="P60" s="63">
        <f>Table22452368910111213141516171819202122242345672345689101112131415161718192021[[#This Row],[PEMBULATAN]]*O60</f>
        <v>186000</v>
      </c>
    </row>
    <row r="61" spans="1:16" ht="30" customHeight="1" x14ac:dyDescent="0.2">
      <c r="A61" s="90"/>
      <c r="B61" s="74"/>
      <c r="C61" s="85" t="s">
        <v>2663</v>
      </c>
      <c r="D61" s="77" t="s">
        <v>426</v>
      </c>
      <c r="E61" s="13">
        <v>44417</v>
      </c>
      <c r="F61" s="75" t="s">
        <v>427</v>
      </c>
      <c r="G61" s="13">
        <v>44418</v>
      </c>
      <c r="H61" s="76" t="s">
        <v>429</v>
      </c>
      <c r="I61" s="15">
        <v>107</v>
      </c>
      <c r="J61" s="15">
        <v>63</v>
      </c>
      <c r="K61" s="15">
        <v>30</v>
      </c>
      <c r="L61" s="15">
        <v>15</v>
      </c>
      <c r="M61" s="80">
        <v>50.557499999999997</v>
      </c>
      <c r="N61" s="71">
        <v>51</v>
      </c>
      <c r="O61" s="62">
        <v>3000</v>
      </c>
      <c r="P61" s="63">
        <f>Table22452368910111213141516171819202122242345672345689101112131415161718192021[[#This Row],[PEMBULATAN]]*O61</f>
        <v>153000</v>
      </c>
    </row>
    <row r="62" spans="1:16" ht="30" customHeight="1" x14ac:dyDescent="0.2">
      <c r="A62" s="90"/>
      <c r="B62" s="74"/>
      <c r="C62" s="85" t="s">
        <v>2664</v>
      </c>
      <c r="D62" s="77" t="s">
        <v>426</v>
      </c>
      <c r="E62" s="13">
        <v>44417</v>
      </c>
      <c r="F62" s="75" t="s">
        <v>427</v>
      </c>
      <c r="G62" s="13">
        <v>44418</v>
      </c>
      <c r="H62" s="76" t="s">
        <v>429</v>
      </c>
      <c r="I62" s="15">
        <v>91</v>
      </c>
      <c r="J62" s="15">
        <v>56</v>
      </c>
      <c r="K62" s="15">
        <v>40</v>
      </c>
      <c r="L62" s="15">
        <v>14</v>
      </c>
      <c r="M62" s="80">
        <v>50.96</v>
      </c>
      <c r="N62" s="71">
        <v>51</v>
      </c>
      <c r="O62" s="62">
        <v>3000</v>
      </c>
      <c r="P62" s="63">
        <f>Table22452368910111213141516171819202122242345672345689101112131415161718192021[[#This Row],[PEMBULATAN]]*O62</f>
        <v>153000</v>
      </c>
    </row>
    <row r="63" spans="1:16" ht="30" customHeight="1" x14ac:dyDescent="0.2">
      <c r="A63" s="90"/>
      <c r="B63" s="74"/>
      <c r="C63" s="85" t="s">
        <v>2665</v>
      </c>
      <c r="D63" s="77" t="s">
        <v>426</v>
      </c>
      <c r="E63" s="13">
        <v>44417</v>
      </c>
      <c r="F63" s="75" t="s">
        <v>427</v>
      </c>
      <c r="G63" s="13">
        <v>44418</v>
      </c>
      <c r="H63" s="76" t="s">
        <v>429</v>
      </c>
      <c r="I63" s="15">
        <v>86</v>
      </c>
      <c r="J63" s="15">
        <v>60</v>
      </c>
      <c r="K63" s="15">
        <v>37</v>
      </c>
      <c r="L63" s="15">
        <v>19</v>
      </c>
      <c r="M63" s="80">
        <v>47.73</v>
      </c>
      <c r="N63" s="71">
        <v>48</v>
      </c>
      <c r="O63" s="62">
        <v>3000</v>
      </c>
      <c r="P63" s="63">
        <f>Table22452368910111213141516171819202122242345672345689101112131415161718192021[[#This Row],[PEMBULATAN]]*O63</f>
        <v>144000</v>
      </c>
    </row>
    <row r="64" spans="1:16" ht="30" customHeight="1" x14ac:dyDescent="0.2">
      <c r="A64" s="90"/>
      <c r="B64" s="74"/>
      <c r="C64" s="85" t="s">
        <v>2666</v>
      </c>
      <c r="D64" s="77" t="s">
        <v>426</v>
      </c>
      <c r="E64" s="13">
        <v>44417</v>
      </c>
      <c r="F64" s="75" t="s">
        <v>427</v>
      </c>
      <c r="G64" s="13">
        <v>44418</v>
      </c>
      <c r="H64" s="76" t="s">
        <v>429</v>
      </c>
      <c r="I64" s="15">
        <v>42</v>
      </c>
      <c r="J64" s="15">
        <v>50</v>
      </c>
      <c r="K64" s="15">
        <v>50</v>
      </c>
      <c r="L64" s="15">
        <v>6</v>
      </c>
      <c r="M64" s="80">
        <v>26.25</v>
      </c>
      <c r="N64" s="71">
        <v>26</v>
      </c>
      <c r="O64" s="62">
        <v>3000</v>
      </c>
      <c r="P64" s="63">
        <f>Table22452368910111213141516171819202122242345672345689101112131415161718192021[[#This Row],[PEMBULATAN]]*O64</f>
        <v>78000</v>
      </c>
    </row>
    <row r="65" spans="1:16" ht="30" customHeight="1" x14ac:dyDescent="0.2">
      <c r="A65" s="90"/>
      <c r="B65" s="74"/>
      <c r="C65" s="85" t="s">
        <v>2667</v>
      </c>
      <c r="D65" s="77" t="s">
        <v>426</v>
      </c>
      <c r="E65" s="13">
        <v>44417</v>
      </c>
      <c r="F65" s="75" t="s">
        <v>427</v>
      </c>
      <c r="G65" s="13">
        <v>44418</v>
      </c>
      <c r="H65" s="76" t="s">
        <v>429</v>
      </c>
      <c r="I65" s="15">
        <v>55</v>
      </c>
      <c r="J65" s="15">
        <v>39</v>
      </c>
      <c r="K65" s="15">
        <v>20</v>
      </c>
      <c r="L65" s="15">
        <v>2</v>
      </c>
      <c r="M65" s="80">
        <v>10.725</v>
      </c>
      <c r="N65" s="71">
        <v>11</v>
      </c>
      <c r="O65" s="62">
        <v>3000</v>
      </c>
      <c r="P65" s="63">
        <f>Table22452368910111213141516171819202122242345672345689101112131415161718192021[[#This Row],[PEMBULATAN]]*O65</f>
        <v>33000</v>
      </c>
    </row>
    <row r="66" spans="1:16" ht="30" customHeight="1" x14ac:dyDescent="0.2">
      <c r="A66" s="90"/>
      <c r="B66" s="74"/>
      <c r="C66" s="85" t="s">
        <v>2668</v>
      </c>
      <c r="D66" s="77" t="s">
        <v>426</v>
      </c>
      <c r="E66" s="13">
        <v>44417</v>
      </c>
      <c r="F66" s="75" t="s">
        <v>427</v>
      </c>
      <c r="G66" s="13">
        <v>44418</v>
      </c>
      <c r="H66" s="76" t="s">
        <v>429</v>
      </c>
      <c r="I66" s="15">
        <v>53</v>
      </c>
      <c r="J66" s="15">
        <v>20</v>
      </c>
      <c r="K66" s="15">
        <v>39</v>
      </c>
      <c r="L66" s="15">
        <v>1</v>
      </c>
      <c r="M66" s="80">
        <v>10.335000000000001</v>
      </c>
      <c r="N66" s="71">
        <v>11</v>
      </c>
      <c r="O66" s="62">
        <v>3000</v>
      </c>
      <c r="P66" s="63">
        <f>Table22452368910111213141516171819202122242345672345689101112131415161718192021[[#This Row],[PEMBULATAN]]*O66</f>
        <v>33000</v>
      </c>
    </row>
    <row r="67" spans="1:16" ht="30" customHeight="1" x14ac:dyDescent="0.2">
      <c r="A67" s="90"/>
      <c r="B67" s="74"/>
      <c r="C67" s="85" t="s">
        <v>2669</v>
      </c>
      <c r="D67" s="77" t="s">
        <v>426</v>
      </c>
      <c r="E67" s="13">
        <v>44417</v>
      </c>
      <c r="F67" s="75" t="s">
        <v>427</v>
      </c>
      <c r="G67" s="13">
        <v>44418</v>
      </c>
      <c r="H67" s="76" t="s">
        <v>429</v>
      </c>
      <c r="I67" s="15">
        <v>94</v>
      </c>
      <c r="J67" s="15">
        <v>54</v>
      </c>
      <c r="K67" s="15">
        <v>30</v>
      </c>
      <c r="L67" s="15">
        <v>11</v>
      </c>
      <c r="M67" s="80">
        <v>38.07</v>
      </c>
      <c r="N67" s="71">
        <v>38</v>
      </c>
      <c r="O67" s="62">
        <v>3000</v>
      </c>
      <c r="P67" s="63">
        <f>Table22452368910111213141516171819202122242345672345689101112131415161718192021[[#This Row],[PEMBULATAN]]*O67</f>
        <v>114000</v>
      </c>
    </row>
    <row r="68" spans="1:16" ht="30" customHeight="1" x14ac:dyDescent="0.2">
      <c r="A68" s="90"/>
      <c r="B68" s="74"/>
      <c r="C68" s="85" t="s">
        <v>2670</v>
      </c>
      <c r="D68" s="77" t="s">
        <v>426</v>
      </c>
      <c r="E68" s="13">
        <v>44417</v>
      </c>
      <c r="F68" s="75" t="s">
        <v>427</v>
      </c>
      <c r="G68" s="13">
        <v>44418</v>
      </c>
      <c r="H68" s="76" t="s">
        <v>429</v>
      </c>
      <c r="I68" s="15">
        <v>80</v>
      </c>
      <c r="J68" s="15">
        <v>56</v>
      </c>
      <c r="K68" s="15">
        <v>85</v>
      </c>
      <c r="L68" s="15">
        <v>7</v>
      </c>
      <c r="M68" s="80">
        <v>95.2</v>
      </c>
      <c r="N68" s="71">
        <v>95</v>
      </c>
      <c r="O68" s="62">
        <v>3000</v>
      </c>
      <c r="P68" s="63">
        <f>Table22452368910111213141516171819202122242345672345689101112131415161718192021[[#This Row],[PEMBULATAN]]*O68</f>
        <v>285000</v>
      </c>
    </row>
    <row r="69" spans="1:16" ht="30" customHeight="1" x14ac:dyDescent="0.2">
      <c r="A69" s="90"/>
      <c r="B69" s="74"/>
      <c r="C69" s="85" t="s">
        <v>2671</v>
      </c>
      <c r="D69" s="77" t="s">
        <v>426</v>
      </c>
      <c r="E69" s="13">
        <v>44417</v>
      </c>
      <c r="F69" s="75" t="s">
        <v>427</v>
      </c>
      <c r="G69" s="13">
        <v>44418</v>
      </c>
      <c r="H69" s="76" t="s">
        <v>429</v>
      </c>
      <c r="I69" s="15">
        <v>94</v>
      </c>
      <c r="J69" s="15">
        <v>55</v>
      </c>
      <c r="K69" s="15">
        <v>36</v>
      </c>
      <c r="L69" s="15">
        <v>18</v>
      </c>
      <c r="M69" s="80">
        <v>46.53</v>
      </c>
      <c r="N69" s="71">
        <v>47</v>
      </c>
      <c r="O69" s="62">
        <v>3000</v>
      </c>
      <c r="P69" s="63">
        <f>Table22452368910111213141516171819202122242345672345689101112131415161718192021[[#This Row],[PEMBULATAN]]*O69</f>
        <v>141000</v>
      </c>
    </row>
    <row r="70" spans="1:16" ht="30" customHeight="1" x14ac:dyDescent="0.2">
      <c r="A70" s="90"/>
      <c r="B70" s="74"/>
      <c r="C70" s="85" t="s">
        <v>2672</v>
      </c>
      <c r="D70" s="77" t="s">
        <v>426</v>
      </c>
      <c r="E70" s="13">
        <v>44417</v>
      </c>
      <c r="F70" s="75" t="s">
        <v>427</v>
      </c>
      <c r="G70" s="13">
        <v>44418</v>
      </c>
      <c r="H70" s="76" t="s">
        <v>429</v>
      </c>
      <c r="I70" s="15">
        <v>65</v>
      </c>
      <c r="J70" s="15">
        <v>28</v>
      </c>
      <c r="K70" s="15">
        <v>42</v>
      </c>
      <c r="L70" s="15">
        <v>6</v>
      </c>
      <c r="M70" s="80">
        <v>19.11</v>
      </c>
      <c r="N70" s="71">
        <v>19</v>
      </c>
      <c r="O70" s="62">
        <v>3000</v>
      </c>
      <c r="P70" s="63">
        <f>Table22452368910111213141516171819202122242345672345689101112131415161718192021[[#This Row],[PEMBULATAN]]*O70</f>
        <v>57000</v>
      </c>
    </row>
    <row r="71" spans="1:16" ht="30" customHeight="1" x14ac:dyDescent="0.2">
      <c r="A71" s="90"/>
      <c r="B71" s="74"/>
      <c r="C71" s="85" t="s">
        <v>2673</v>
      </c>
      <c r="D71" s="77" t="s">
        <v>426</v>
      </c>
      <c r="E71" s="13">
        <v>44417</v>
      </c>
      <c r="F71" s="75" t="s">
        <v>427</v>
      </c>
      <c r="G71" s="13">
        <v>44418</v>
      </c>
      <c r="H71" s="76" t="s">
        <v>429</v>
      </c>
      <c r="I71" s="15">
        <v>77</v>
      </c>
      <c r="J71" s="15">
        <v>56</v>
      </c>
      <c r="K71" s="15">
        <v>23</v>
      </c>
      <c r="L71" s="15">
        <v>10</v>
      </c>
      <c r="M71" s="80">
        <v>24.794</v>
      </c>
      <c r="N71" s="71">
        <v>25</v>
      </c>
      <c r="O71" s="62">
        <v>3000</v>
      </c>
      <c r="P71" s="63">
        <f>Table22452368910111213141516171819202122242345672345689101112131415161718192021[[#This Row],[PEMBULATAN]]*O71</f>
        <v>75000</v>
      </c>
    </row>
    <row r="72" spans="1:16" ht="30" customHeight="1" x14ac:dyDescent="0.2">
      <c r="A72" s="90"/>
      <c r="B72" s="74"/>
      <c r="C72" s="85" t="s">
        <v>2674</v>
      </c>
      <c r="D72" s="77" t="s">
        <v>426</v>
      </c>
      <c r="E72" s="13">
        <v>44417</v>
      </c>
      <c r="F72" s="75" t="s">
        <v>427</v>
      </c>
      <c r="G72" s="13">
        <v>44418</v>
      </c>
      <c r="H72" s="76" t="s">
        <v>429</v>
      </c>
      <c r="I72" s="15">
        <v>66</v>
      </c>
      <c r="J72" s="15">
        <v>36</v>
      </c>
      <c r="K72" s="15">
        <v>56</v>
      </c>
      <c r="L72" s="15">
        <v>10</v>
      </c>
      <c r="M72" s="80">
        <v>33.264000000000003</v>
      </c>
      <c r="N72" s="71">
        <v>33</v>
      </c>
      <c r="O72" s="62">
        <v>3000</v>
      </c>
      <c r="P72" s="63">
        <f>Table22452368910111213141516171819202122242345672345689101112131415161718192021[[#This Row],[PEMBULATAN]]*O72</f>
        <v>99000</v>
      </c>
    </row>
    <row r="73" spans="1:16" ht="30" customHeight="1" x14ac:dyDescent="0.2">
      <c r="A73" s="90"/>
      <c r="B73" s="74"/>
      <c r="C73" s="85" t="s">
        <v>2675</v>
      </c>
      <c r="D73" s="77" t="s">
        <v>426</v>
      </c>
      <c r="E73" s="13">
        <v>44417</v>
      </c>
      <c r="F73" s="75" t="s">
        <v>427</v>
      </c>
      <c r="G73" s="13">
        <v>44418</v>
      </c>
      <c r="H73" s="76" t="s">
        <v>429</v>
      </c>
      <c r="I73" s="15">
        <v>60</v>
      </c>
      <c r="J73" s="15">
        <v>43</v>
      </c>
      <c r="K73" s="15">
        <v>20</v>
      </c>
      <c r="L73" s="15">
        <v>6</v>
      </c>
      <c r="M73" s="80">
        <v>12.9</v>
      </c>
      <c r="N73" s="71">
        <v>13</v>
      </c>
      <c r="O73" s="62">
        <v>3000</v>
      </c>
      <c r="P73" s="63">
        <f>Table22452368910111213141516171819202122242345672345689101112131415161718192021[[#This Row],[PEMBULATAN]]*O73</f>
        <v>39000</v>
      </c>
    </row>
    <row r="74" spans="1:16" ht="30" customHeight="1" x14ac:dyDescent="0.2">
      <c r="A74" s="90"/>
      <c r="B74" s="74"/>
      <c r="C74" s="85" t="s">
        <v>2676</v>
      </c>
      <c r="D74" s="77" t="s">
        <v>426</v>
      </c>
      <c r="E74" s="13">
        <v>44417</v>
      </c>
      <c r="F74" s="75" t="s">
        <v>427</v>
      </c>
      <c r="G74" s="13">
        <v>44418</v>
      </c>
      <c r="H74" s="76" t="s">
        <v>429</v>
      </c>
      <c r="I74" s="15">
        <v>55</v>
      </c>
      <c r="J74" s="15">
        <v>42</v>
      </c>
      <c r="K74" s="15">
        <v>27</v>
      </c>
      <c r="L74" s="15">
        <v>3</v>
      </c>
      <c r="M74" s="80">
        <v>15.592499999999999</v>
      </c>
      <c r="N74" s="71">
        <v>16</v>
      </c>
      <c r="O74" s="62">
        <v>3000</v>
      </c>
      <c r="P74" s="63">
        <f>Table22452368910111213141516171819202122242345672345689101112131415161718192021[[#This Row],[PEMBULATAN]]*O74</f>
        <v>48000</v>
      </c>
    </row>
    <row r="75" spans="1:16" ht="30" customHeight="1" x14ac:dyDescent="0.2">
      <c r="A75" s="90"/>
      <c r="B75" s="74"/>
      <c r="C75" s="85" t="s">
        <v>2677</v>
      </c>
      <c r="D75" s="77" t="s">
        <v>426</v>
      </c>
      <c r="E75" s="13">
        <v>44417</v>
      </c>
      <c r="F75" s="75" t="s">
        <v>427</v>
      </c>
      <c r="G75" s="13">
        <v>44418</v>
      </c>
      <c r="H75" s="76" t="s">
        <v>429</v>
      </c>
      <c r="I75" s="15">
        <v>64</v>
      </c>
      <c r="J75" s="15">
        <v>53</v>
      </c>
      <c r="K75" s="15">
        <v>34</v>
      </c>
      <c r="L75" s="15">
        <v>6</v>
      </c>
      <c r="M75" s="80">
        <v>28.832000000000001</v>
      </c>
      <c r="N75" s="71">
        <v>29</v>
      </c>
      <c r="O75" s="62">
        <v>3000</v>
      </c>
      <c r="P75" s="63">
        <f>Table22452368910111213141516171819202122242345672345689101112131415161718192021[[#This Row],[PEMBULATAN]]*O75</f>
        <v>87000</v>
      </c>
    </row>
    <row r="76" spans="1:16" ht="30" customHeight="1" x14ac:dyDescent="0.2">
      <c r="A76" s="90"/>
      <c r="B76" s="74"/>
      <c r="C76" s="85" t="s">
        <v>2678</v>
      </c>
      <c r="D76" s="77" t="s">
        <v>426</v>
      </c>
      <c r="E76" s="13">
        <v>44417</v>
      </c>
      <c r="F76" s="75" t="s">
        <v>427</v>
      </c>
      <c r="G76" s="13">
        <v>44418</v>
      </c>
      <c r="H76" s="76" t="s">
        <v>429</v>
      </c>
      <c r="I76" s="15">
        <v>60</v>
      </c>
      <c r="J76" s="15">
        <v>36</v>
      </c>
      <c r="K76" s="15">
        <v>36</v>
      </c>
      <c r="L76" s="15">
        <v>3</v>
      </c>
      <c r="M76" s="80">
        <v>19.440000000000001</v>
      </c>
      <c r="N76" s="71">
        <v>20</v>
      </c>
      <c r="O76" s="62">
        <v>3000</v>
      </c>
      <c r="P76" s="63">
        <f>Table22452368910111213141516171819202122242345672345689101112131415161718192021[[#This Row],[PEMBULATAN]]*O76</f>
        <v>60000</v>
      </c>
    </row>
    <row r="77" spans="1:16" ht="30" customHeight="1" x14ac:dyDescent="0.2">
      <c r="A77" s="90"/>
      <c r="B77" s="74"/>
      <c r="C77" s="85" t="s">
        <v>2679</v>
      </c>
      <c r="D77" s="77" t="s">
        <v>426</v>
      </c>
      <c r="E77" s="13">
        <v>44417</v>
      </c>
      <c r="F77" s="75" t="s">
        <v>427</v>
      </c>
      <c r="G77" s="13">
        <v>44418</v>
      </c>
      <c r="H77" s="76" t="s">
        <v>429</v>
      </c>
      <c r="I77" s="15">
        <v>36</v>
      </c>
      <c r="J77" s="15">
        <v>20</v>
      </c>
      <c r="K77" s="15">
        <v>34</v>
      </c>
      <c r="L77" s="15">
        <v>2</v>
      </c>
      <c r="M77" s="80">
        <v>6.12</v>
      </c>
      <c r="N77" s="71">
        <v>6</v>
      </c>
      <c r="O77" s="62">
        <v>3000</v>
      </c>
      <c r="P77" s="63">
        <f>Table22452368910111213141516171819202122242345672345689101112131415161718192021[[#This Row],[PEMBULATAN]]*O77</f>
        <v>18000</v>
      </c>
    </row>
    <row r="78" spans="1:16" ht="30" customHeight="1" x14ac:dyDescent="0.2">
      <c r="A78" s="90"/>
      <c r="B78" s="74"/>
      <c r="C78" s="85" t="s">
        <v>2680</v>
      </c>
      <c r="D78" s="77" t="s">
        <v>426</v>
      </c>
      <c r="E78" s="13">
        <v>44417</v>
      </c>
      <c r="F78" s="75" t="s">
        <v>427</v>
      </c>
      <c r="G78" s="13">
        <v>44418</v>
      </c>
      <c r="H78" s="76" t="s">
        <v>429</v>
      </c>
      <c r="I78" s="15">
        <v>60</v>
      </c>
      <c r="J78" s="15">
        <v>45</v>
      </c>
      <c r="K78" s="15">
        <v>26</v>
      </c>
      <c r="L78" s="15">
        <v>10</v>
      </c>
      <c r="M78" s="80">
        <v>17.55</v>
      </c>
      <c r="N78" s="71">
        <v>18</v>
      </c>
      <c r="O78" s="62">
        <v>3000</v>
      </c>
      <c r="P78" s="63">
        <f>Table22452368910111213141516171819202122242345672345689101112131415161718192021[[#This Row],[PEMBULATAN]]*O78</f>
        <v>54000</v>
      </c>
    </row>
    <row r="79" spans="1:16" ht="30" customHeight="1" x14ac:dyDescent="0.2">
      <c r="A79" s="90"/>
      <c r="B79" s="74"/>
      <c r="C79" s="85" t="s">
        <v>2681</v>
      </c>
      <c r="D79" s="77" t="s">
        <v>426</v>
      </c>
      <c r="E79" s="13">
        <v>44417</v>
      </c>
      <c r="F79" s="75" t="s">
        <v>427</v>
      </c>
      <c r="G79" s="13">
        <v>44418</v>
      </c>
      <c r="H79" s="76" t="s">
        <v>429</v>
      </c>
      <c r="I79" s="15">
        <v>63</v>
      </c>
      <c r="J79" s="15">
        <v>52</v>
      </c>
      <c r="K79" s="15">
        <v>35</v>
      </c>
      <c r="L79" s="15">
        <v>5</v>
      </c>
      <c r="M79" s="80">
        <v>28.664999999999999</v>
      </c>
      <c r="N79" s="71">
        <v>29</v>
      </c>
      <c r="O79" s="62">
        <v>3000</v>
      </c>
      <c r="P79" s="63">
        <f>Table22452368910111213141516171819202122242345672345689101112131415161718192021[[#This Row],[PEMBULATAN]]*O79</f>
        <v>87000</v>
      </c>
    </row>
    <row r="80" spans="1:16" ht="30" customHeight="1" x14ac:dyDescent="0.2">
      <c r="A80" s="90"/>
      <c r="B80" s="74"/>
      <c r="C80" s="85" t="s">
        <v>2682</v>
      </c>
      <c r="D80" s="77" t="s">
        <v>426</v>
      </c>
      <c r="E80" s="13">
        <v>44417</v>
      </c>
      <c r="F80" s="75" t="s">
        <v>427</v>
      </c>
      <c r="G80" s="13">
        <v>44418</v>
      </c>
      <c r="H80" s="76" t="s">
        <v>429</v>
      </c>
      <c r="I80" s="15">
        <v>61</v>
      </c>
      <c r="J80" s="15">
        <v>63</v>
      </c>
      <c r="K80" s="15">
        <v>42</v>
      </c>
      <c r="L80" s="15">
        <v>11</v>
      </c>
      <c r="M80" s="80">
        <v>40.351500000000001</v>
      </c>
      <c r="N80" s="71">
        <v>41</v>
      </c>
      <c r="O80" s="62">
        <v>3000</v>
      </c>
      <c r="P80" s="63">
        <f>Table22452368910111213141516171819202122242345672345689101112131415161718192021[[#This Row],[PEMBULATAN]]*O80</f>
        <v>123000</v>
      </c>
    </row>
    <row r="81" spans="1:16" ht="30" customHeight="1" x14ac:dyDescent="0.2">
      <c r="A81" s="90"/>
      <c r="B81" s="74"/>
      <c r="C81" s="85" t="s">
        <v>2683</v>
      </c>
      <c r="D81" s="77" t="s">
        <v>426</v>
      </c>
      <c r="E81" s="13">
        <v>44417</v>
      </c>
      <c r="F81" s="75" t="s">
        <v>427</v>
      </c>
      <c r="G81" s="13">
        <v>44418</v>
      </c>
      <c r="H81" s="76" t="s">
        <v>429</v>
      </c>
      <c r="I81" s="15">
        <v>54</v>
      </c>
      <c r="J81" s="15">
        <v>42</v>
      </c>
      <c r="K81" s="15">
        <v>38</v>
      </c>
      <c r="L81" s="15">
        <v>2</v>
      </c>
      <c r="M81" s="80">
        <v>21.545999999999999</v>
      </c>
      <c r="N81" s="71">
        <v>22</v>
      </c>
      <c r="O81" s="62">
        <v>3000</v>
      </c>
      <c r="P81" s="63">
        <f>Table22452368910111213141516171819202122242345672345689101112131415161718192021[[#This Row],[PEMBULATAN]]*O81</f>
        <v>66000</v>
      </c>
    </row>
    <row r="82" spans="1:16" ht="30" customHeight="1" x14ac:dyDescent="0.2">
      <c r="A82" s="90"/>
      <c r="B82" s="74"/>
      <c r="C82" s="85" t="s">
        <v>2684</v>
      </c>
      <c r="D82" s="77" t="s">
        <v>426</v>
      </c>
      <c r="E82" s="13">
        <v>44417</v>
      </c>
      <c r="F82" s="75" t="s">
        <v>427</v>
      </c>
      <c r="G82" s="13">
        <v>44418</v>
      </c>
      <c r="H82" s="76" t="s">
        <v>429</v>
      </c>
      <c r="I82" s="15">
        <v>86</v>
      </c>
      <c r="J82" s="15">
        <v>66</v>
      </c>
      <c r="K82" s="15">
        <v>36</v>
      </c>
      <c r="L82" s="15">
        <v>15</v>
      </c>
      <c r="M82" s="80">
        <v>51.084000000000003</v>
      </c>
      <c r="N82" s="71">
        <v>51</v>
      </c>
      <c r="O82" s="62">
        <v>3000</v>
      </c>
      <c r="P82" s="63">
        <f>Table22452368910111213141516171819202122242345672345689101112131415161718192021[[#This Row],[PEMBULATAN]]*O82</f>
        <v>153000</v>
      </c>
    </row>
    <row r="83" spans="1:16" ht="30" customHeight="1" x14ac:dyDescent="0.2">
      <c r="A83" s="90"/>
      <c r="B83" s="74"/>
      <c r="C83" s="85" t="s">
        <v>2685</v>
      </c>
      <c r="D83" s="77" t="s">
        <v>426</v>
      </c>
      <c r="E83" s="13">
        <v>44417</v>
      </c>
      <c r="F83" s="75" t="s">
        <v>427</v>
      </c>
      <c r="G83" s="13">
        <v>44418</v>
      </c>
      <c r="H83" s="76" t="s">
        <v>429</v>
      </c>
      <c r="I83" s="15">
        <v>62</v>
      </c>
      <c r="J83" s="15">
        <v>46</v>
      </c>
      <c r="K83" s="15">
        <v>54</v>
      </c>
      <c r="L83" s="15">
        <v>10</v>
      </c>
      <c r="M83" s="80">
        <v>38.502000000000002</v>
      </c>
      <c r="N83" s="71">
        <v>39</v>
      </c>
      <c r="O83" s="62">
        <v>3000</v>
      </c>
      <c r="P83" s="63">
        <f>Table22452368910111213141516171819202122242345672345689101112131415161718192021[[#This Row],[PEMBULATAN]]*O83</f>
        <v>117000</v>
      </c>
    </row>
    <row r="84" spans="1:16" ht="30" customHeight="1" x14ac:dyDescent="0.2">
      <c r="A84" s="90"/>
      <c r="B84" s="74"/>
      <c r="C84" s="85" t="s">
        <v>2686</v>
      </c>
      <c r="D84" s="77" t="s">
        <v>426</v>
      </c>
      <c r="E84" s="13">
        <v>44417</v>
      </c>
      <c r="F84" s="75" t="s">
        <v>427</v>
      </c>
      <c r="G84" s="13">
        <v>44418</v>
      </c>
      <c r="H84" s="76" t="s">
        <v>429</v>
      </c>
      <c r="I84" s="15">
        <v>86</v>
      </c>
      <c r="J84" s="15">
        <v>84</v>
      </c>
      <c r="K84" s="15">
        <v>35</v>
      </c>
      <c r="L84" s="15">
        <v>7</v>
      </c>
      <c r="M84" s="80">
        <v>63.21</v>
      </c>
      <c r="N84" s="71">
        <v>63</v>
      </c>
      <c r="O84" s="62">
        <v>3000</v>
      </c>
      <c r="P84" s="63">
        <f>Table22452368910111213141516171819202122242345672345689101112131415161718192021[[#This Row],[PEMBULATAN]]*O84</f>
        <v>189000</v>
      </c>
    </row>
    <row r="85" spans="1:16" ht="30" customHeight="1" x14ac:dyDescent="0.2">
      <c r="A85" s="90"/>
      <c r="B85" s="74"/>
      <c r="C85" s="85" t="s">
        <v>2687</v>
      </c>
      <c r="D85" s="77" t="s">
        <v>426</v>
      </c>
      <c r="E85" s="13">
        <v>44417</v>
      </c>
      <c r="F85" s="75" t="s">
        <v>427</v>
      </c>
      <c r="G85" s="13">
        <v>44418</v>
      </c>
      <c r="H85" s="76" t="s">
        <v>429</v>
      </c>
      <c r="I85" s="15">
        <v>60</v>
      </c>
      <c r="J85" s="15">
        <v>61</v>
      </c>
      <c r="K85" s="15">
        <v>30</v>
      </c>
      <c r="L85" s="15">
        <v>15</v>
      </c>
      <c r="M85" s="80">
        <v>27.45</v>
      </c>
      <c r="N85" s="71">
        <v>28</v>
      </c>
      <c r="O85" s="62">
        <v>3000</v>
      </c>
      <c r="P85" s="63">
        <f>Table22452368910111213141516171819202122242345672345689101112131415161718192021[[#This Row],[PEMBULATAN]]*O85</f>
        <v>84000</v>
      </c>
    </row>
    <row r="86" spans="1:16" ht="30" customHeight="1" x14ac:dyDescent="0.2">
      <c r="A86" s="90"/>
      <c r="B86" s="74"/>
      <c r="C86" s="85" t="s">
        <v>2688</v>
      </c>
      <c r="D86" s="77" t="s">
        <v>426</v>
      </c>
      <c r="E86" s="13">
        <v>44417</v>
      </c>
      <c r="F86" s="75" t="s">
        <v>427</v>
      </c>
      <c r="G86" s="13">
        <v>44418</v>
      </c>
      <c r="H86" s="76" t="s">
        <v>429</v>
      </c>
      <c r="I86" s="15">
        <v>80</v>
      </c>
      <c r="J86" s="15">
        <v>64</v>
      </c>
      <c r="K86" s="15">
        <v>30</v>
      </c>
      <c r="L86" s="15">
        <v>15</v>
      </c>
      <c r="M86" s="80">
        <v>38.4</v>
      </c>
      <c r="N86" s="71">
        <v>39</v>
      </c>
      <c r="O86" s="62">
        <v>3000</v>
      </c>
      <c r="P86" s="63">
        <f>Table22452368910111213141516171819202122242345672345689101112131415161718192021[[#This Row],[PEMBULATAN]]*O86</f>
        <v>117000</v>
      </c>
    </row>
    <row r="87" spans="1:16" ht="30" customHeight="1" x14ac:dyDescent="0.2">
      <c r="A87" s="90"/>
      <c r="B87" s="74"/>
      <c r="C87" s="85" t="s">
        <v>2689</v>
      </c>
      <c r="D87" s="77" t="s">
        <v>426</v>
      </c>
      <c r="E87" s="13">
        <v>44417</v>
      </c>
      <c r="F87" s="75" t="s">
        <v>427</v>
      </c>
      <c r="G87" s="13">
        <v>44418</v>
      </c>
      <c r="H87" s="76" t="s">
        <v>429</v>
      </c>
      <c r="I87" s="15">
        <v>75</v>
      </c>
      <c r="J87" s="15">
        <v>54</v>
      </c>
      <c r="K87" s="15">
        <v>30</v>
      </c>
      <c r="L87" s="15">
        <v>8</v>
      </c>
      <c r="M87" s="80">
        <v>30.375</v>
      </c>
      <c r="N87" s="71">
        <v>31</v>
      </c>
      <c r="O87" s="62">
        <v>3000</v>
      </c>
      <c r="P87" s="63">
        <f>Table22452368910111213141516171819202122242345672345689101112131415161718192021[[#This Row],[PEMBULATAN]]*O87</f>
        <v>93000</v>
      </c>
    </row>
    <row r="88" spans="1:16" ht="30" customHeight="1" x14ac:dyDescent="0.2">
      <c r="A88" s="90"/>
      <c r="B88" s="74"/>
      <c r="C88" s="85" t="s">
        <v>2690</v>
      </c>
      <c r="D88" s="77" t="s">
        <v>426</v>
      </c>
      <c r="E88" s="13">
        <v>44417</v>
      </c>
      <c r="F88" s="75" t="s">
        <v>427</v>
      </c>
      <c r="G88" s="13">
        <v>44418</v>
      </c>
      <c r="H88" s="76" t="s">
        <v>429</v>
      </c>
      <c r="I88" s="15">
        <v>70</v>
      </c>
      <c r="J88" s="15">
        <v>69</v>
      </c>
      <c r="K88" s="15">
        <v>31</v>
      </c>
      <c r="L88" s="15">
        <v>8</v>
      </c>
      <c r="M88" s="80">
        <v>37.432499999999997</v>
      </c>
      <c r="N88" s="71">
        <v>38</v>
      </c>
      <c r="O88" s="62">
        <v>3000</v>
      </c>
      <c r="P88" s="63">
        <f>Table22452368910111213141516171819202122242345672345689101112131415161718192021[[#This Row],[PEMBULATAN]]*O88</f>
        <v>114000</v>
      </c>
    </row>
    <row r="89" spans="1:16" ht="30" customHeight="1" x14ac:dyDescent="0.2">
      <c r="A89" s="90"/>
      <c r="B89" s="74"/>
      <c r="C89" s="85" t="s">
        <v>2691</v>
      </c>
      <c r="D89" s="77" t="s">
        <v>426</v>
      </c>
      <c r="E89" s="13">
        <v>44417</v>
      </c>
      <c r="F89" s="75" t="s">
        <v>427</v>
      </c>
      <c r="G89" s="13">
        <v>44418</v>
      </c>
      <c r="H89" s="76" t="s">
        <v>429</v>
      </c>
      <c r="I89" s="15">
        <v>54</v>
      </c>
      <c r="J89" s="15">
        <v>44</v>
      </c>
      <c r="K89" s="15">
        <v>30</v>
      </c>
      <c r="L89" s="15">
        <v>3</v>
      </c>
      <c r="M89" s="80">
        <v>17.82</v>
      </c>
      <c r="N89" s="71">
        <v>18</v>
      </c>
      <c r="O89" s="62">
        <v>3000</v>
      </c>
      <c r="P89" s="63">
        <f>Table22452368910111213141516171819202122242345672345689101112131415161718192021[[#This Row],[PEMBULATAN]]*O89</f>
        <v>54000</v>
      </c>
    </row>
    <row r="90" spans="1:16" ht="30" customHeight="1" x14ac:dyDescent="0.2">
      <c r="A90" s="90"/>
      <c r="B90" s="74"/>
      <c r="C90" s="85" t="s">
        <v>2692</v>
      </c>
      <c r="D90" s="77" t="s">
        <v>426</v>
      </c>
      <c r="E90" s="13">
        <v>44417</v>
      </c>
      <c r="F90" s="75" t="s">
        <v>427</v>
      </c>
      <c r="G90" s="13">
        <v>44418</v>
      </c>
      <c r="H90" s="76" t="s">
        <v>429</v>
      </c>
      <c r="I90" s="15">
        <v>60</v>
      </c>
      <c r="J90" s="15">
        <v>71</v>
      </c>
      <c r="K90" s="15">
        <v>30</v>
      </c>
      <c r="L90" s="15">
        <v>7</v>
      </c>
      <c r="M90" s="80">
        <v>31.95</v>
      </c>
      <c r="N90" s="71">
        <v>32</v>
      </c>
      <c r="O90" s="62">
        <v>3000</v>
      </c>
      <c r="P90" s="63">
        <f>Table22452368910111213141516171819202122242345672345689101112131415161718192021[[#This Row],[PEMBULATAN]]*O90</f>
        <v>96000</v>
      </c>
    </row>
    <row r="91" spans="1:16" ht="30" customHeight="1" x14ac:dyDescent="0.2">
      <c r="A91" s="90"/>
      <c r="B91" s="74"/>
      <c r="C91" s="85" t="s">
        <v>2693</v>
      </c>
      <c r="D91" s="77" t="s">
        <v>426</v>
      </c>
      <c r="E91" s="13">
        <v>44417</v>
      </c>
      <c r="F91" s="75" t="s">
        <v>427</v>
      </c>
      <c r="G91" s="13">
        <v>44418</v>
      </c>
      <c r="H91" s="76" t="s">
        <v>429</v>
      </c>
      <c r="I91" s="15">
        <v>80</v>
      </c>
      <c r="J91" s="15">
        <v>90</v>
      </c>
      <c r="K91" s="15">
        <v>80</v>
      </c>
      <c r="L91" s="15">
        <v>8</v>
      </c>
      <c r="M91" s="80">
        <v>144</v>
      </c>
      <c r="N91" s="71">
        <v>144</v>
      </c>
      <c r="O91" s="62">
        <v>3000</v>
      </c>
      <c r="P91" s="63">
        <f>Table22452368910111213141516171819202122242345672345689101112131415161718192021[[#This Row],[PEMBULATAN]]*O91</f>
        <v>432000</v>
      </c>
    </row>
    <row r="92" spans="1:16" ht="30" customHeight="1" x14ac:dyDescent="0.2">
      <c r="A92" s="90"/>
      <c r="B92" s="74"/>
      <c r="C92" s="85" t="s">
        <v>2694</v>
      </c>
      <c r="D92" s="77" t="s">
        <v>426</v>
      </c>
      <c r="E92" s="13">
        <v>44417</v>
      </c>
      <c r="F92" s="75" t="s">
        <v>427</v>
      </c>
      <c r="G92" s="13">
        <v>44418</v>
      </c>
      <c r="H92" s="76" t="s">
        <v>429</v>
      </c>
      <c r="I92" s="15">
        <v>60</v>
      </c>
      <c r="J92" s="15">
        <v>45</v>
      </c>
      <c r="K92" s="15">
        <v>34</v>
      </c>
      <c r="L92" s="15">
        <v>1</v>
      </c>
      <c r="M92" s="80">
        <v>22.95</v>
      </c>
      <c r="N92" s="71">
        <v>23</v>
      </c>
      <c r="O92" s="62">
        <v>3000</v>
      </c>
      <c r="P92" s="63">
        <f>Table22452368910111213141516171819202122242345672345689101112131415161718192021[[#This Row],[PEMBULATAN]]*O92</f>
        <v>69000</v>
      </c>
    </row>
    <row r="93" spans="1:16" ht="30" customHeight="1" x14ac:dyDescent="0.2">
      <c r="A93" s="90"/>
      <c r="B93" s="74"/>
      <c r="C93" s="85" t="s">
        <v>2695</v>
      </c>
      <c r="D93" s="77" t="s">
        <v>426</v>
      </c>
      <c r="E93" s="13">
        <v>44417</v>
      </c>
      <c r="F93" s="75" t="s">
        <v>427</v>
      </c>
      <c r="G93" s="13">
        <v>44418</v>
      </c>
      <c r="H93" s="76" t="s">
        <v>429</v>
      </c>
      <c r="I93" s="15">
        <v>94</v>
      </c>
      <c r="J93" s="15">
        <v>63</v>
      </c>
      <c r="K93" s="15">
        <v>30</v>
      </c>
      <c r="L93" s="15">
        <v>10</v>
      </c>
      <c r="M93" s="80">
        <v>44.414999999999999</v>
      </c>
      <c r="N93" s="71">
        <v>45</v>
      </c>
      <c r="O93" s="62">
        <v>3000</v>
      </c>
      <c r="P93" s="63">
        <f>Table22452368910111213141516171819202122242345672345689101112131415161718192021[[#This Row],[PEMBULATAN]]*O93</f>
        <v>135000</v>
      </c>
    </row>
    <row r="94" spans="1:16" ht="30" customHeight="1" x14ac:dyDescent="0.2">
      <c r="A94" s="90"/>
      <c r="B94" s="74"/>
      <c r="C94" s="85" t="s">
        <v>2696</v>
      </c>
      <c r="D94" s="77" t="s">
        <v>426</v>
      </c>
      <c r="E94" s="13">
        <v>44417</v>
      </c>
      <c r="F94" s="75" t="s">
        <v>427</v>
      </c>
      <c r="G94" s="13">
        <v>44418</v>
      </c>
      <c r="H94" s="76" t="s">
        <v>429</v>
      </c>
      <c r="I94" s="15">
        <v>80</v>
      </c>
      <c r="J94" s="15">
        <v>50</v>
      </c>
      <c r="K94" s="15">
        <v>30</v>
      </c>
      <c r="L94" s="15">
        <v>11</v>
      </c>
      <c r="M94" s="80">
        <v>30</v>
      </c>
      <c r="N94" s="71">
        <v>30</v>
      </c>
      <c r="O94" s="62">
        <v>3000</v>
      </c>
      <c r="P94" s="63">
        <f>Table22452368910111213141516171819202122242345672345689101112131415161718192021[[#This Row],[PEMBULATAN]]*O94</f>
        <v>90000</v>
      </c>
    </row>
    <row r="95" spans="1:16" ht="30" customHeight="1" x14ac:dyDescent="0.2">
      <c r="A95" s="90"/>
      <c r="B95" s="74"/>
      <c r="C95" s="85" t="s">
        <v>2697</v>
      </c>
      <c r="D95" s="77" t="s">
        <v>426</v>
      </c>
      <c r="E95" s="13">
        <v>44417</v>
      </c>
      <c r="F95" s="75" t="s">
        <v>427</v>
      </c>
      <c r="G95" s="13">
        <v>44418</v>
      </c>
      <c r="H95" s="76" t="s">
        <v>429</v>
      </c>
      <c r="I95" s="15">
        <v>80</v>
      </c>
      <c r="J95" s="15">
        <v>60</v>
      </c>
      <c r="K95" s="15">
        <v>30</v>
      </c>
      <c r="L95" s="15">
        <v>13</v>
      </c>
      <c r="M95" s="80">
        <v>36</v>
      </c>
      <c r="N95" s="71">
        <v>36</v>
      </c>
      <c r="O95" s="62">
        <v>3000</v>
      </c>
      <c r="P95" s="63">
        <f>Table22452368910111213141516171819202122242345672345689101112131415161718192021[[#This Row],[PEMBULATAN]]*O95</f>
        <v>108000</v>
      </c>
    </row>
    <row r="96" spans="1:16" ht="30" customHeight="1" x14ac:dyDescent="0.2">
      <c r="A96" s="90"/>
      <c r="B96" s="74"/>
      <c r="C96" s="85" t="s">
        <v>2698</v>
      </c>
      <c r="D96" s="77" t="s">
        <v>426</v>
      </c>
      <c r="E96" s="13">
        <v>44417</v>
      </c>
      <c r="F96" s="75" t="s">
        <v>427</v>
      </c>
      <c r="G96" s="13">
        <v>44418</v>
      </c>
      <c r="H96" s="76" t="s">
        <v>429</v>
      </c>
      <c r="I96" s="15">
        <v>61</v>
      </c>
      <c r="J96" s="15">
        <v>32</v>
      </c>
      <c r="K96" s="15">
        <v>50</v>
      </c>
      <c r="L96" s="15">
        <v>4</v>
      </c>
      <c r="M96" s="80">
        <v>24.4</v>
      </c>
      <c r="N96" s="71">
        <v>25</v>
      </c>
      <c r="O96" s="62">
        <v>3000</v>
      </c>
      <c r="P96" s="63">
        <f>Table22452368910111213141516171819202122242345672345689101112131415161718192021[[#This Row],[PEMBULATAN]]*O96</f>
        <v>75000</v>
      </c>
    </row>
    <row r="97" spans="1:16" ht="30" customHeight="1" x14ac:dyDescent="0.2">
      <c r="A97" s="90"/>
      <c r="B97" s="74"/>
      <c r="C97" s="85" t="s">
        <v>2699</v>
      </c>
      <c r="D97" s="77" t="s">
        <v>426</v>
      </c>
      <c r="E97" s="13">
        <v>44417</v>
      </c>
      <c r="F97" s="75" t="s">
        <v>427</v>
      </c>
      <c r="G97" s="13">
        <v>44418</v>
      </c>
      <c r="H97" s="76" t="s">
        <v>429</v>
      </c>
      <c r="I97" s="15">
        <v>88</v>
      </c>
      <c r="J97" s="15">
        <v>62</v>
      </c>
      <c r="K97" s="15">
        <v>40</v>
      </c>
      <c r="L97" s="15">
        <v>30</v>
      </c>
      <c r="M97" s="80">
        <v>54.56</v>
      </c>
      <c r="N97" s="71">
        <v>55</v>
      </c>
      <c r="O97" s="62">
        <v>3000</v>
      </c>
      <c r="P97" s="63">
        <f>Table22452368910111213141516171819202122242345672345689101112131415161718192021[[#This Row],[PEMBULATAN]]*O97</f>
        <v>165000</v>
      </c>
    </row>
    <row r="98" spans="1:16" ht="30" customHeight="1" x14ac:dyDescent="0.2">
      <c r="A98" s="90"/>
      <c r="B98" s="74"/>
      <c r="C98" s="85" t="s">
        <v>2700</v>
      </c>
      <c r="D98" s="77" t="s">
        <v>426</v>
      </c>
      <c r="E98" s="13">
        <v>44417</v>
      </c>
      <c r="F98" s="75" t="s">
        <v>427</v>
      </c>
      <c r="G98" s="13">
        <v>44418</v>
      </c>
      <c r="H98" s="76" t="s">
        <v>429</v>
      </c>
      <c r="I98" s="15">
        <v>71</v>
      </c>
      <c r="J98" s="15">
        <v>54</v>
      </c>
      <c r="K98" s="15">
        <v>87</v>
      </c>
      <c r="L98" s="15">
        <v>7</v>
      </c>
      <c r="M98" s="80">
        <v>83.389499999999998</v>
      </c>
      <c r="N98" s="71">
        <v>84</v>
      </c>
      <c r="O98" s="62">
        <v>3000</v>
      </c>
      <c r="P98" s="63">
        <f>Table22452368910111213141516171819202122242345672345689101112131415161718192021[[#This Row],[PEMBULATAN]]*O98</f>
        <v>252000</v>
      </c>
    </row>
    <row r="99" spans="1:16" ht="30" customHeight="1" x14ac:dyDescent="0.2">
      <c r="A99" s="90"/>
      <c r="B99" s="74"/>
      <c r="C99" s="85" t="s">
        <v>2701</v>
      </c>
      <c r="D99" s="77" t="s">
        <v>426</v>
      </c>
      <c r="E99" s="13">
        <v>44417</v>
      </c>
      <c r="F99" s="75" t="s">
        <v>427</v>
      </c>
      <c r="G99" s="13">
        <v>44418</v>
      </c>
      <c r="H99" s="76" t="s">
        <v>429</v>
      </c>
      <c r="I99" s="15">
        <v>95</v>
      </c>
      <c r="J99" s="15">
        <v>65</v>
      </c>
      <c r="K99" s="15">
        <v>40</v>
      </c>
      <c r="L99" s="15">
        <v>34</v>
      </c>
      <c r="M99" s="80">
        <v>61.75</v>
      </c>
      <c r="N99" s="71">
        <v>62</v>
      </c>
      <c r="O99" s="62">
        <v>3000</v>
      </c>
      <c r="P99" s="63">
        <f>Table22452368910111213141516171819202122242345672345689101112131415161718192021[[#This Row],[PEMBULATAN]]*O99</f>
        <v>186000</v>
      </c>
    </row>
    <row r="100" spans="1:16" ht="30" customHeight="1" x14ac:dyDescent="0.2">
      <c r="A100" s="90"/>
      <c r="B100" s="74"/>
      <c r="C100" s="85" t="s">
        <v>2702</v>
      </c>
      <c r="D100" s="77" t="s">
        <v>426</v>
      </c>
      <c r="E100" s="13">
        <v>44417</v>
      </c>
      <c r="F100" s="75" t="s">
        <v>427</v>
      </c>
      <c r="G100" s="13">
        <v>44418</v>
      </c>
      <c r="H100" s="76" t="s">
        <v>429</v>
      </c>
      <c r="I100" s="15">
        <v>52</v>
      </c>
      <c r="J100" s="15">
        <v>101</v>
      </c>
      <c r="K100" s="15">
        <v>30</v>
      </c>
      <c r="L100" s="15">
        <v>19</v>
      </c>
      <c r="M100" s="80">
        <v>39.39</v>
      </c>
      <c r="N100" s="71">
        <v>40</v>
      </c>
      <c r="O100" s="62">
        <v>3000</v>
      </c>
      <c r="P100" s="63">
        <f>Table22452368910111213141516171819202122242345672345689101112131415161718192021[[#This Row],[PEMBULATAN]]*O100</f>
        <v>120000</v>
      </c>
    </row>
    <row r="101" spans="1:16" ht="30" customHeight="1" x14ac:dyDescent="0.2">
      <c r="A101" s="90"/>
      <c r="B101" s="74"/>
      <c r="C101" s="85" t="s">
        <v>2703</v>
      </c>
      <c r="D101" s="77" t="s">
        <v>426</v>
      </c>
      <c r="E101" s="13">
        <v>44417</v>
      </c>
      <c r="F101" s="75" t="s">
        <v>427</v>
      </c>
      <c r="G101" s="13">
        <v>44418</v>
      </c>
      <c r="H101" s="76" t="s">
        <v>429</v>
      </c>
      <c r="I101" s="15">
        <v>91</v>
      </c>
      <c r="J101" s="15">
        <v>60</v>
      </c>
      <c r="K101" s="15">
        <v>24</v>
      </c>
      <c r="L101" s="15">
        <v>17</v>
      </c>
      <c r="M101" s="80">
        <v>32.76</v>
      </c>
      <c r="N101" s="71">
        <v>33</v>
      </c>
      <c r="O101" s="62">
        <v>3000</v>
      </c>
      <c r="P101" s="63">
        <f>Table22452368910111213141516171819202122242345672345689101112131415161718192021[[#This Row],[PEMBULATAN]]*O101</f>
        <v>99000</v>
      </c>
    </row>
    <row r="102" spans="1:16" ht="30" customHeight="1" x14ac:dyDescent="0.2">
      <c r="A102" s="90"/>
      <c r="B102" s="74"/>
      <c r="C102" s="85" t="s">
        <v>2704</v>
      </c>
      <c r="D102" s="77" t="s">
        <v>426</v>
      </c>
      <c r="E102" s="13">
        <v>44417</v>
      </c>
      <c r="F102" s="75" t="s">
        <v>427</v>
      </c>
      <c r="G102" s="13">
        <v>44418</v>
      </c>
      <c r="H102" s="76" t="s">
        <v>429</v>
      </c>
      <c r="I102" s="15">
        <v>90</v>
      </c>
      <c r="J102" s="15">
        <v>43</v>
      </c>
      <c r="K102" s="15">
        <v>38</v>
      </c>
      <c r="L102" s="15">
        <v>14</v>
      </c>
      <c r="M102" s="80">
        <v>36.765000000000001</v>
      </c>
      <c r="N102" s="71">
        <v>37</v>
      </c>
      <c r="O102" s="62">
        <v>3000</v>
      </c>
      <c r="P102" s="63">
        <f>Table22452368910111213141516171819202122242345672345689101112131415161718192021[[#This Row],[PEMBULATAN]]*O102</f>
        <v>111000</v>
      </c>
    </row>
    <row r="103" spans="1:16" ht="30" customHeight="1" x14ac:dyDescent="0.2">
      <c r="A103" s="90"/>
      <c r="B103" s="74"/>
      <c r="C103" s="85" t="s">
        <v>2705</v>
      </c>
      <c r="D103" s="77" t="s">
        <v>426</v>
      </c>
      <c r="E103" s="13">
        <v>44417</v>
      </c>
      <c r="F103" s="75" t="s">
        <v>427</v>
      </c>
      <c r="G103" s="13">
        <v>44418</v>
      </c>
      <c r="H103" s="76" t="s">
        <v>429</v>
      </c>
      <c r="I103" s="15">
        <v>90</v>
      </c>
      <c r="J103" s="15">
        <v>66</v>
      </c>
      <c r="K103" s="15">
        <v>42</v>
      </c>
      <c r="L103" s="15">
        <v>17</v>
      </c>
      <c r="M103" s="80">
        <v>62.37</v>
      </c>
      <c r="N103" s="71">
        <v>63</v>
      </c>
      <c r="O103" s="62">
        <v>3000</v>
      </c>
      <c r="P103" s="63">
        <f>Table22452368910111213141516171819202122242345672345689101112131415161718192021[[#This Row],[PEMBULATAN]]*O103</f>
        <v>189000</v>
      </c>
    </row>
    <row r="104" spans="1:16" ht="30" customHeight="1" x14ac:dyDescent="0.2">
      <c r="A104" s="90"/>
      <c r="B104" s="74"/>
      <c r="C104" s="85" t="s">
        <v>2706</v>
      </c>
      <c r="D104" s="77" t="s">
        <v>426</v>
      </c>
      <c r="E104" s="13">
        <v>44417</v>
      </c>
      <c r="F104" s="75" t="s">
        <v>427</v>
      </c>
      <c r="G104" s="13">
        <v>44418</v>
      </c>
      <c r="H104" s="76" t="s">
        <v>429</v>
      </c>
      <c r="I104" s="15">
        <v>76</v>
      </c>
      <c r="J104" s="15">
        <v>64</v>
      </c>
      <c r="K104" s="15">
        <v>34</v>
      </c>
      <c r="L104" s="15">
        <v>18</v>
      </c>
      <c r="M104" s="80">
        <v>41.344000000000001</v>
      </c>
      <c r="N104" s="71">
        <v>42</v>
      </c>
      <c r="O104" s="62">
        <v>3000</v>
      </c>
      <c r="P104" s="63">
        <f>Table22452368910111213141516171819202122242345672345689101112131415161718192021[[#This Row],[PEMBULATAN]]*O104</f>
        <v>126000</v>
      </c>
    </row>
    <row r="105" spans="1:16" ht="30" customHeight="1" x14ac:dyDescent="0.2">
      <c r="A105" s="90"/>
      <c r="B105" s="74"/>
      <c r="C105" s="85" t="s">
        <v>2707</v>
      </c>
      <c r="D105" s="77" t="s">
        <v>426</v>
      </c>
      <c r="E105" s="13">
        <v>44417</v>
      </c>
      <c r="F105" s="75" t="s">
        <v>427</v>
      </c>
      <c r="G105" s="13">
        <v>44418</v>
      </c>
      <c r="H105" s="76" t="s">
        <v>429</v>
      </c>
      <c r="I105" s="15">
        <v>106</v>
      </c>
      <c r="J105" s="15">
        <v>56</v>
      </c>
      <c r="K105" s="15">
        <v>41</v>
      </c>
      <c r="L105" s="15">
        <v>49</v>
      </c>
      <c r="M105" s="80">
        <v>60.844000000000001</v>
      </c>
      <c r="N105" s="71">
        <v>61</v>
      </c>
      <c r="O105" s="62">
        <v>3000</v>
      </c>
      <c r="P105" s="63">
        <f>Table22452368910111213141516171819202122242345672345689101112131415161718192021[[#This Row],[PEMBULATAN]]*O105</f>
        <v>183000</v>
      </c>
    </row>
    <row r="106" spans="1:16" ht="30" customHeight="1" x14ac:dyDescent="0.2">
      <c r="A106" s="90"/>
      <c r="B106" s="74"/>
      <c r="C106" s="85" t="s">
        <v>2708</v>
      </c>
      <c r="D106" s="77" t="s">
        <v>426</v>
      </c>
      <c r="E106" s="13">
        <v>44417</v>
      </c>
      <c r="F106" s="75" t="s">
        <v>427</v>
      </c>
      <c r="G106" s="13">
        <v>44418</v>
      </c>
      <c r="H106" s="76" t="s">
        <v>429</v>
      </c>
      <c r="I106" s="15">
        <v>91</v>
      </c>
      <c r="J106" s="15">
        <v>61</v>
      </c>
      <c r="K106" s="15">
        <v>41</v>
      </c>
      <c r="L106" s="15">
        <v>20</v>
      </c>
      <c r="M106" s="80">
        <v>56.897750000000002</v>
      </c>
      <c r="N106" s="71">
        <v>57</v>
      </c>
      <c r="O106" s="62">
        <v>3000</v>
      </c>
      <c r="P106" s="63">
        <f>Table22452368910111213141516171819202122242345672345689101112131415161718192021[[#This Row],[PEMBULATAN]]*O106</f>
        <v>171000</v>
      </c>
    </row>
    <row r="107" spans="1:16" ht="30" customHeight="1" x14ac:dyDescent="0.2">
      <c r="A107" s="90"/>
      <c r="B107" s="74"/>
      <c r="C107" s="85" t="s">
        <v>2709</v>
      </c>
      <c r="D107" s="77" t="s">
        <v>426</v>
      </c>
      <c r="E107" s="13">
        <v>44417</v>
      </c>
      <c r="F107" s="75" t="s">
        <v>427</v>
      </c>
      <c r="G107" s="13">
        <v>44418</v>
      </c>
      <c r="H107" s="76" t="s">
        <v>429</v>
      </c>
      <c r="I107" s="15">
        <v>61</v>
      </c>
      <c r="J107" s="15">
        <v>45</v>
      </c>
      <c r="K107" s="15">
        <v>100</v>
      </c>
      <c r="L107" s="15">
        <v>22</v>
      </c>
      <c r="M107" s="80">
        <v>68.625</v>
      </c>
      <c r="N107" s="71">
        <v>69</v>
      </c>
      <c r="O107" s="62">
        <v>3000</v>
      </c>
      <c r="P107" s="63">
        <f>Table22452368910111213141516171819202122242345672345689101112131415161718192021[[#This Row],[PEMBULATAN]]*O107</f>
        <v>207000</v>
      </c>
    </row>
    <row r="108" spans="1:16" ht="30" customHeight="1" x14ac:dyDescent="0.2">
      <c r="A108" s="90"/>
      <c r="B108" s="74"/>
      <c r="C108" s="85" t="s">
        <v>2710</v>
      </c>
      <c r="D108" s="77" t="s">
        <v>426</v>
      </c>
      <c r="E108" s="13">
        <v>44417</v>
      </c>
      <c r="F108" s="75" t="s">
        <v>427</v>
      </c>
      <c r="G108" s="13">
        <v>44418</v>
      </c>
      <c r="H108" s="76" t="s">
        <v>429</v>
      </c>
      <c r="I108" s="15">
        <v>106</v>
      </c>
      <c r="J108" s="15">
        <v>63</v>
      </c>
      <c r="K108" s="15">
        <v>29</v>
      </c>
      <c r="L108" s="15">
        <v>38</v>
      </c>
      <c r="M108" s="80">
        <v>48.415500000000002</v>
      </c>
      <c r="N108" s="71">
        <v>49</v>
      </c>
      <c r="O108" s="62">
        <v>3000</v>
      </c>
      <c r="P108" s="63">
        <f>Table22452368910111213141516171819202122242345672345689101112131415161718192021[[#This Row],[PEMBULATAN]]*O108</f>
        <v>147000</v>
      </c>
    </row>
    <row r="109" spans="1:16" ht="30" customHeight="1" x14ac:dyDescent="0.2">
      <c r="A109" s="90"/>
      <c r="B109" s="74"/>
      <c r="C109" s="85" t="s">
        <v>2711</v>
      </c>
      <c r="D109" s="77" t="s">
        <v>426</v>
      </c>
      <c r="E109" s="13">
        <v>44417</v>
      </c>
      <c r="F109" s="75" t="s">
        <v>427</v>
      </c>
      <c r="G109" s="13">
        <v>44418</v>
      </c>
      <c r="H109" s="76" t="s">
        <v>429</v>
      </c>
      <c r="I109" s="15">
        <v>91</v>
      </c>
      <c r="J109" s="15">
        <v>56</v>
      </c>
      <c r="K109" s="15">
        <v>40</v>
      </c>
      <c r="L109" s="15">
        <v>23</v>
      </c>
      <c r="M109" s="80">
        <v>50.96</v>
      </c>
      <c r="N109" s="71">
        <v>51</v>
      </c>
      <c r="O109" s="62">
        <v>3000</v>
      </c>
      <c r="P109" s="63">
        <f>Table22452368910111213141516171819202122242345672345689101112131415161718192021[[#This Row],[PEMBULATAN]]*O109</f>
        <v>153000</v>
      </c>
    </row>
    <row r="110" spans="1:16" ht="30" customHeight="1" x14ac:dyDescent="0.2">
      <c r="A110" s="90"/>
      <c r="B110" s="74"/>
      <c r="C110" s="85" t="s">
        <v>2712</v>
      </c>
      <c r="D110" s="77" t="s">
        <v>426</v>
      </c>
      <c r="E110" s="13">
        <v>44417</v>
      </c>
      <c r="F110" s="75" t="s">
        <v>427</v>
      </c>
      <c r="G110" s="13">
        <v>44418</v>
      </c>
      <c r="H110" s="76" t="s">
        <v>429</v>
      </c>
      <c r="I110" s="15">
        <v>100</v>
      </c>
      <c r="J110" s="15">
        <v>64</v>
      </c>
      <c r="K110" s="15">
        <v>70</v>
      </c>
      <c r="L110" s="15">
        <v>32</v>
      </c>
      <c r="M110" s="80">
        <v>112</v>
      </c>
      <c r="N110" s="71">
        <v>112</v>
      </c>
      <c r="O110" s="62">
        <v>3000</v>
      </c>
      <c r="P110" s="63">
        <f>Table22452368910111213141516171819202122242345672345689101112131415161718192021[[#This Row],[PEMBULATAN]]*O110</f>
        <v>336000</v>
      </c>
    </row>
    <row r="111" spans="1:16" ht="30" customHeight="1" x14ac:dyDescent="0.2">
      <c r="A111" s="90"/>
      <c r="B111" s="74"/>
      <c r="C111" s="85" t="s">
        <v>2713</v>
      </c>
      <c r="D111" s="77" t="s">
        <v>426</v>
      </c>
      <c r="E111" s="13">
        <v>44417</v>
      </c>
      <c r="F111" s="75" t="s">
        <v>427</v>
      </c>
      <c r="G111" s="13">
        <v>44418</v>
      </c>
      <c r="H111" s="76" t="s">
        <v>429</v>
      </c>
      <c r="I111" s="15">
        <v>38</v>
      </c>
      <c r="J111" s="15">
        <v>45</v>
      </c>
      <c r="K111" s="15">
        <v>36</v>
      </c>
      <c r="L111" s="15">
        <v>3</v>
      </c>
      <c r="M111" s="80">
        <v>15.39</v>
      </c>
      <c r="N111" s="71">
        <v>16</v>
      </c>
      <c r="O111" s="62">
        <v>3000</v>
      </c>
      <c r="P111" s="63">
        <f>Table22452368910111213141516171819202122242345672345689101112131415161718192021[[#This Row],[PEMBULATAN]]*O111</f>
        <v>48000</v>
      </c>
    </row>
    <row r="112" spans="1:16" ht="30" customHeight="1" x14ac:dyDescent="0.2">
      <c r="A112" s="90"/>
      <c r="B112" s="74"/>
      <c r="C112" s="85" t="s">
        <v>2714</v>
      </c>
      <c r="D112" s="77" t="s">
        <v>426</v>
      </c>
      <c r="E112" s="13">
        <v>44417</v>
      </c>
      <c r="F112" s="75" t="s">
        <v>427</v>
      </c>
      <c r="G112" s="13">
        <v>44418</v>
      </c>
      <c r="H112" s="76" t="s">
        <v>429</v>
      </c>
      <c r="I112" s="15">
        <v>36</v>
      </c>
      <c r="J112" s="15">
        <v>17</v>
      </c>
      <c r="K112" s="15">
        <v>24</v>
      </c>
      <c r="L112" s="15">
        <v>1</v>
      </c>
      <c r="M112" s="80">
        <v>3.6720000000000002</v>
      </c>
      <c r="N112" s="71">
        <v>4</v>
      </c>
      <c r="O112" s="62">
        <v>3000</v>
      </c>
      <c r="P112" s="63">
        <f>Table22452368910111213141516171819202122242345672345689101112131415161718192021[[#This Row],[PEMBULATAN]]*O112</f>
        <v>12000</v>
      </c>
    </row>
    <row r="113" spans="1:16" ht="30" customHeight="1" x14ac:dyDescent="0.2">
      <c r="A113" s="90"/>
      <c r="B113" s="74"/>
      <c r="C113" s="85" t="s">
        <v>2715</v>
      </c>
      <c r="D113" s="77" t="s">
        <v>426</v>
      </c>
      <c r="E113" s="13">
        <v>44417</v>
      </c>
      <c r="F113" s="75" t="s">
        <v>427</v>
      </c>
      <c r="G113" s="13">
        <v>44418</v>
      </c>
      <c r="H113" s="76" t="s">
        <v>429</v>
      </c>
      <c r="I113" s="15">
        <v>31</v>
      </c>
      <c r="J113" s="15">
        <v>40</v>
      </c>
      <c r="K113" s="15">
        <v>26</v>
      </c>
      <c r="L113" s="15">
        <v>10</v>
      </c>
      <c r="M113" s="80">
        <v>8.06</v>
      </c>
      <c r="N113" s="71">
        <v>10</v>
      </c>
      <c r="O113" s="62">
        <v>3000</v>
      </c>
      <c r="P113" s="63">
        <f>Table22452368910111213141516171819202122242345672345689101112131415161718192021[[#This Row],[PEMBULATAN]]*O113</f>
        <v>30000</v>
      </c>
    </row>
    <row r="114" spans="1:16" ht="30" customHeight="1" x14ac:dyDescent="0.2">
      <c r="A114" s="90"/>
      <c r="B114" s="74"/>
      <c r="C114" s="85" t="s">
        <v>2716</v>
      </c>
      <c r="D114" s="77" t="s">
        <v>426</v>
      </c>
      <c r="E114" s="13">
        <v>44417</v>
      </c>
      <c r="F114" s="75" t="s">
        <v>427</v>
      </c>
      <c r="G114" s="13">
        <v>44418</v>
      </c>
      <c r="H114" s="76" t="s">
        <v>429</v>
      </c>
      <c r="I114" s="15">
        <v>124</v>
      </c>
      <c r="J114" s="15">
        <v>40</v>
      </c>
      <c r="K114" s="15">
        <v>40</v>
      </c>
      <c r="L114" s="15">
        <v>5</v>
      </c>
      <c r="M114" s="80">
        <v>49.6</v>
      </c>
      <c r="N114" s="71">
        <v>50</v>
      </c>
      <c r="O114" s="62">
        <v>3000</v>
      </c>
      <c r="P114" s="63">
        <f>Table22452368910111213141516171819202122242345672345689101112131415161718192021[[#This Row],[PEMBULATAN]]*O114</f>
        <v>150000</v>
      </c>
    </row>
    <row r="115" spans="1:16" ht="30" customHeight="1" x14ac:dyDescent="0.2">
      <c r="A115" s="90"/>
      <c r="B115" s="74"/>
      <c r="C115" s="85" t="s">
        <v>2717</v>
      </c>
      <c r="D115" s="77" t="s">
        <v>426</v>
      </c>
      <c r="E115" s="13">
        <v>44417</v>
      </c>
      <c r="F115" s="75" t="s">
        <v>427</v>
      </c>
      <c r="G115" s="13">
        <v>44418</v>
      </c>
      <c r="H115" s="76" t="s">
        <v>429</v>
      </c>
      <c r="I115" s="15">
        <v>34</v>
      </c>
      <c r="J115" s="15">
        <v>44</v>
      </c>
      <c r="K115" s="15">
        <v>12</v>
      </c>
      <c r="L115" s="15">
        <v>2</v>
      </c>
      <c r="M115" s="80">
        <v>4.4880000000000004</v>
      </c>
      <c r="N115" s="71">
        <v>5</v>
      </c>
      <c r="O115" s="62">
        <v>3000</v>
      </c>
      <c r="P115" s="63">
        <f>Table22452368910111213141516171819202122242345672345689101112131415161718192021[[#This Row],[PEMBULATAN]]*O115</f>
        <v>15000</v>
      </c>
    </row>
    <row r="116" spans="1:16" ht="22.5" customHeight="1" x14ac:dyDescent="0.2">
      <c r="A116" s="143" t="s">
        <v>32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5"/>
      <c r="M116" s="78">
        <f>SUBTOTAL(109,Table22452368910111213141516171819202122242345672345689101112131415161718192021[KG VOLUME])</f>
        <v>4013.9434999999989</v>
      </c>
      <c r="N116" s="66">
        <f>SUM(N3:N115)</f>
        <v>4140</v>
      </c>
      <c r="O116" s="146">
        <f>SUM(P3:P115)</f>
        <v>12420000</v>
      </c>
      <c r="P116" s="147"/>
    </row>
    <row r="117" spans="1:16" ht="22.5" customHeight="1" x14ac:dyDescent="0.2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2"/>
      <c r="N117" s="84" t="s">
        <v>53</v>
      </c>
      <c r="O117" s="83"/>
      <c r="P117" s="83">
        <f>O116*10%</f>
        <v>1242000</v>
      </c>
    </row>
    <row r="118" spans="1:16" x14ac:dyDescent="0.2">
      <c r="A118" s="11"/>
      <c r="B118" s="54" t="s">
        <v>46</v>
      </c>
      <c r="C118" s="53"/>
      <c r="D118" s="55" t="s">
        <v>47</v>
      </c>
      <c r="H118" s="61"/>
      <c r="N118" s="60" t="s">
        <v>33</v>
      </c>
      <c r="P118" s="67">
        <f>O116*1%</f>
        <v>124200</v>
      </c>
    </row>
    <row r="119" spans="1:16" x14ac:dyDescent="0.2">
      <c r="A119" s="11"/>
      <c r="H119" s="61"/>
      <c r="N119" s="60" t="s">
        <v>34</v>
      </c>
      <c r="P119" s="69">
        <v>0</v>
      </c>
    </row>
    <row r="120" spans="1:16" ht="15.75" thickBot="1" x14ac:dyDescent="0.25">
      <c r="A120" s="11"/>
      <c r="H120" s="61"/>
      <c r="N120" s="60" t="s">
        <v>35</v>
      </c>
      <c r="P120" s="69">
        <v>0</v>
      </c>
    </row>
    <row r="121" spans="1:16" x14ac:dyDescent="0.2">
      <c r="A121" s="11"/>
      <c r="H121" s="61"/>
      <c r="N121" s="64" t="s">
        <v>36</v>
      </c>
      <c r="O121" s="65"/>
      <c r="P121" s="68">
        <f>O116-P117+P118</f>
        <v>11302200</v>
      </c>
    </row>
    <row r="122" spans="1:16" x14ac:dyDescent="0.2">
      <c r="B122" s="54"/>
      <c r="C122" s="53"/>
      <c r="D122" s="55"/>
    </row>
    <row r="124" spans="1:16" x14ac:dyDescent="0.2">
      <c r="A124" s="11"/>
      <c r="H124" s="61"/>
      <c r="P124" s="70"/>
    </row>
    <row r="125" spans="1:16" x14ac:dyDescent="0.2">
      <c r="A125" s="11"/>
      <c r="C125" s="53" t="s">
        <v>3713</v>
      </c>
      <c r="H125" s="61"/>
      <c r="O125" s="56"/>
      <c r="P125" s="70"/>
    </row>
    <row r="126" spans="1:16" s="3" customFormat="1" x14ac:dyDescent="0.25">
      <c r="A126" s="11"/>
      <c r="B126" s="2"/>
      <c r="C126" s="2" t="s">
        <v>3714</v>
      </c>
      <c r="E126" s="12"/>
      <c r="H126" s="61"/>
      <c r="N126" s="14"/>
      <c r="O126" s="14"/>
      <c r="P126" s="14"/>
    </row>
    <row r="127" spans="1:16" s="3" customFormat="1" x14ac:dyDescent="0.25">
      <c r="A127" s="11"/>
      <c r="B127" s="2"/>
      <c r="C127" s="2" t="s">
        <v>3715</v>
      </c>
      <c r="E127" s="12"/>
      <c r="H127" s="61"/>
      <c r="N127" s="14"/>
      <c r="O127" s="14"/>
      <c r="P127" s="14"/>
    </row>
    <row r="128" spans="1:16" s="3" customFormat="1" x14ac:dyDescent="0.25">
      <c r="A128" s="11"/>
      <c r="B128" s="2"/>
      <c r="C128" s="2" t="s">
        <v>3402</v>
      </c>
      <c r="E128" s="12"/>
      <c r="H128" s="61"/>
      <c r="N128" s="14"/>
      <c r="O128" s="14"/>
      <c r="P128" s="14"/>
    </row>
    <row r="129" spans="1:16" s="3" customFormat="1" x14ac:dyDescent="0.2">
      <c r="A129" s="11"/>
      <c r="B129" s="2"/>
      <c r="C129" s="53" t="s">
        <v>3716</v>
      </c>
      <c r="E129" s="12"/>
      <c r="H129" s="61"/>
      <c r="N129" s="14"/>
      <c r="O129" s="14"/>
      <c r="P129" s="14"/>
    </row>
    <row r="130" spans="1:16" s="3" customFormat="1" x14ac:dyDescent="0.25">
      <c r="A130" s="11"/>
      <c r="B130" s="2"/>
      <c r="C130" s="2" t="s">
        <v>3399</v>
      </c>
      <c r="E130" s="12"/>
      <c r="H130" s="61"/>
      <c r="N130" s="14"/>
      <c r="O130" s="14"/>
      <c r="P130" s="14"/>
    </row>
    <row r="131" spans="1:16" s="3" customFormat="1" x14ac:dyDescent="0.25">
      <c r="A131" s="11"/>
      <c r="B131" s="2"/>
      <c r="C131" s="2" t="s">
        <v>3717</v>
      </c>
      <c r="E131" s="12"/>
      <c r="H131" s="61"/>
      <c r="N131" s="14"/>
      <c r="O131" s="14"/>
      <c r="P131" s="14"/>
    </row>
    <row r="132" spans="1:16" s="3" customFormat="1" x14ac:dyDescent="0.25">
      <c r="A132" s="11"/>
      <c r="B132" s="2"/>
      <c r="C132" s="2" t="s">
        <v>3383</v>
      </c>
      <c r="E132" s="12"/>
      <c r="H132" s="61"/>
      <c r="N132" s="14"/>
      <c r="O132" s="14"/>
      <c r="P132" s="14"/>
    </row>
    <row r="133" spans="1:16" s="3" customFormat="1" x14ac:dyDescent="0.25">
      <c r="A133" s="11"/>
      <c r="B133" s="2"/>
      <c r="C133" s="2" t="s">
        <v>3393</v>
      </c>
      <c r="E133" s="12"/>
      <c r="H133" s="61"/>
      <c r="N133" s="14"/>
      <c r="O133" s="14"/>
      <c r="P133" s="14"/>
    </row>
    <row r="134" spans="1:16" s="3" customFormat="1" x14ac:dyDescent="0.25">
      <c r="A134" s="11"/>
      <c r="B134" s="2"/>
      <c r="C134" s="2" t="s">
        <v>3394</v>
      </c>
      <c r="E134" s="12"/>
      <c r="H134" s="61"/>
      <c r="N134" s="14"/>
      <c r="O134" s="14"/>
      <c r="P134" s="14"/>
    </row>
    <row r="135" spans="1:16" s="3" customFormat="1" x14ac:dyDescent="0.25">
      <c r="A135" s="11"/>
      <c r="B135" s="2"/>
      <c r="C135" s="2" t="s">
        <v>3382</v>
      </c>
      <c r="E135" s="12"/>
      <c r="H135" s="61"/>
      <c r="N135" s="14"/>
      <c r="O135" s="14"/>
      <c r="P135" s="14"/>
    </row>
    <row r="136" spans="1:16" s="3" customFormat="1" x14ac:dyDescent="0.25">
      <c r="A136" s="11"/>
      <c r="B136" s="2"/>
      <c r="C136" s="2" t="s">
        <v>3371</v>
      </c>
      <c r="E136" s="12"/>
      <c r="H136" s="61"/>
      <c r="N136" s="14"/>
      <c r="O136" s="14"/>
      <c r="P136" s="14"/>
    </row>
    <row r="137" spans="1:16" s="3" customFormat="1" x14ac:dyDescent="0.25">
      <c r="A137" s="11"/>
      <c r="B137" s="2"/>
      <c r="C137" s="2" t="s">
        <v>3362</v>
      </c>
      <c r="E137" s="12"/>
      <c r="H137" s="61"/>
      <c r="N137" s="14"/>
      <c r="O137" s="14"/>
      <c r="P137" s="14"/>
    </row>
    <row r="138" spans="1:16" x14ac:dyDescent="0.2">
      <c r="C138" s="2" t="s">
        <v>3374</v>
      </c>
    </row>
    <row r="139" spans="1:16" x14ac:dyDescent="0.2">
      <c r="C139" s="2" t="s">
        <v>3375</v>
      </c>
    </row>
    <row r="140" spans="1:16" x14ac:dyDescent="0.2">
      <c r="C140" s="2" t="s">
        <v>3373</v>
      </c>
    </row>
    <row r="141" spans="1:16" x14ac:dyDescent="0.2">
      <c r="C141" s="2" t="s">
        <v>3350</v>
      </c>
    </row>
    <row r="142" spans="1:16" x14ac:dyDescent="0.2">
      <c r="C142" s="2" t="s">
        <v>3359</v>
      </c>
    </row>
    <row r="143" spans="1:16" x14ac:dyDescent="0.2">
      <c r="C143" s="2" t="s">
        <v>3366</v>
      </c>
    </row>
    <row r="144" spans="1:16" x14ac:dyDescent="0.2">
      <c r="C144" s="2" t="s">
        <v>3368</v>
      </c>
    </row>
    <row r="145" spans="3:3" x14ac:dyDescent="0.2">
      <c r="C145" s="2" t="s">
        <v>3352</v>
      </c>
    </row>
    <row r="146" spans="3:3" x14ac:dyDescent="0.2">
      <c r="C146" s="2" t="s">
        <v>3358</v>
      </c>
    </row>
    <row r="147" spans="3:3" x14ac:dyDescent="0.2">
      <c r="C147" s="2" t="s">
        <v>3367</v>
      </c>
    </row>
    <row r="148" spans="3:3" x14ac:dyDescent="0.2">
      <c r="C148" s="2" t="s">
        <v>3348</v>
      </c>
    </row>
    <row r="149" spans="3:3" x14ac:dyDescent="0.2">
      <c r="C149" s="2" t="s">
        <v>3341</v>
      </c>
    </row>
    <row r="150" spans="3:3" x14ac:dyDescent="0.2">
      <c r="C150" s="2" t="s">
        <v>3345</v>
      </c>
    </row>
    <row r="151" spans="3:3" x14ac:dyDescent="0.2">
      <c r="C151" s="2" t="s">
        <v>3322</v>
      </c>
    </row>
    <row r="152" spans="3:3" x14ac:dyDescent="0.2">
      <c r="C152" s="2" t="s">
        <v>3320</v>
      </c>
    </row>
    <row r="153" spans="3:3" x14ac:dyDescent="0.2">
      <c r="C153" s="2" t="s">
        <v>3306</v>
      </c>
    </row>
    <row r="154" spans="3:3" x14ac:dyDescent="0.2">
      <c r="C154" s="2" t="s">
        <v>3299</v>
      </c>
    </row>
    <row r="155" spans="3:3" x14ac:dyDescent="0.2">
      <c r="C155" s="2" t="s">
        <v>3280</v>
      </c>
    </row>
    <row r="156" spans="3:3" x14ac:dyDescent="0.2">
      <c r="C156" s="2" t="s">
        <v>3302</v>
      </c>
    </row>
    <row r="157" spans="3:3" x14ac:dyDescent="0.2">
      <c r="C157" s="2" t="s">
        <v>3333</v>
      </c>
    </row>
    <row r="158" spans="3:3" x14ac:dyDescent="0.2">
      <c r="C158" s="2" t="s">
        <v>3298</v>
      </c>
    </row>
    <row r="159" spans="3:3" x14ac:dyDescent="0.2">
      <c r="C159" s="2" t="s">
        <v>3301</v>
      </c>
    </row>
    <row r="160" spans="3:3" x14ac:dyDescent="0.2">
      <c r="C160" s="2" t="s">
        <v>3379</v>
      </c>
    </row>
    <row r="161" spans="3:3" x14ac:dyDescent="0.2">
      <c r="C161" s="2" t="s">
        <v>3365</v>
      </c>
    </row>
    <row r="162" spans="3:3" x14ac:dyDescent="0.2">
      <c r="C162" s="2" t="s">
        <v>3356</v>
      </c>
    </row>
    <row r="163" spans="3:3" x14ac:dyDescent="0.2">
      <c r="C163" s="2" t="s">
        <v>3346</v>
      </c>
    </row>
    <row r="164" spans="3:3" x14ac:dyDescent="0.2">
      <c r="C164" s="2" t="s">
        <v>3335</v>
      </c>
    </row>
    <row r="165" spans="3:3" x14ac:dyDescent="0.2">
      <c r="C165" s="2" t="s">
        <v>3384</v>
      </c>
    </row>
    <row r="166" spans="3:3" x14ac:dyDescent="0.2">
      <c r="C166" s="2" t="s">
        <v>3339</v>
      </c>
    </row>
    <row r="167" spans="3:3" x14ac:dyDescent="0.2">
      <c r="C167" s="2" t="s">
        <v>3327</v>
      </c>
    </row>
    <row r="168" spans="3:3" x14ac:dyDescent="0.2">
      <c r="C168" s="2" t="s">
        <v>3386</v>
      </c>
    </row>
    <row r="169" spans="3:3" x14ac:dyDescent="0.2">
      <c r="C169" s="2" t="s">
        <v>3318</v>
      </c>
    </row>
    <row r="170" spans="3:3" x14ac:dyDescent="0.2">
      <c r="C170" s="2" t="s">
        <v>3325</v>
      </c>
    </row>
    <row r="171" spans="3:3" x14ac:dyDescent="0.2">
      <c r="C171" s="2" t="s">
        <v>3309</v>
      </c>
    </row>
    <row r="172" spans="3:3" x14ac:dyDescent="0.2">
      <c r="C172" s="2" t="s">
        <v>3314</v>
      </c>
    </row>
    <row r="173" spans="3:3" x14ac:dyDescent="0.2">
      <c r="C173" s="2" t="s">
        <v>3290</v>
      </c>
    </row>
    <row r="174" spans="3:3" x14ac:dyDescent="0.2">
      <c r="C174" s="2" t="s">
        <v>3268</v>
      </c>
    </row>
    <row r="175" spans="3:3" x14ac:dyDescent="0.2">
      <c r="C175" s="2" t="s">
        <v>3288</v>
      </c>
    </row>
    <row r="176" spans="3:3" x14ac:dyDescent="0.2">
      <c r="C176" s="2" t="s">
        <v>3287</v>
      </c>
    </row>
    <row r="177" spans="3:3" x14ac:dyDescent="0.2">
      <c r="C177" s="2" t="s">
        <v>3261</v>
      </c>
    </row>
    <row r="178" spans="3:3" x14ac:dyDescent="0.2">
      <c r="C178" s="2" t="s">
        <v>3274</v>
      </c>
    </row>
    <row r="179" spans="3:3" x14ac:dyDescent="0.2">
      <c r="C179" s="2" t="s">
        <v>3246</v>
      </c>
    </row>
    <row r="180" spans="3:3" x14ac:dyDescent="0.2">
      <c r="C180" s="2" t="s">
        <v>3259</v>
      </c>
    </row>
    <row r="181" spans="3:3" x14ac:dyDescent="0.2">
      <c r="C181" s="2" t="s">
        <v>3266</v>
      </c>
    </row>
    <row r="182" spans="3:3" x14ac:dyDescent="0.2">
      <c r="C182" s="2" t="s">
        <v>3338</v>
      </c>
    </row>
    <row r="183" spans="3:3" x14ac:dyDescent="0.2">
      <c r="C183" s="2" t="s">
        <v>3269</v>
      </c>
    </row>
    <row r="184" spans="3:3" x14ac:dyDescent="0.2">
      <c r="C184" s="2" t="s">
        <v>3243</v>
      </c>
    </row>
    <row r="185" spans="3:3" x14ac:dyDescent="0.2">
      <c r="C185" s="2" t="s">
        <v>3242</v>
      </c>
    </row>
    <row r="186" spans="3:3" x14ac:dyDescent="0.2">
      <c r="C186" s="2" t="s">
        <v>3244</v>
      </c>
    </row>
    <row r="187" spans="3:3" x14ac:dyDescent="0.2">
      <c r="C187" s="2" t="s">
        <v>3389</v>
      </c>
    </row>
    <row r="188" spans="3:3" x14ac:dyDescent="0.2">
      <c r="C188" s="2" t="s">
        <v>3390</v>
      </c>
    </row>
    <row r="189" spans="3:3" x14ac:dyDescent="0.2">
      <c r="C189" s="2" t="s">
        <v>3391</v>
      </c>
    </row>
    <row r="190" spans="3:3" x14ac:dyDescent="0.2">
      <c r="C190" s="2" t="s">
        <v>3256</v>
      </c>
    </row>
    <row r="191" spans="3:3" x14ac:dyDescent="0.2">
      <c r="C191" s="2" t="s">
        <v>3353</v>
      </c>
    </row>
    <row r="192" spans="3:3" x14ac:dyDescent="0.2">
      <c r="C192" s="2" t="s">
        <v>3340</v>
      </c>
    </row>
    <row r="193" spans="3:3" x14ac:dyDescent="0.2">
      <c r="C193" s="2" t="s">
        <v>3351</v>
      </c>
    </row>
    <row r="194" spans="3:3" x14ac:dyDescent="0.2">
      <c r="C194" s="2" t="s">
        <v>3282</v>
      </c>
    </row>
    <row r="195" spans="3:3" x14ac:dyDescent="0.2">
      <c r="C195" s="2" t="s">
        <v>3328</v>
      </c>
    </row>
    <row r="196" spans="3:3" x14ac:dyDescent="0.2">
      <c r="C196" s="2" t="s">
        <v>3317</v>
      </c>
    </row>
    <row r="197" spans="3:3" x14ac:dyDescent="0.2">
      <c r="C197" s="2" t="s">
        <v>3291</v>
      </c>
    </row>
    <row r="198" spans="3:3" x14ac:dyDescent="0.2">
      <c r="C198" s="2" t="s">
        <v>3277</v>
      </c>
    </row>
    <row r="199" spans="3:3" x14ac:dyDescent="0.2">
      <c r="C199" s="2" t="s">
        <v>3289</v>
      </c>
    </row>
    <row r="200" spans="3:3" x14ac:dyDescent="0.2">
      <c r="C200" s="2" t="s">
        <v>3273</v>
      </c>
    </row>
    <row r="201" spans="3:3" x14ac:dyDescent="0.2">
      <c r="C201" s="2" t="s">
        <v>3227</v>
      </c>
    </row>
    <row r="202" spans="3:3" x14ac:dyDescent="0.2">
      <c r="C202" s="2" t="s">
        <v>3331</v>
      </c>
    </row>
    <row r="203" spans="3:3" x14ac:dyDescent="0.2">
      <c r="C203" s="2" t="s">
        <v>3265</v>
      </c>
    </row>
    <row r="204" spans="3:3" x14ac:dyDescent="0.2">
      <c r="C204" s="2" t="s">
        <v>3304</v>
      </c>
    </row>
    <row r="205" spans="3:3" x14ac:dyDescent="0.2">
      <c r="C205" s="2" t="s">
        <v>3293</v>
      </c>
    </row>
    <row r="206" spans="3:3" x14ac:dyDescent="0.2">
      <c r="C206" s="2" t="s">
        <v>3214</v>
      </c>
    </row>
    <row r="207" spans="3:3" x14ac:dyDescent="0.2">
      <c r="C207" s="2" t="s">
        <v>3230</v>
      </c>
    </row>
    <row r="208" spans="3:3" x14ac:dyDescent="0.2">
      <c r="C208" s="2" t="s">
        <v>3221</v>
      </c>
    </row>
    <row r="209" spans="3:3" x14ac:dyDescent="0.2">
      <c r="C209" s="2" t="s">
        <v>3218</v>
      </c>
    </row>
    <row r="210" spans="3:3" x14ac:dyDescent="0.2">
      <c r="C210" s="2" t="s">
        <v>3224</v>
      </c>
    </row>
    <row r="211" spans="3:3" x14ac:dyDescent="0.2">
      <c r="C211" s="2" t="s">
        <v>3222</v>
      </c>
    </row>
    <row r="212" spans="3:3" x14ac:dyDescent="0.2">
      <c r="C212" s="2" t="s">
        <v>3223</v>
      </c>
    </row>
    <row r="213" spans="3:3" x14ac:dyDescent="0.2">
      <c r="C213" s="2" t="s">
        <v>3403</v>
      </c>
    </row>
    <row r="214" spans="3:3" x14ac:dyDescent="0.2">
      <c r="C214" s="2" t="s">
        <v>3257</v>
      </c>
    </row>
    <row r="215" spans="3:3" x14ac:dyDescent="0.2">
      <c r="C215" s="2" t="s">
        <v>3213</v>
      </c>
    </row>
    <row r="216" spans="3:3" x14ac:dyDescent="0.2">
      <c r="C216" s="2" t="s">
        <v>3247</v>
      </c>
    </row>
    <row r="217" spans="3:3" x14ac:dyDescent="0.2">
      <c r="C217" s="2" t="s">
        <v>3205</v>
      </c>
    </row>
    <row r="218" spans="3:3" x14ac:dyDescent="0.2">
      <c r="C218" s="2" t="s">
        <v>3250</v>
      </c>
    </row>
    <row r="219" spans="3:3" x14ac:dyDescent="0.2">
      <c r="C219" s="2" t="s">
        <v>3191</v>
      </c>
    </row>
    <row r="220" spans="3:3" x14ac:dyDescent="0.2">
      <c r="C220" s="2" t="s">
        <v>3193</v>
      </c>
    </row>
    <row r="221" spans="3:3" x14ac:dyDescent="0.2">
      <c r="C221" s="2" t="s">
        <v>3188</v>
      </c>
    </row>
    <row r="222" spans="3:3" x14ac:dyDescent="0.2">
      <c r="C222" s="2" t="s">
        <v>3248</v>
      </c>
    </row>
    <row r="223" spans="3:3" x14ac:dyDescent="0.2">
      <c r="C223" s="2" t="s">
        <v>3199</v>
      </c>
    </row>
    <row r="224" spans="3:3" x14ac:dyDescent="0.2">
      <c r="C224" s="2" t="s">
        <v>3198</v>
      </c>
    </row>
    <row r="225" spans="3:3" x14ac:dyDescent="0.2">
      <c r="C225" s="2" t="s">
        <v>3129</v>
      </c>
    </row>
    <row r="226" spans="3:3" x14ac:dyDescent="0.2">
      <c r="C226" s="2" t="s">
        <v>3174</v>
      </c>
    </row>
    <row r="227" spans="3:3" x14ac:dyDescent="0.2">
      <c r="C227" s="2" t="s">
        <v>3126</v>
      </c>
    </row>
    <row r="228" spans="3:3" x14ac:dyDescent="0.2">
      <c r="C228" s="2" t="s">
        <v>3103</v>
      </c>
    </row>
    <row r="229" spans="3:3" x14ac:dyDescent="0.2">
      <c r="C229" s="2" t="s">
        <v>3123</v>
      </c>
    </row>
    <row r="230" spans="3:3" x14ac:dyDescent="0.2">
      <c r="C230" s="2" t="s">
        <v>3110</v>
      </c>
    </row>
    <row r="231" spans="3:3" x14ac:dyDescent="0.2">
      <c r="C231" s="2" t="s">
        <v>3163</v>
      </c>
    </row>
    <row r="232" spans="3:3" x14ac:dyDescent="0.2">
      <c r="C232" s="2" t="s">
        <v>3200</v>
      </c>
    </row>
    <row r="233" spans="3:3" x14ac:dyDescent="0.2">
      <c r="C233" s="2" t="s">
        <v>3187</v>
      </c>
    </row>
    <row r="234" spans="3:3" x14ac:dyDescent="0.2">
      <c r="C234" s="2" t="s">
        <v>3106</v>
      </c>
    </row>
    <row r="235" spans="3:3" x14ac:dyDescent="0.2">
      <c r="C235" s="2" t="s">
        <v>3107</v>
      </c>
    </row>
    <row r="236" spans="3:3" x14ac:dyDescent="0.2">
      <c r="C236" s="2" t="s">
        <v>3113</v>
      </c>
    </row>
    <row r="237" spans="3:3" x14ac:dyDescent="0.2">
      <c r="C237" s="2" t="s">
        <v>3112</v>
      </c>
    </row>
    <row r="238" spans="3:3" x14ac:dyDescent="0.2">
      <c r="C238" s="2" t="s">
        <v>3119</v>
      </c>
    </row>
    <row r="239" spans="3:3" x14ac:dyDescent="0.2">
      <c r="C239" s="2" t="s">
        <v>3196</v>
      </c>
    </row>
    <row r="240" spans="3:3" x14ac:dyDescent="0.2">
      <c r="C240" s="2" t="s">
        <v>3139</v>
      </c>
    </row>
    <row r="241" spans="3:3" x14ac:dyDescent="0.2">
      <c r="C241" s="2" t="s">
        <v>3135</v>
      </c>
    </row>
    <row r="242" spans="3:3" x14ac:dyDescent="0.2">
      <c r="C242" s="2" t="s">
        <v>3140</v>
      </c>
    </row>
    <row r="243" spans="3:3" x14ac:dyDescent="0.2">
      <c r="C243" s="2" t="s">
        <v>3130</v>
      </c>
    </row>
    <row r="244" spans="3:3" x14ac:dyDescent="0.2">
      <c r="C244" s="2" t="s">
        <v>3142</v>
      </c>
    </row>
    <row r="245" spans="3:3" x14ac:dyDescent="0.2">
      <c r="C245" s="2" t="s">
        <v>3143</v>
      </c>
    </row>
    <row r="246" spans="3:3" x14ac:dyDescent="0.2">
      <c r="C246" s="2" t="s">
        <v>3109</v>
      </c>
    </row>
    <row r="247" spans="3:3" x14ac:dyDescent="0.2">
      <c r="C247" s="2" t="s">
        <v>3157</v>
      </c>
    </row>
    <row r="248" spans="3:3" x14ac:dyDescent="0.2">
      <c r="C248" s="2" t="s">
        <v>3235</v>
      </c>
    </row>
    <row r="249" spans="3:3" x14ac:dyDescent="0.2">
      <c r="C249" s="2" t="s">
        <v>3167</v>
      </c>
    </row>
    <row r="250" spans="3:3" x14ac:dyDescent="0.2">
      <c r="C250" s="2" t="s">
        <v>3095</v>
      </c>
    </row>
    <row r="251" spans="3:3" x14ac:dyDescent="0.2">
      <c r="C251" s="2" t="s">
        <v>3025</v>
      </c>
    </row>
    <row r="252" spans="3:3" x14ac:dyDescent="0.2">
      <c r="C252" s="2" t="s">
        <v>3183</v>
      </c>
    </row>
    <row r="253" spans="3:3" x14ac:dyDescent="0.2">
      <c r="C253" s="2" t="s">
        <v>3152</v>
      </c>
    </row>
    <row r="254" spans="3:3" x14ac:dyDescent="0.2">
      <c r="C254" s="2" t="s">
        <v>3138</v>
      </c>
    </row>
    <row r="255" spans="3:3" x14ac:dyDescent="0.2">
      <c r="C255" s="2" t="s">
        <v>3124</v>
      </c>
    </row>
    <row r="256" spans="3:3" x14ac:dyDescent="0.2">
      <c r="C256" s="2" t="s">
        <v>3153</v>
      </c>
    </row>
    <row r="257" spans="3:3" x14ac:dyDescent="0.2">
      <c r="C257" s="2" t="s">
        <v>3147</v>
      </c>
    </row>
    <row r="258" spans="3:3" x14ac:dyDescent="0.2">
      <c r="C258" s="2" t="s">
        <v>3111</v>
      </c>
    </row>
    <row r="259" spans="3:3" x14ac:dyDescent="0.2">
      <c r="C259" s="2" t="s">
        <v>3134</v>
      </c>
    </row>
    <row r="260" spans="3:3" x14ac:dyDescent="0.2">
      <c r="C260" s="2" t="s">
        <v>3145</v>
      </c>
    </row>
    <row r="261" spans="3:3" x14ac:dyDescent="0.2">
      <c r="C261" s="2" t="s">
        <v>3117</v>
      </c>
    </row>
    <row r="262" spans="3:3" x14ac:dyDescent="0.2">
      <c r="C262" s="2" t="s">
        <v>3154</v>
      </c>
    </row>
    <row r="263" spans="3:3" x14ac:dyDescent="0.2">
      <c r="C263" s="2" t="s">
        <v>3181</v>
      </c>
    </row>
    <row r="264" spans="3:3" x14ac:dyDescent="0.2">
      <c r="C264" s="2" t="s">
        <v>3030</v>
      </c>
    </row>
    <row r="265" spans="3:3" x14ac:dyDescent="0.2">
      <c r="C265" s="2" t="s">
        <v>3073</v>
      </c>
    </row>
    <row r="266" spans="3:3" x14ac:dyDescent="0.2">
      <c r="C266" s="2" t="s">
        <v>3029</v>
      </c>
    </row>
    <row r="267" spans="3:3" x14ac:dyDescent="0.2">
      <c r="C267" s="2" t="s">
        <v>3038</v>
      </c>
    </row>
    <row r="268" spans="3:3" x14ac:dyDescent="0.2">
      <c r="C268" s="2" t="s">
        <v>3085</v>
      </c>
    </row>
    <row r="269" spans="3:3" x14ac:dyDescent="0.2">
      <c r="C269" s="2" t="s">
        <v>3054</v>
      </c>
    </row>
    <row r="270" spans="3:3" x14ac:dyDescent="0.2">
      <c r="C270" s="2" t="s">
        <v>3040</v>
      </c>
    </row>
    <row r="271" spans="3:3" x14ac:dyDescent="0.2">
      <c r="C271" s="2" t="s">
        <v>3078</v>
      </c>
    </row>
    <row r="272" spans="3:3" x14ac:dyDescent="0.2">
      <c r="C272" s="2" t="s">
        <v>3059</v>
      </c>
    </row>
    <row r="273" spans="3:3" x14ac:dyDescent="0.2">
      <c r="C273" s="2" t="s">
        <v>3028</v>
      </c>
    </row>
    <row r="274" spans="3:3" x14ac:dyDescent="0.2">
      <c r="C274" s="2" t="s">
        <v>3166</v>
      </c>
    </row>
    <row r="275" spans="3:3" x14ac:dyDescent="0.2">
      <c r="C275" s="2" t="s">
        <v>3097</v>
      </c>
    </row>
    <row r="276" spans="3:3" x14ac:dyDescent="0.2">
      <c r="C276" s="2" t="s">
        <v>3172</v>
      </c>
    </row>
    <row r="277" spans="3:3" x14ac:dyDescent="0.2">
      <c r="C277" s="2" t="s">
        <v>3175</v>
      </c>
    </row>
    <row r="278" spans="3:3" x14ac:dyDescent="0.2">
      <c r="C278" s="2" t="s">
        <v>3079</v>
      </c>
    </row>
    <row r="279" spans="3:3" x14ac:dyDescent="0.2">
      <c r="C279" s="2" t="s">
        <v>3056</v>
      </c>
    </row>
    <row r="280" spans="3:3" x14ac:dyDescent="0.2">
      <c r="C280" s="2" t="s">
        <v>3048</v>
      </c>
    </row>
    <row r="281" spans="3:3" x14ac:dyDescent="0.2">
      <c r="C281" s="2" t="s">
        <v>3083</v>
      </c>
    </row>
    <row r="282" spans="3:3" x14ac:dyDescent="0.2">
      <c r="C282" s="2" t="s">
        <v>3060</v>
      </c>
    </row>
    <row r="283" spans="3:3" x14ac:dyDescent="0.2">
      <c r="C283" s="2" t="s">
        <v>3076</v>
      </c>
    </row>
    <row r="284" spans="3:3" x14ac:dyDescent="0.2">
      <c r="C284" s="2" t="s">
        <v>3069</v>
      </c>
    </row>
    <row r="285" spans="3:3" x14ac:dyDescent="0.2">
      <c r="C285" s="2" t="s">
        <v>3080</v>
      </c>
    </row>
    <row r="286" spans="3:3" x14ac:dyDescent="0.2">
      <c r="C286" s="2" t="s">
        <v>3074</v>
      </c>
    </row>
    <row r="287" spans="3:3" x14ac:dyDescent="0.2">
      <c r="C287" s="2" t="s">
        <v>3070</v>
      </c>
    </row>
    <row r="288" spans="3:3" x14ac:dyDescent="0.2">
      <c r="C288" s="2" t="s">
        <v>3072</v>
      </c>
    </row>
    <row r="289" spans="3:3" x14ac:dyDescent="0.2">
      <c r="C289" s="2" t="s">
        <v>3067</v>
      </c>
    </row>
    <row r="290" spans="3:3" x14ac:dyDescent="0.2">
      <c r="C290" s="2" t="s">
        <v>3063</v>
      </c>
    </row>
    <row r="291" spans="3:3" x14ac:dyDescent="0.2">
      <c r="C291" s="2" t="s">
        <v>3049</v>
      </c>
    </row>
    <row r="292" spans="3:3" x14ac:dyDescent="0.2">
      <c r="C292" s="2" t="s">
        <v>3718</v>
      </c>
    </row>
    <row r="293" spans="3:3" x14ac:dyDescent="0.2">
      <c r="C293" s="2" t="s">
        <v>3719</v>
      </c>
    </row>
    <row r="294" spans="3:3" x14ac:dyDescent="0.2">
      <c r="C294" s="2" t="s">
        <v>3720</v>
      </c>
    </row>
    <row r="295" spans="3:3" x14ac:dyDescent="0.2">
      <c r="C295" s="2" t="s">
        <v>3721</v>
      </c>
    </row>
    <row r="296" spans="3:3" x14ac:dyDescent="0.2">
      <c r="C296" s="2" t="s">
        <v>3722</v>
      </c>
    </row>
    <row r="297" spans="3:3" x14ac:dyDescent="0.2">
      <c r="C297" s="2" t="s">
        <v>3723</v>
      </c>
    </row>
    <row r="298" spans="3:3" x14ac:dyDescent="0.2">
      <c r="C298" s="2" t="s">
        <v>3724</v>
      </c>
    </row>
    <row r="299" spans="3:3" x14ac:dyDescent="0.2">
      <c r="C299" s="2" t="s">
        <v>3725</v>
      </c>
    </row>
    <row r="300" spans="3:3" x14ac:dyDescent="0.2">
      <c r="C300" s="2" t="s">
        <v>3726</v>
      </c>
    </row>
    <row r="301" spans="3:3" x14ac:dyDescent="0.2">
      <c r="C301" s="2" t="s">
        <v>3727</v>
      </c>
    </row>
    <row r="302" spans="3:3" x14ac:dyDescent="0.2">
      <c r="C302" s="2" t="s">
        <v>3728</v>
      </c>
    </row>
    <row r="303" spans="3:3" x14ac:dyDescent="0.2">
      <c r="C303" s="2" t="s">
        <v>3729</v>
      </c>
    </row>
    <row r="304" spans="3:3" x14ac:dyDescent="0.2">
      <c r="C304" s="2" t="s">
        <v>3730</v>
      </c>
    </row>
    <row r="305" spans="3:3" x14ac:dyDescent="0.2">
      <c r="C305" s="2" t="s">
        <v>3731</v>
      </c>
    </row>
    <row r="306" spans="3:3" x14ac:dyDescent="0.2">
      <c r="C306" s="2" t="s">
        <v>3732</v>
      </c>
    </row>
    <row r="307" spans="3:3" x14ac:dyDescent="0.2">
      <c r="C307" s="2" t="s">
        <v>3733</v>
      </c>
    </row>
    <row r="308" spans="3:3" x14ac:dyDescent="0.2">
      <c r="C308" s="2" t="s">
        <v>3734</v>
      </c>
    </row>
    <row r="309" spans="3:3" x14ac:dyDescent="0.2">
      <c r="C309" s="2" t="s">
        <v>3735</v>
      </c>
    </row>
    <row r="310" spans="3:3" x14ac:dyDescent="0.2">
      <c r="C310" s="2" t="s">
        <v>3736</v>
      </c>
    </row>
    <row r="311" spans="3:3" x14ac:dyDescent="0.2">
      <c r="C311" s="2" t="s">
        <v>3737</v>
      </c>
    </row>
    <row r="312" spans="3:3" x14ac:dyDescent="0.2">
      <c r="C312" s="2" t="s">
        <v>3738</v>
      </c>
    </row>
    <row r="313" spans="3:3" x14ac:dyDescent="0.2">
      <c r="C313" s="2" t="s">
        <v>3739</v>
      </c>
    </row>
    <row r="314" spans="3:3" x14ac:dyDescent="0.2">
      <c r="C314" s="2" t="s">
        <v>3740</v>
      </c>
    </row>
    <row r="315" spans="3:3" x14ac:dyDescent="0.2">
      <c r="C315" s="2" t="s">
        <v>3741</v>
      </c>
    </row>
    <row r="316" spans="3:3" x14ac:dyDescent="0.2">
      <c r="C316" s="2" t="s">
        <v>3742</v>
      </c>
    </row>
    <row r="317" spans="3:3" x14ac:dyDescent="0.2">
      <c r="C317" s="2" t="s">
        <v>3743</v>
      </c>
    </row>
    <row r="318" spans="3:3" x14ac:dyDescent="0.2">
      <c r="C318" s="2" t="s">
        <v>3744</v>
      </c>
    </row>
    <row r="319" spans="3:3" x14ac:dyDescent="0.2">
      <c r="C319" s="2" t="s">
        <v>3745</v>
      </c>
    </row>
    <row r="320" spans="3:3" x14ac:dyDescent="0.2">
      <c r="C320" s="2" t="s">
        <v>3746</v>
      </c>
    </row>
    <row r="321" spans="3:3" x14ac:dyDescent="0.2">
      <c r="C321" s="2" t="s">
        <v>3747</v>
      </c>
    </row>
    <row r="322" spans="3:3" x14ac:dyDescent="0.2">
      <c r="C322" s="2" t="s">
        <v>3748</v>
      </c>
    </row>
    <row r="323" spans="3:3" x14ac:dyDescent="0.2">
      <c r="C323" s="2" t="s">
        <v>3749</v>
      </c>
    </row>
    <row r="324" spans="3:3" x14ac:dyDescent="0.2">
      <c r="C324" s="2" t="s">
        <v>3750</v>
      </c>
    </row>
    <row r="325" spans="3:3" x14ac:dyDescent="0.2">
      <c r="C325" s="2" t="s">
        <v>3751</v>
      </c>
    </row>
    <row r="326" spans="3:3" x14ac:dyDescent="0.2">
      <c r="C326" s="2" t="s">
        <v>3752</v>
      </c>
    </row>
    <row r="327" spans="3:3" x14ac:dyDescent="0.2">
      <c r="C327" s="2" t="s">
        <v>3753</v>
      </c>
    </row>
    <row r="328" spans="3:3" x14ac:dyDescent="0.2">
      <c r="C328" s="2" t="s">
        <v>3754</v>
      </c>
    </row>
    <row r="329" spans="3:3" x14ac:dyDescent="0.2">
      <c r="C329" s="2" t="s">
        <v>3755</v>
      </c>
    </row>
    <row r="330" spans="3:3" x14ac:dyDescent="0.2">
      <c r="C330" s="2" t="s">
        <v>3756</v>
      </c>
    </row>
    <row r="331" spans="3:3" x14ac:dyDescent="0.2">
      <c r="C331" s="2" t="s">
        <v>3757</v>
      </c>
    </row>
    <row r="332" spans="3:3" x14ac:dyDescent="0.2">
      <c r="C332" s="2" t="s">
        <v>3758</v>
      </c>
    </row>
    <row r="333" spans="3:3" x14ac:dyDescent="0.2">
      <c r="C333" s="2" t="s">
        <v>3759</v>
      </c>
    </row>
    <row r="334" spans="3:3" x14ac:dyDescent="0.2">
      <c r="C334" s="2" t="s">
        <v>3760</v>
      </c>
    </row>
    <row r="335" spans="3:3" x14ac:dyDescent="0.2">
      <c r="C335" s="2" t="s">
        <v>3761</v>
      </c>
    </row>
    <row r="336" spans="3:3" x14ac:dyDescent="0.2">
      <c r="C336" s="2" t="s">
        <v>3762</v>
      </c>
    </row>
    <row r="337" spans="3:3" x14ac:dyDescent="0.2">
      <c r="C337" s="2" t="s">
        <v>3763</v>
      </c>
    </row>
    <row r="338" spans="3:3" x14ac:dyDescent="0.2">
      <c r="C338" s="2" t="s">
        <v>3764</v>
      </c>
    </row>
    <row r="339" spans="3:3" x14ac:dyDescent="0.2">
      <c r="C339" s="2" t="s">
        <v>3765</v>
      </c>
    </row>
    <row r="340" spans="3:3" x14ac:dyDescent="0.2">
      <c r="C340" s="2" t="s">
        <v>3766</v>
      </c>
    </row>
    <row r="341" spans="3:3" x14ac:dyDescent="0.2">
      <c r="C341" s="2" t="s">
        <v>3767</v>
      </c>
    </row>
    <row r="342" spans="3:3" x14ac:dyDescent="0.2">
      <c r="C342" s="2" t="s">
        <v>3768</v>
      </c>
    </row>
    <row r="343" spans="3:3" x14ac:dyDescent="0.2">
      <c r="C343" s="2" t="s">
        <v>3769</v>
      </c>
    </row>
    <row r="344" spans="3:3" x14ac:dyDescent="0.2">
      <c r="C344" s="2" t="s">
        <v>3770</v>
      </c>
    </row>
    <row r="345" spans="3:3" x14ac:dyDescent="0.2">
      <c r="C345" s="2" t="s">
        <v>3771</v>
      </c>
    </row>
    <row r="346" spans="3:3" x14ac:dyDescent="0.2">
      <c r="C346" s="2" t="s">
        <v>3772</v>
      </c>
    </row>
    <row r="347" spans="3:3" x14ac:dyDescent="0.2">
      <c r="C347" s="2" t="s">
        <v>3773</v>
      </c>
    </row>
    <row r="348" spans="3:3" x14ac:dyDescent="0.2">
      <c r="C348" s="2" t="s">
        <v>3774</v>
      </c>
    </row>
    <row r="349" spans="3:3" x14ac:dyDescent="0.2">
      <c r="C349" s="2" t="s">
        <v>3775</v>
      </c>
    </row>
    <row r="350" spans="3:3" x14ac:dyDescent="0.2">
      <c r="C350" s="2" t="s">
        <v>3776</v>
      </c>
    </row>
    <row r="351" spans="3:3" x14ac:dyDescent="0.2">
      <c r="C351" s="2" t="s">
        <v>3777</v>
      </c>
    </row>
    <row r="352" spans="3:3" x14ac:dyDescent="0.2">
      <c r="C352" s="2" t="s">
        <v>3778</v>
      </c>
    </row>
    <row r="353" spans="3:3" x14ac:dyDescent="0.2">
      <c r="C353" s="2" t="s">
        <v>3779</v>
      </c>
    </row>
    <row r="354" spans="3:3" x14ac:dyDescent="0.2">
      <c r="C354" s="2" t="s">
        <v>3780</v>
      </c>
    </row>
    <row r="355" spans="3:3" x14ac:dyDescent="0.2">
      <c r="C355" s="2" t="s">
        <v>3781</v>
      </c>
    </row>
    <row r="356" spans="3:3" x14ac:dyDescent="0.2">
      <c r="C356" s="2" t="s">
        <v>3782</v>
      </c>
    </row>
    <row r="357" spans="3:3" x14ac:dyDescent="0.2">
      <c r="C357" s="2" t="s">
        <v>3783</v>
      </c>
    </row>
    <row r="358" spans="3:3" x14ac:dyDescent="0.2">
      <c r="C358" s="2" t="s">
        <v>3784</v>
      </c>
    </row>
    <row r="359" spans="3:3" x14ac:dyDescent="0.2">
      <c r="C359" s="2" t="s">
        <v>3785</v>
      </c>
    </row>
    <row r="360" spans="3:3" x14ac:dyDescent="0.2">
      <c r="C360" s="2" t="s">
        <v>3786</v>
      </c>
    </row>
    <row r="361" spans="3:3" x14ac:dyDescent="0.2">
      <c r="C361" s="2" t="s">
        <v>3787</v>
      </c>
    </row>
    <row r="362" spans="3:3" x14ac:dyDescent="0.2">
      <c r="C362" s="2" t="s">
        <v>3788</v>
      </c>
    </row>
    <row r="363" spans="3:3" x14ac:dyDescent="0.2">
      <c r="C363" s="2" t="s">
        <v>3789</v>
      </c>
    </row>
    <row r="364" spans="3:3" x14ac:dyDescent="0.2">
      <c r="C364" s="2" t="s">
        <v>3790</v>
      </c>
    </row>
    <row r="365" spans="3:3" x14ac:dyDescent="0.2">
      <c r="C365" s="2" t="s">
        <v>3791</v>
      </c>
    </row>
    <row r="366" spans="3:3" x14ac:dyDescent="0.2">
      <c r="C366" s="2" t="s">
        <v>3792</v>
      </c>
    </row>
    <row r="367" spans="3:3" x14ac:dyDescent="0.2">
      <c r="C367" s="2" t="s">
        <v>3372</v>
      </c>
    </row>
    <row r="368" spans="3:3" x14ac:dyDescent="0.2">
      <c r="C368" s="2" t="s">
        <v>3400</v>
      </c>
    </row>
    <row r="369" spans="3:3" x14ac:dyDescent="0.2">
      <c r="C369" s="2" t="s">
        <v>3793</v>
      </c>
    </row>
    <row r="370" spans="3:3" x14ac:dyDescent="0.2">
      <c r="C370" s="2" t="s">
        <v>3397</v>
      </c>
    </row>
    <row r="371" spans="3:3" x14ac:dyDescent="0.2">
      <c r="C371" s="2" t="s">
        <v>3398</v>
      </c>
    </row>
    <row r="372" spans="3:3" x14ac:dyDescent="0.2">
      <c r="C372" s="2" t="s">
        <v>3395</v>
      </c>
    </row>
    <row r="373" spans="3:3" x14ac:dyDescent="0.2">
      <c r="C373" s="2" t="s">
        <v>3381</v>
      </c>
    </row>
    <row r="374" spans="3:3" x14ac:dyDescent="0.2">
      <c r="C374" s="2" t="s">
        <v>3794</v>
      </c>
    </row>
    <row r="375" spans="3:3" x14ac:dyDescent="0.2">
      <c r="C375" s="2" t="s">
        <v>3396</v>
      </c>
    </row>
    <row r="376" spans="3:3" x14ac:dyDescent="0.2">
      <c r="C376" s="2" t="s">
        <v>3795</v>
      </c>
    </row>
    <row r="377" spans="3:3" x14ac:dyDescent="0.2">
      <c r="C377" s="2" t="s">
        <v>3796</v>
      </c>
    </row>
    <row r="378" spans="3:3" x14ac:dyDescent="0.2">
      <c r="C378" s="2" t="s">
        <v>3401</v>
      </c>
    </row>
    <row r="379" spans="3:3" x14ac:dyDescent="0.2">
      <c r="C379" s="2" t="s">
        <v>3797</v>
      </c>
    </row>
    <row r="380" spans="3:3" x14ac:dyDescent="0.2">
      <c r="C380" s="2" t="s">
        <v>3360</v>
      </c>
    </row>
    <row r="381" spans="3:3" x14ac:dyDescent="0.2">
      <c r="C381" s="2" t="s">
        <v>3378</v>
      </c>
    </row>
    <row r="382" spans="3:3" x14ac:dyDescent="0.2">
      <c r="C382" s="2" t="s">
        <v>3370</v>
      </c>
    </row>
    <row r="383" spans="3:3" x14ac:dyDescent="0.2">
      <c r="C383" s="2" t="s">
        <v>3380</v>
      </c>
    </row>
    <row r="384" spans="3:3" x14ac:dyDescent="0.2">
      <c r="C384" s="2" t="s">
        <v>3392</v>
      </c>
    </row>
    <row r="385" spans="3:3" x14ac:dyDescent="0.2">
      <c r="C385" s="2" t="s">
        <v>3363</v>
      </c>
    </row>
    <row r="386" spans="3:3" x14ac:dyDescent="0.2">
      <c r="C386" s="2" t="s">
        <v>3369</v>
      </c>
    </row>
    <row r="387" spans="3:3" x14ac:dyDescent="0.2">
      <c r="C387" s="2" t="s">
        <v>3361</v>
      </c>
    </row>
    <row r="388" spans="3:3" x14ac:dyDescent="0.2">
      <c r="C388" s="2" t="s">
        <v>3376</v>
      </c>
    </row>
    <row r="389" spans="3:3" x14ac:dyDescent="0.2">
      <c r="C389" s="2" t="s">
        <v>3347</v>
      </c>
    </row>
    <row r="390" spans="3:3" x14ac:dyDescent="0.2">
      <c r="C390" s="2" t="s">
        <v>3336</v>
      </c>
    </row>
    <row r="391" spans="3:3" x14ac:dyDescent="0.2">
      <c r="C391" s="2" t="s">
        <v>3310</v>
      </c>
    </row>
    <row r="392" spans="3:3" x14ac:dyDescent="0.2">
      <c r="C392" s="2" t="s">
        <v>3297</v>
      </c>
    </row>
    <row r="393" spans="3:3" x14ac:dyDescent="0.2">
      <c r="C393" s="2" t="s">
        <v>3337</v>
      </c>
    </row>
    <row r="394" spans="3:3" x14ac:dyDescent="0.2">
      <c r="C394" s="2" t="s">
        <v>3334</v>
      </c>
    </row>
    <row r="395" spans="3:3" x14ac:dyDescent="0.2">
      <c r="C395" s="2" t="s">
        <v>3300</v>
      </c>
    </row>
    <row r="396" spans="3:3" x14ac:dyDescent="0.2">
      <c r="C396" s="2" t="s">
        <v>3303</v>
      </c>
    </row>
    <row r="397" spans="3:3" x14ac:dyDescent="0.2">
      <c r="C397" s="2" t="s">
        <v>3364</v>
      </c>
    </row>
    <row r="398" spans="3:3" x14ac:dyDescent="0.2">
      <c r="C398" s="2" t="s">
        <v>3355</v>
      </c>
    </row>
    <row r="399" spans="3:3" x14ac:dyDescent="0.2">
      <c r="C399" s="2" t="s">
        <v>3354</v>
      </c>
    </row>
    <row r="400" spans="3:3" x14ac:dyDescent="0.2">
      <c r="C400" s="2" t="s">
        <v>3349</v>
      </c>
    </row>
    <row r="401" spans="3:3" x14ac:dyDescent="0.2">
      <c r="C401" s="2" t="s">
        <v>3344</v>
      </c>
    </row>
    <row r="402" spans="3:3" x14ac:dyDescent="0.2">
      <c r="C402" s="2" t="s">
        <v>3385</v>
      </c>
    </row>
    <row r="403" spans="3:3" x14ac:dyDescent="0.2">
      <c r="C403" s="2" t="s">
        <v>3388</v>
      </c>
    </row>
    <row r="404" spans="3:3" x14ac:dyDescent="0.2">
      <c r="C404" s="2" t="s">
        <v>3357</v>
      </c>
    </row>
    <row r="405" spans="3:3" x14ac:dyDescent="0.2">
      <c r="C405" s="2" t="s">
        <v>3387</v>
      </c>
    </row>
    <row r="406" spans="3:3" x14ac:dyDescent="0.2">
      <c r="C406" s="2" t="s">
        <v>3315</v>
      </c>
    </row>
    <row r="407" spans="3:3" x14ac:dyDescent="0.2">
      <c r="C407" s="2" t="s">
        <v>3324</v>
      </c>
    </row>
    <row r="408" spans="3:3" x14ac:dyDescent="0.2">
      <c r="C408" s="2" t="s">
        <v>3316</v>
      </c>
    </row>
    <row r="409" spans="3:3" x14ac:dyDescent="0.2">
      <c r="C409" s="2" t="s">
        <v>3319</v>
      </c>
    </row>
    <row r="410" spans="3:3" x14ac:dyDescent="0.2">
      <c r="C410" s="2" t="s">
        <v>3342</v>
      </c>
    </row>
    <row r="411" spans="3:3" x14ac:dyDescent="0.2">
      <c r="C411" s="2" t="s">
        <v>3284</v>
      </c>
    </row>
    <row r="412" spans="3:3" x14ac:dyDescent="0.2">
      <c r="C412" s="2" t="s">
        <v>3286</v>
      </c>
    </row>
    <row r="413" spans="3:3" x14ac:dyDescent="0.2">
      <c r="C413" s="2" t="s">
        <v>3323</v>
      </c>
    </row>
    <row r="414" spans="3:3" x14ac:dyDescent="0.2">
      <c r="C414" s="2" t="s">
        <v>3329</v>
      </c>
    </row>
    <row r="415" spans="3:3" x14ac:dyDescent="0.2">
      <c r="C415" s="2" t="s">
        <v>3283</v>
      </c>
    </row>
    <row r="416" spans="3:3" x14ac:dyDescent="0.2">
      <c r="C416" s="2" t="s">
        <v>3285</v>
      </c>
    </row>
    <row r="417" spans="3:3" x14ac:dyDescent="0.2">
      <c r="C417" s="2" t="s">
        <v>3292</v>
      </c>
    </row>
    <row r="418" spans="3:3" x14ac:dyDescent="0.2">
      <c r="C418" s="2" t="s">
        <v>3294</v>
      </c>
    </row>
    <row r="419" spans="3:3" x14ac:dyDescent="0.2">
      <c r="C419" s="2" t="s">
        <v>3267</v>
      </c>
    </row>
    <row r="420" spans="3:3" x14ac:dyDescent="0.2">
      <c r="C420" s="2" t="s">
        <v>3270</v>
      </c>
    </row>
    <row r="421" spans="3:3" x14ac:dyDescent="0.2">
      <c r="C421" s="2" t="s">
        <v>3321</v>
      </c>
    </row>
    <row r="422" spans="3:3" x14ac:dyDescent="0.2">
      <c r="C422" s="2" t="s">
        <v>3271</v>
      </c>
    </row>
    <row r="423" spans="3:3" x14ac:dyDescent="0.2">
      <c r="C423" s="2" t="s">
        <v>3263</v>
      </c>
    </row>
    <row r="424" spans="3:3" x14ac:dyDescent="0.2">
      <c r="C424" s="2" t="s">
        <v>3238</v>
      </c>
    </row>
    <row r="425" spans="3:3" x14ac:dyDescent="0.2">
      <c r="C425" s="2" t="s">
        <v>3258</v>
      </c>
    </row>
    <row r="426" spans="3:3" x14ac:dyDescent="0.2">
      <c r="C426" s="2" t="s">
        <v>3241</v>
      </c>
    </row>
    <row r="427" spans="3:3" x14ac:dyDescent="0.2">
      <c r="C427" s="2" t="s">
        <v>3245</v>
      </c>
    </row>
    <row r="428" spans="3:3" x14ac:dyDescent="0.2">
      <c r="C428" s="2" t="s">
        <v>3239</v>
      </c>
    </row>
    <row r="429" spans="3:3" x14ac:dyDescent="0.2">
      <c r="C429" s="2" t="s">
        <v>3332</v>
      </c>
    </row>
    <row r="430" spans="3:3" x14ac:dyDescent="0.2">
      <c r="C430" s="2" t="s">
        <v>3343</v>
      </c>
    </row>
    <row r="431" spans="3:3" x14ac:dyDescent="0.2">
      <c r="C431" s="2" t="s">
        <v>3330</v>
      </c>
    </row>
    <row r="432" spans="3:3" x14ac:dyDescent="0.2">
      <c r="C432" s="2" t="s">
        <v>3278</v>
      </c>
    </row>
    <row r="433" spans="3:3" x14ac:dyDescent="0.2">
      <c r="C433" s="2" t="s">
        <v>3326</v>
      </c>
    </row>
    <row r="434" spans="3:3" x14ac:dyDescent="0.2">
      <c r="C434" s="2" t="s">
        <v>3312</v>
      </c>
    </row>
    <row r="435" spans="3:3" x14ac:dyDescent="0.2">
      <c r="C435" s="2" t="s">
        <v>3313</v>
      </c>
    </row>
    <row r="436" spans="3:3" x14ac:dyDescent="0.2">
      <c r="C436" s="2" t="s">
        <v>3305</v>
      </c>
    </row>
    <row r="437" spans="3:3" x14ac:dyDescent="0.2">
      <c r="C437" s="2" t="s">
        <v>3276</v>
      </c>
    </row>
    <row r="438" spans="3:3" x14ac:dyDescent="0.2">
      <c r="C438" s="2" t="s">
        <v>3308</v>
      </c>
    </row>
    <row r="439" spans="3:3" x14ac:dyDescent="0.2">
      <c r="C439" s="2" t="s">
        <v>3279</v>
      </c>
    </row>
    <row r="440" spans="3:3" x14ac:dyDescent="0.2">
      <c r="C440" s="2" t="s">
        <v>3311</v>
      </c>
    </row>
    <row r="441" spans="3:3" x14ac:dyDescent="0.2">
      <c r="C441" s="2" t="s">
        <v>3708</v>
      </c>
    </row>
    <row r="442" spans="3:3" x14ac:dyDescent="0.2">
      <c r="C442" s="2" t="s">
        <v>3295</v>
      </c>
    </row>
    <row r="443" spans="3:3" x14ac:dyDescent="0.2">
      <c r="C443" s="2" t="s">
        <v>3272</v>
      </c>
    </row>
    <row r="444" spans="3:3" x14ac:dyDescent="0.2">
      <c r="C444" s="2" t="s">
        <v>3296</v>
      </c>
    </row>
    <row r="445" spans="3:3" x14ac:dyDescent="0.2">
      <c r="C445" s="2" t="s">
        <v>3281</v>
      </c>
    </row>
    <row r="446" spans="3:3" x14ac:dyDescent="0.2">
      <c r="C446" s="2" t="s">
        <v>3260</v>
      </c>
    </row>
    <row r="447" spans="3:3" x14ac:dyDescent="0.2">
      <c r="C447" s="2" t="s">
        <v>3264</v>
      </c>
    </row>
    <row r="448" spans="3:3" x14ac:dyDescent="0.2">
      <c r="C448" s="2" t="s">
        <v>3240</v>
      </c>
    </row>
    <row r="449" spans="3:3" x14ac:dyDescent="0.2">
      <c r="C449" s="2" t="s">
        <v>3228</v>
      </c>
    </row>
    <row r="450" spans="3:3" x14ac:dyDescent="0.2">
      <c r="C450" s="2" t="s">
        <v>3226</v>
      </c>
    </row>
    <row r="451" spans="3:3" x14ac:dyDescent="0.2">
      <c r="C451" s="2" t="s">
        <v>3209</v>
      </c>
    </row>
    <row r="452" spans="3:3" x14ac:dyDescent="0.2">
      <c r="C452" s="2" t="s">
        <v>3220</v>
      </c>
    </row>
    <row r="453" spans="3:3" x14ac:dyDescent="0.2">
      <c r="C453" s="2" t="s">
        <v>3229</v>
      </c>
    </row>
    <row r="454" spans="3:3" x14ac:dyDescent="0.2">
      <c r="C454" s="2" t="s">
        <v>3231</v>
      </c>
    </row>
    <row r="455" spans="3:3" x14ac:dyDescent="0.2">
      <c r="C455" s="2" t="s">
        <v>3307</v>
      </c>
    </row>
    <row r="456" spans="3:3" x14ac:dyDescent="0.2">
      <c r="C456" s="2" t="s">
        <v>3208</v>
      </c>
    </row>
    <row r="457" spans="3:3" x14ac:dyDescent="0.2">
      <c r="C457" s="2" t="s">
        <v>3215</v>
      </c>
    </row>
    <row r="458" spans="3:3" x14ac:dyDescent="0.2">
      <c r="C458" s="2" t="s">
        <v>3210</v>
      </c>
    </row>
    <row r="459" spans="3:3" x14ac:dyDescent="0.2">
      <c r="C459" s="2" t="s">
        <v>3211</v>
      </c>
    </row>
    <row r="460" spans="3:3" x14ac:dyDescent="0.2">
      <c r="C460" s="2" t="s">
        <v>3216</v>
      </c>
    </row>
    <row r="461" spans="3:3" x14ac:dyDescent="0.2">
      <c r="C461" s="2" t="s">
        <v>3212</v>
      </c>
    </row>
    <row r="462" spans="3:3" x14ac:dyDescent="0.2">
      <c r="C462" s="2" t="s">
        <v>3217</v>
      </c>
    </row>
    <row r="463" spans="3:3" x14ac:dyDescent="0.2">
      <c r="C463" s="2" t="s">
        <v>3202</v>
      </c>
    </row>
    <row r="464" spans="3:3" x14ac:dyDescent="0.2">
      <c r="C464" s="2" t="s">
        <v>3203</v>
      </c>
    </row>
    <row r="465" spans="3:3" x14ac:dyDescent="0.2">
      <c r="C465" s="2" t="s">
        <v>3255</v>
      </c>
    </row>
    <row r="466" spans="3:3" x14ac:dyDescent="0.2">
      <c r="C466" s="2" t="s">
        <v>3262</v>
      </c>
    </row>
    <row r="467" spans="3:3" x14ac:dyDescent="0.2">
      <c r="C467" s="2" t="s">
        <v>3253</v>
      </c>
    </row>
    <row r="468" spans="3:3" x14ac:dyDescent="0.2">
      <c r="C468" s="2" t="s">
        <v>3195</v>
      </c>
    </row>
    <row r="469" spans="3:3" x14ac:dyDescent="0.2">
      <c r="C469" s="2" t="s">
        <v>3234</v>
      </c>
    </row>
    <row r="470" spans="3:3" x14ac:dyDescent="0.2">
      <c r="C470" s="2" t="s">
        <v>3206</v>
      </c>
    </row>
    <row r="471" spans="3:3" x14ac:dyDescent="0.2">
      <c r="C471" s="2" t="s">
        <v>3207</v>
      </c>
    </row>
    <row r="472" spans="3:3" x14ac:dyDescent="0.2">
      <c r="C472" s="2" t="s">
        <v>3251</v>
      </c>
    </row>
    <row r="473" spans="3:3" x14ac:dyDescent="0.2">
      <c r="C473" s="2" t="s">
        <v>3237</v>
      </c>
    </row>
    <row r="474" spans="3:3" x14ac:dyDescent="0.2">
      <c r="C474" s="2" t="s">
        <v>3232</v>
      </c>
    </row>
    <row r="475" spans="3:3" x14ac:dyDescent="0.2">
      <c r="C475" s="2" t="s">
        <v>3192</v>
      </c>
    </row>
    <row r="476" spans="3:3" x14ac:dyDescent="0.2">
      <c r="C476" s="2" t="s">
        <v>3178</v>
      </c>
    </row>
    <row r="477" spans="3:3" x14ac:dyDescent="0.2">
      <c r="C477" s="2" t="s">
        <v>3236</v>
      </c>
    </row>
    <row r="478" spans="3:3" x14ac:dyDescent="0.2">
      <c r="C478" s="2" t="s">
        <v>3194</v>
      </c>
    </row>
    <row r="479" spans="3:3" x14ac:dyDescent="0.2">
      <c r="C479" s="2" t="s">
        <v>3249</v>
      </c>
    </row>
    <row r="480" spans="3:3" x14ac:dyDescent="0.2">
      <c r="C480" s="2" t="s">
        <v>3252</v>
      </c>
    </row>
    <row r="481" spans="3:3" x14ac:dyDescent="0.2">
      <c r="C481" s="2" t="s">
        <v>3204</v>
      </c>
    </row>
    <row r="482" spans="3:3" x14ac:dyDescent="0.2">
      <c r="C482" s="2" t="s">
        <v>3186</v>
      </c>
    </row>
    <row r="483" spans="3:3" x14ac:dyDescent="0.2">
      <c r="C483" s="2" t="s">
        <v>3189</v>
      </c>
    </row>
    <row r="484" spans="3:3" x14ac:dyDescent="0.2">
      <c r="C484" s="2" t="s">
        <v>3185</v>
      </c>
    </row>
    <row r="485" spans="3:3" x14ac:dyDescent="0.2">
      <c r="C485" s="2" t="s">
        <v>3102</v>
      </c>
    </row>
    <row r="486" spans="3:3" x14ac:dyDescent="0.2">
      <c r="C486" s="2" t="s">
        <v>3177</v>
      </c>
    </row>
    <row r="487" spans="3:3" x14ac:dyDescent="0.2">
      <c r="C487" s="2" t="s">
        <v>3173</v>
      </c>
    </row>
    <row r="488" spans="3:3" x14ac:dyDescent="0.2">
      <c r="C488" s="2" t="s">
        <v>3176</v>
      </c>
    </row>
    <row r="489" spans="3:3" x14ac:dyDescent="0.2">
      <c r="C489" s="2" t="s">
        <v>3104</v>
      </c>
    </row>
    <row r="490" spans="3:3" x14ac:dyDescent="0.2">
      <c r="C490" s="2" t="s">
        <v>3132</v>
      </c>
    </row>
    <row r="491" spans="3:3" x14ac:dyDescent="0.2">
      <c r="C491" s="2" t="s">
        <v>3121</v>
      </c>
    </row>
    <row r="492" spans="3:3" x14ac:dyDescent="0.2">
      <c r="C492" s="2" t="s">
        <v>3146</v>
      </c>
    </row>
    <row r="493" spans="3:3" x14ac:dyDescent="0.2">
      <c r="C493" s="2" t="s">
        <v>3137</v>
      </c>
    </row>
    <row r="494" spans="3:3" x14ac:dyDescent="0.2">
      <c r="C494" s="2" t="s">
        <v>3161</v>
      </c>
    </row>
    <row r="495" spans="3:3" x14ac:dyDescent="0.2">
      <c r="C495" s="2" t="s">
        <v>3149</v>
      </c>
    </row>
    <row r="496" spans="3:3" x14ac:dyDescent="0.2">
      <c r="C496" s="2" t="s">
        <v>3118</v>
      </c>
    </row>
    <row r="497" spans="3:3" x14ac:dyDescent="0.2">
      <c r="C497" s="2" t="s">
        <v>3197</v>
      </c>
    </row>
    <row r="498" spans="3:3" x14ac:dyDescent="0.2">
      <c r="C498" s="2" t="s">
        <v>3201</v>
      </c>
    </row>
    <row r="499" spans="3:3" x14ac:dyDescent="0.2">
      <c r="C499" s="2" t="s">
        <v>3233</v>
      </c>
    </row>
    <row r="500" spans="3:3" x14ac:dyDescent="0.2">
      <c r="C500" s="2" t="s">
        <v>3141</v>
      </c>
    </row>
    <row r="501" spans="3:3" x14ac:dyDescent="0.2">
      <c r="C501" s="2" t="s">
        <v>3159</v>
      </c>
    </row>
    <row r="502" spans="3:3" x14ac:dyDescent="0.2">
      <c r="C502" s="2" t="s">
        <v>3170</v>
      </c>
    </row>
    <row r="503" spans="3:3" x14ac:dyDescent="0.2">
      <c r="C503" s="2" t="s">
        <v>3089</v>
      </c>
    </row>
    <row r="504" spans="3:3" x14ac:dyDescent="0.2">
      <c r="C504" s="2" t="s">
        <v>3105</v>
      </c>
    </row>
    <row r="505" spans="3:3" x14ac:dyDescent="0.2">
      <c r="C505" s="2" t="s">
        <v>3160</v>
      </c>
    </row>
    <row r="506" spans="3:3" x14ac:dyDescent="0.2">
      <c r="C506" s="2" t="s">
        <v>3158</v>
      </c>
    </row>
    <row r="507" spans="3:3" x14ac:dyDescent="0.2">
      <c r="C507" s="2" t="s">
        <v>3136</v>
      </c>
    </row>
    <row r="508" spans="3:3" x14ac:dyDescent="0.2">
      <c r="C508" s="2" t="s">
        <v>3180</v>
      </c>
    </row>
    <row r="509" spans="3:3" x14ac:dyDescent="0.2">
      <c r="C509" s="2" t="s">
        <v>3150</v>
      </c>
    </row>
    <row r="510" spans="3:3" x14ac:dyDescent="0.2">
      <c r="C510" s="2" t="s">
        <v>3190</v>
      </c>
    </row>
    <row r="511" spans="3:3" x14ac:dyDescent="0.2">
      <c r="C511" s="2" t="s">
        <v>3131</v>
      </c>
    </row>
    <row r="512" spans="3:3" x14ac:dyDescent="0.2">
      <c r="C512" s="2" t="s">
        <v>3034</v>
      </c>
    </row>
    <row r="513" spans="3:3" x14ac:dyDescent="0.2">
      <c r="C513" s="2" t="s">
        <v>3182</v>
      </c>
    </row>
    <row r="514" spans="3:3" x14ac:dyDescent="0.2">
      <c r="C514" s="2" t="s">
        <v>3033</v>
      </c>
    </row>
    <row r="515" spans="3:3" x14ac:dyDescent="0.2">
      <c r="C515" s="2" t="s">
        <v>3090</v>
      </c>
    </row>
    <row r="516" spans="3:3" x14ac:dyDescent="0.2">
      <c r="C516" s="2" t="s">
        <v>3055</v>
      </c>
    </row>
    <row r="517" spans="3:3" x14ac:dyDescent="0.2">
      <c r="C517" s="2" t="s">
        <v>3068</v>
      </c>
    </row>
    <row r="518" spans="3:3" x14ac:dyDescent="0.2">
      <c r="C518" s="2" t="s">
        <v>3042</v>
      </c>
    </row>
    <row r="519" spans="3:3" x14ac:dyDescent="0.2">
      <c r="C519" s="2" t="s">
        <v>3171</v>
      </c>
    </row>
    <row r="520" spans="3:3" x14ac:dyDescent="0.2">
      <c r="C520" s="2" t="s">
        <v>3164</v>
      </c>
    </row>
    <row r="521" spans="3:3" x14ac:dyDescent="0.2">
      <c r="C521" s="2" t="s">
        <v>3027</v>
      </c>
    </row>
    <row r="522" spans="3:3" x14ac:dyDescent="0.2">
      <c r="C522" s="2" t="s">
        <v>3114</v>
      </c>
    </row>
    <row r="523" spans="3:3" x14ac:dyDescent="0.2">
      <c r="C523" s="2" t="s">
        <v>3122</v>
      </c>
    </row>
    <row r="524" spans="3:3" x14ac:dyDescent="0.2">
      <c r="C524" s="2" t="s">
        <v>3184</v>
      </c>
    </row>
    <row r="525" spans="3:3" x14ac:dyDescent="0.2">
      <c r="C525" s="2" t="s">
        <v>3116</v>
      </c>
    </row>
    <row r="526" spans="3:3" x14ac:dyDescent="0.2">
      <c r="C526" s="2" t="s">
        <v>3115</v>
      </c>
    </row>
    <row r="527" spans="3:3" x14ac:dyDescent="0.2">
      <c r="C527" s="2" t="s">
        <v>3127</v>
      </c>
    </row>
    <row r="528" spans="3:3" x14ac:dyDescent="0.2">
      <c r="C528" s="2" t="s">
        <v>3144</v>
      </c>
    </row>
    <row r="529" spans="3:3" x14ac:dyDescent="0.2">
      <c r="C529" s="2" t="s">
        <v>3162</v>
      </c>
    </row>
    <row r="530" spans="3:3" x14ac:dyDescent="0.2">
      <c r="C530" s="2" t="s">
        <v>3086</v>
      </c>
    </row>
    <row r="531" spans="3:3" x14ac:dyDescent="0.2">
      <c r="C531" s="2" t="s">
        <v>3096</v>
      </c>
    </row>
    <row r="532" spans="3:3" x14ac:dyDescent="0.2">
      <c r="C532" s="2" t="s">
        <v>3057</v>
      </c>
    </row>
    <row r="533" spans="3:3" x14ac:dyDescent="0.2">
      <c r="C533" s="2" t="s">
        <v>3047</v>
      </c>
    </row>
    <row r="534" spans="3:3" x14ac:dyDescent="0.2">
      <c r="C534" s="2" t="s">
        <v>3125</v>
      </c>
    </row>
    <row r="535" spans="3:3" x14ac:dyDescent="0.2">
      <c r="C535" s="2" t="s">
        <v>3077</v>
      </c>
    </row>
    <row r="536" spans="3:3" x14ac:dyDescent="0.2">
      <c r="C536" s="2" t="s">
        <v>3065</v>
      </c>
    </row>
    <row r="537" spans="3:3" x14ac:dyDescent="0.2">
      <c r="C537" s="2" t="s">
        <v>3066</v>
      </c>
    </row>
    <row r="538" spans="3:3" x14ac:dyDescent="0.2">
      <c r="C538" s="2" t="s">
        <v>3151</v>
      </c>
    </row>
    <row r="539" spans="3:3" x14ac:dyDescent="0.2">
      <c r="C539" s="2" t="s">
        <v>3148</v>
      </c>
    </row>
    <row r="540" spans="3:3" x14ac:dyDescent="0.2">
      <c r="C540" s="2" t="s">
        <v>3075</v>
      </c>
    </row>
    <row r="541" spans="3:3" x14ac:dyDescent="0.2">
      <c r="C541" s="2" t="s">
        <v>3053</v>
      </c>
    </row>
    <row r="542" spans="3:3" x14ac:dyDescent="0.2">
      <c r="C542" s="2" t="s">
        <v>3120</v>
      </c>
    </row>
    <row r="543" spans="3:3" x14ac:dyDescent="0.2">
      <c r="C543" s="2" t="s">
        <v>3156</v>
      </c>
    </row>
    <row r="544" spans="3:3" x14ac:dyDescent="0.2">
      <c r="C544" s="2" t="s">
        <v>3058</v>
      </c>
    </row>
    <row r="545" spans="3:3" x14ac:dyDescent="0.2">
      <c r="C545" s="2" t="s">
        <v>3064</v>
      </c>
    </row>
    <row r="546" spans="3:3" x14ac:dyDescent="0.2">
      <c r="C546" s="2" t="s">
        <v>3061</v>
      </c>
    </row>
    <row r="547" spans="3:3" x14ac:dyDescent="0.2">
      <c r="C547" s="2" t="s">
        <v>3039</v>
      </c>
    </row>
    <row r="548" spans="3:3" x14ac:dyDescent="0.2">
      <c r="C548" s="2" t="s">
        <v>3052</v>
      </c>
    </row>
    <row r="549" spans="3:3" x14ac:dyDescent="0.2">
      <c r="C549" s="2" t="s">
        <v>3168</v>
      </c>
    </row>
    <row r="550" spans="3:3" x14ac:dyDescent="0.2">
      <c r="C550" s="2" t="s">
        <v>3041</v>
      </c>
    </row>
    <row r="551" spans="3:3" x14ac:dyDescent="0.2">
      <c r="C551" s="2" t="s">
        <v>3071</v>
      </c>
    </row>
    <row r="552" spans="3:3" x14ac:dyDescent="0.2">
      <c r="C552" s="2" t="s">
        <v>3045</v>
      </c>
    </row>
    <row r="553" spans="3:3" x14ac:dyDescent="0.2">
      <c r="C553" s="2" t="s">
        <v>3050</v>
      </c>
    </row>
    <row r="554" spans="3:3" x14ac:dyDescent="0.2">
      <c r="C554" s="2" t="s">
        <v>3165</v>
      </c>
    </row>
    <row r="555" spans="3:3" x14ac:dyDescent="0.2">
      <c r="C555" s="2" t="s">
        <v>3087</v>
      </c>
    </row>
    <row r="556" spans="3:3" x14ac:dyDescent="0.2">
      <c r="C556" s="2" t="s">
        <v>3081</v>
      </c>
    </row>
    <row r="557" spans="3:3" x14ac:dyDescent="0.2">
      <c r="C557" s="2" t="s">
        <v>3093</v>
      </c>
    </row>
    <row r="558" spans="3:3" x14ac:dyDescent="0.2">
      <c r="C558" s="2" t="s">
        <v>3099</v>
      </c>
    </row>
    <row r="559" spans="3:3" x14ac:dyDescent="0.2">
      <c r="C559" s="2" t="s">
        <v>3026</v>
      </c>
    </row>
    <row r="560" spans="3:3" x14ac:dyDescent="0.2">
      <c r="C560" s="2" t="s">
        <v>3035</v>
      </c>
    </row>
    <row r="561" spans="3:3" x14ac:dyDescent="0.2">
      <c r="C561" s="2" t="s">
        <v>3798</v>
      </c>
    </row>
    <row r="562" spans="3:3" x14ac:dyDescent="0.2">
      <c r="C562" s="2" t="s">
        <v>3032</v>
      </c>
    </row>
    <row r="563" spans="3:3" x14ac:dyDescent="0.2">
      <c r="C563" s="2" t="s">
        <v>3084</v>
      </c>
    </row>
    <row r="564" spans="3:3" x14ac:dyDescent="0.2">
      <c r="C564" s="2" t="s">
        <v>3051</v>
      </c>
    </row>
    <row r="565" spans="3:3" x14ac:dyDescent="0.2">
      <c r="C565" s="2" t="s">
        <v>3043</v>
      </c>
    </row>
    <row r="566" spans="3:3" x14ac:dyDescent="0.2">
      <c r="C566" s="2" t="s">
        <v>3799</v>
      </c>
    </row>
    <row r="567" spans="3:3" x14ac:dyDescent="0.2">
      <c r="C567" s="2" t="s">
        <v>3169</v>
      </c>
    </row>
    <row r="568" spans="3:3" x14ac:dyDescent="0.2">
      <c r="C568" s="2" t="s">
        <v>3800</v>
      </c>
    </row>
    <row r="569" spans="3:3" x14ac:dyDescent="0.2">
      <c r="C569" s="2" t="s">
        <v>3088</v>
      </c>
    </row>
    <row r="570" spans="3:3" x14ac:dyDescent="0.2">
      <c r="C570" s="2" t="s">
        <v>3801</v>
      </c>
    </row>
    <row r="571" spans="3:3" x14ac:dyDescent="0.2">
      <c r="C571" s="2" t="s">
        <v>3094</v>
      </c>
    </row>
    <row r="572" spans="3:3" x14ac:dyDescent="0.2">
      <c r="C572" s="2" t="s">
        <v>3092</v>
      </c>
    </row>
    <row r="573" spans="3:3" x14ac:dyDescent="0.2">
      <c r="C573" s="2" t="s">
        <v>3082</v>
      </c>
    </row>
    <row r="574" spans="3:3" x14ac:dyDescent="0.2">
      <c r="C574" s="2" t="s">
        <v>3091</v>
      </c>
    </row>
    <row r="575" spans="3:3" x14ac:dyDescent="0.2">
      <c r="C575" s="2" t="s">
        <v>3062</v>
      </c>
    </row>
    <row r="576" spans="3:3" x14ac:dyDescent="0.2">
      <c r="C576" s="2" t="s">
        <v>3046</v>
      </c>
    </row>
    <row r="577" spans="3:3" x14ac:dyDescent="0.2">
      <c r="C577" s="2" t="s">
        <v>3031</v>
      </c>
    </row>
    <row r="578" spans="3:3" x14ac:dyDescent="0.2">
      <c r="C578" s="2" t="s">
        <v>3802</v>
      </c>
    </row>
    <row r="579" spans="3:3" x14ac:dyDescent="0.2">
      <c r="C579" s="2" t="s">
        <v>3098</v>
      </c>
    </row>
    <row r="580" spans="3:3" x14ac:dyDescent="0.2">
      <c r="C580" s="2" t="s">
        <v>3803</v>
      </c>
    </row>
    <row r="581" spans="3:3" x14ac:dyDescent="0.2">
      <c r="C581" s="2" t="s">
        <v>3036</v>
      </c>
    </row>
    <row r="582" spans="3:3" x14ac:dyDescent="0.2">
      <c r="C582" s="2" t="s">
        <v>3100</v>
      </c>
    </row>
    <row r="583" spans="3:3" x14ac:dyDescent="0.2">
      <c r="C583" s="2" t="s">
        <v>3804</v>
      </c>
    </row>
    <row r="584" spans="3:3" x14ac:dyDescent="0.2">
      <c r="C584" s="2" t="s">
        <v>3805</v>
      </c>
    </row>
    <row r="585" spans="3:3" x14ac:dyDescent="0.2">
      <c r="C585" s="2" t="s">
        <v>3101</v>
      </c>
    </row>
    <row r="586" spans="3:3" x14ac:dyDescent="0.2">
      <c r="C586" s="2" t="s">
        <v>3806</v>
      </c>
    </row>
    <row r="587" spans="3:3" x14ac:dyDescent="0.2">
      <c r="C587" s="2" t="s">
        <v>3807</v>
      </c>
    </row>
    <row r="588" spans="3:3" x14ac:dyDescent="0.2">
      <c r="C588" s="2" t="s">
        <v>3037</v>
      </c>
    </row>
    <row r="589" spans="3:3" x14ac:dyDescent="0.2">
      <c r="C589" s="2" t="s">
        <v>3808</v>
      </c>
    </row>
    <row r="590" spans="3:3" x14ac:dyDescent="0.2">
      <c r="C590" s="2" t="s">
        <v>3809</v>
      </c>
    </row>
    <row r="591" spans="3:3" x14ac:dyDescent="0.2">
      <c r="C591" s="2" t="s">
        <v>3810</v>
      </c>
    </row>
    <row r="592" spans="3:3" x14ac:dyDescent="0.2">
      <c r="C592" s="2" t="s">
        <v>3811</v>
      </c>
    </row>
    <row r="593" spans="3:3" x14ac:dyDescent="0.2">
      <c r="C593" s="2" t="s">
        <v>3812</v>
      </c>
    </row>
    <row r="594" spans="3:3" x14ac:dyDescent="0.2">
      <c r="C594" s="2" t="s">
        <v>3813</v>
      </c>
    </row>
    <row r="595" spans="3:3" x14ac:dyDescent="0.2">
      <c r="C595" s="2" t="s">
        <v>3814</v>
      </c>
    </row>
    <row r="596" spans="3:3" x14ac:dyDescent="0.2">
      <c r="C596" s="2" t="s">
        <v>3815</v>
      </c>
    </row>
    <row r="597" spans="3:3" x14ac:dyDescent="0.2">
      <c r="C597" s="2" t="s">
        <v>3816</v>
      </c>
    </row>
    <row r="598" spans="3:3" x14ac:dyDescent="0.2">
      <c r="C598" s="2" t="s">
        <v>3817</v>
      </c>
    </row>
    <row r="599" spans="3:3" x14ac:dyDescent="0.2">
      <c r="C599" s="2" t="s">
        <v>3818</v>
      </c>
    </row>
    <row r="600" spans="3:3" x14ac:dyDescent="0.2">
      <c r="C600" s="2" t="s">
        <v>3819</v>
      </c>
    </row>
    <row r="601" spans="3:3" x14ac:dyDescent="0.2">
      <c r="C601" s="2" t="s">
        <v>3820</v>
      </c>
    </row>
    <row r="602" spans="3:3" x14ac:dyDescent="0.2">
      <c r="C602" s="2" t="s">
        <v>3821</v>
      </c>
    </row>
    <row r="603" spans="3:3" x14ac:dyDescent="0.2">
      <c r="C603" s="2" t="s">
        <v>3822</v>
      </c>
    </row>
    <row r="604" spans="3:3" x14ac:dyDescent="0.2">
      <c r="C604" s="2" t="s">
        <v>3823</v>
      </c>
    </row>
    <row r="605" spans="3:3" x14ac:dyDescent="0.2">
      <c r="C605" s="2" t="s">
        <v>3824</v>
      </c>
    </row>
    <row r="606" spans="3:3" x14ac:dyDescent="0.2">
      <c r="C606" s="2" t="s">
        <v>3825</v>
      </c>
    </row>
    <row r="607" spans="3:3" x14ac:dyDescent="0.2">
      <c r="C607" s="2" t="s">
        <v>3826</v>
      </c>
    </row>
    <row r="608" spans="3:3" x14ac:dyDescent="0.2">
      <c r="C608" s="2" t="s">
        <v>3827</v>
      </c>
    </row>
    <row r="609" spans="3:3" x14ac:dyDescent="0.2">
      <c r="C609" s="2" t="s">
        <v>3828</v>
      </c>
    </row>
    <row r="610" spans="3:3" x14ac:dyDescent="0.2">
      <c r="C610" s="2" t="s">
        <v>3829</v>
      </c>
    </row>
    <row r="611" spans="3:3" x14ac:dyDescent="0.2">
      <c r="C611" s="2" t="s">
        <v>3830</v>
      </c>
    </row>
    <row r="612" spans="3:3" x14ac:dyDescent="0.2">
      <c r="C612" s="2" t="s">
        <v>3831</v>
      </c>
    </row>
    <row r="613" spans="3:3" x14ac:dyDescent="0.2">
      <c r="C613" s="2" t="s">
        <v>3832</v>
      </c>
    </row>
    <row r="614" spans="3:3" x14ac:dyDescent="0.2">
      <c r="C614" s="2" t="s">
        <v>3833</v>
      </c>
    </row>
    <row r="615" spans="3:3" x14ac:dyDescent="0.2">
      <c r="C615" s="2" t="s">
        <v>3834</v>
      </c>
    </row>
    <row r="616" spans="3:3" x14ac:dyDescent="0.2">
      <c r="C616" s="2" t="s">
        <v>3835</v>
      </c>
    </row>
    <row r="617" spans="3:3" x14ac:dyDescent="0.2">
      <c r="C617" s="2" t="s">
        <v>3836</v>
      </c>
    </row>
    <row r="618" spans="3:3" x14ac:dyDescent="0.2">
      <c r="C618" s="2" t="s">
        <v>3837</v>
      </c>
    </row>
    <row r="619" spans="3:3" x14ac:dyDescent="0.2">
      <c r="C619" s="2" t="s">
        <v>3838</v>
      </c>
    </row>
    <row r="620" spans="3:3" x14ac:dyDescent="0.2">
      <c r="C620" s="2" t="s">
        <v>3839</v>
      </c>
    </row>
    <row r="621" spans="3:3" x14ac:dyDescent="0.2">
      <c r="C621" s="2" t="s">
        <v>3840</v>
      </c>
    </row>
    <row r="622" spans="3:3" x14ac:dyDescent="0.2">
      <c r="C622" s="2" t="s">
        <v>3841</v>
      </c>
    </row>
    <row r="623" spans="3:3" x14ac:dyDescent="0.2">
      <c r="C623" s="2" t="s">
        <v>3842</v>
      </c>
    </row>
    <row r="624" spans="3:3" x14ac:dyDescent="0.2">
      <c r="C624" s="2" t="s">
        <v>3843</v>
      </c>
    </row>
    <row r="625" spans="3:3" x14ac:dyDescent="0.2">
      <c r="C625" s="2" t="s">
        <v>3844</v>
      </c>
    </row>
    <row r="626" spans="3:3" x14ac:dyDescent="0.2">
      <c r="C626" s="2" t="s">
        <v>3845</v>
      </c>
    </row>
    <row r="627" spans="3:3" x14ac:dyDescent="0.2">
      <c r="C627" s="2" t="s">
        <v>3846</v>
      </c>
    </row>
    <row r="628" spans="3:3" x14ac:dyDescent="0.2">
      <c r="C628" s="2" t="s">
        <v>3847</v>
      </c>
    </row>
    <row r="629" spans="3:3" x14ac:dyDescent="0.2">
      <c r="C629" s="2" t="s">
        <v>3848</v>
      </c>
    </row>
    <row r="630" spans="3:3" x14ac:dyDescent="0.2">
      <c r="C630" s="2" t="s">
        <v>3849</v>
      </c>
    </row>
    <row r="631" spans="3:3" x14ac:dyDescent="0.2">
      <c r="C631" s="2" t="s">
        <v>3850</v>
      </c>
    </row>
    <row r="632" spans="3:3" x14ac:dyDescent="0.2">
      <c r="C632" s="2" t="s">
        <v>3851</v>
      </c>
    </row>
    <row r="633" spans="3:3" x14ac:dyDescent="0.2">
      <c r="C633" s="2" t="s">
        <v>3852</v>
      </c>
    </row>
    <row r="634" spans="3:3" x14ac:dyDescent="0.2">
      <c r="C634" s="2" t="s">
        <v>3853</v>
      </c>
    </row>
    <row r="635" spans="3:3" x14ac:dyDescent="0.2">
      <c r="C635" s="2" t="s">
        <v>3854</v>
      </c>
    </row>
    <row r="636" spans="3:3" x14ac:dyDescent="0.2">
      <c r="C636" s="2" t="s">
        <v>3855</v>
      </c>
    </row>
    <row r="637" spans="3:3" x14ac:dyDescent="0.2">
      <c r="C637" s="2" t="s">
        <v>3856</v>
      </c>
    </row>
    <row r="638" spans="3:3" x14ac:dyDescent="0.2">
      <c r="C638" s="2" t="s">
        <v>3857</v>
      </c>
    </row>
    <row r="639" spans="3:3" x14ac:dyDescent="0.2">
      <c r="C639" s="2" t="s">
        <v>3858</v>
      </c>
    </row>
    <row r="640" spans="3:3" x14ac:dyDescent="0.2">
      <c r="C640" s="2" t="s">
        <v>3859</v>
      </c>
    </row>
    <row r="641" spans="3:3" x14ac:dyDescent="0.2">
      <c r="C641" s="2" t="s">
        <v>3860</v>
      </c>
    </row>
    <row r="642" spans="3:3" x14ac:dyDescent="0.2">
      <c r="C642" s="2" t="s">
        <v>3861</v>
      </c>
    </row>
    <row r="643" spans="3:3" x14ac:dyDescent="0.2">
      <c r="C643" s="2" t="s">
        <v>3862</v>
      </c>
    </row>
    <row r="644" spans="3:3" x14ac:dyDescent="0.2">
      <c r="C644" s="2" t="s">
        <v>3863</v>
      </c>
    </row>
    <row r="645" spans="3:3" x14ac:dyDescent="0.2">
      <c r="C645" s="2" t="s">
        <v>3864</v>
      </c>
    </row>
    <row r="646" spans="3:3" x14ac:dyDescent="0.2">
      <c r="C646" s="2" t="s">
        <v>3865</v>
      </c>
    </row>
    <row r="647" spans="3:3" x14ac:dyDescent="0.2">
      <c r="C647" s="2" t="s">
        <v>3866</v>
      </c>
    </row>
    <row r="648" spans="3:3" x14ac:dyDescent="0.2">
      <c r="C648" s="2" t="s">
        <v>3867</v>
      </c>
    </row>
    <row r="649" spans="3:3" x14ac:dyDescent="0.2">
      <c r="C649" s="2" t="s">
        <v>3868</v>
      </c>
    </row>
    <row r="650" spans="3:3" x14ac:dyDescent="0.2">
      <c r="C650" s="2" t="s">
        <v>3869</v>
      </c>
    </row>
    <row r="651" spans="3:3" x14ac:dyDescent="0.2">
      <c r="C651" s="2" t="s">
        <v>3870</v>
      </c>
    </row>
    <row r="652" spans="3:3" x14ac:dyDescent="0.2">
      <c r="C652" s="2" t="s">
        <v>3871</v>
      </c>
    </row>
    <row r="653" spans="3:3" x14ac:dyDescent="0.2">
      <c r="C653" s="2" t="s">
        <v>3872</v>
      </c>
    </row>
    <row r="654" spans="3:3" x14ac:dyDescent="0.2">
      <c r="C654" s="2" t="s">
        <v>3873</v>
      </c>
    </row>
    <row r="655" spans="3:3" x14ac:dyDescent="0.2">
      <c r="C655" s="2" t="s">
        <v>3874</v>
      </c>
    </row>
    <row r="656" spans="3:3" x14ac:dyDescent="0.2">
      <c r="C656" s="2" t="s">
        <v>3875</v>
      </c>
    </row>
    <row r="657" spans="3:3" x14ac:dyDescent="0.2">
      <c r="C657" s="2" t="s">
        <v>3876</v>
      </c>
    </row>
    <row r="658" spans="3:3" x14ac:dyDescent="0.2">
      <c r="C658" s="2" t="s">
        <v>3877</v>
      </c>
    </row>
    <row r="659" spans="3:3" x14ac:dyDescent="0.2">
      <c r="C659" s="2" t="s">
        <v>3878</v>
      </c>
    </row>
    <row r="660" spans="3:3" x14ac:dyDescent="0.2">
      <c r="C660" s="2" t="s">
        <v>3879</v>
      </c>
    </row>
    <row r="661" spans="3:3" x14ac:dyDescent="0.2">
      <c r="C661" s="2" t="s">
        <v>3880</v>
      </c>
    </row>
    <row r="662" spans="3:3" x14ac:dyDescent="0.2">
      <c r="C662" s="2" t="s">
        <v>3881</v>
      </c>
    </row>
    <row r="663" spans="3:3" x14ac:dyDescent="0.2">
      <c r="C663" s="2" t="s">
        <v>3882</v>
      </c>
    </row>
    <row r="664" spans="3:3" x14ac:dyDescent="0.2">
      <c r="C664" s="2" t="s">
        <v>3883</v>
      </c>
    </row>
    <row r="665" spans="3:3" x14ac:dyDescent="0.2">
      <c r="C665" s="2" t="s">
        <v>3884</v>
      </c>
    </row>
    <row r="666" spans="3:3" x14ac:dyDescent="0.2">
      <c r="C666" s="2" t="s">
        <v>3885</v>
      </c>
    </row>
    <row r="667" spans="3:3" x14ac:dyDescent="0.2">
      <c r="C667" s="2" t="s">
        <v>3886</v>
      </c>
    </row>
    <row r="668" spans="3:3" x14ac:dyDescent="0.2">
      <c r="C668" s="2" t="s">
        <v>3887</v>
      </c>
    </row>
    <row r="669" spans="3:3" x14ac:dyDescent="0.2">
      <c r="C669" s="2" t="s">
        <v>3888</v>
      </c>
    </row>
    <row r="670" spans="3:3" x14ac:dyDescent="0.2">
      <c r="C670" s="2" t="s">
        <v>3889</v>
      </c>
    </row>
    <row r="671" spans="3:3" x14ac:dyDescent="0.2">
      <c r="C671" s="2" t="s">
        <v>3890</v>
      </c>
    </row>
    <row r="672" spans="3:3" x14ac:dyDescent="0.2">
      <c r="C672" s="2" t="s">
        <v>3891</v>
      </c>
    </row>
    <row r="673" spans="3:3" x14ac:dyDescent="0.2">
      <c r="C673" s="2" t="s">
        <v>3892</v>
      </c>
    </row>
    <row r="674" spans="3:3" x14ac:dyDescent="0.2">
      <c r="C674" s="2" t="s">
        <v>3893</v>
      </c>
    </row>
    <row r="675" spans="3:3" x14ac:dyDescent="0.2">
      <c r="C675" s="2" t="s">
        <v>3894</v>
      </c>
    </row>
    <row r="676" spans="3:3" x14ac:dyDescent="0.2">
      <c r="C676" s="2" t="s">
        <v>3895</v>
      </c>
    </row>
    <row r="677" spans="3:3" x14ac:dyDescent="0.2">
      <c r="C677" s="2" t="s">
        <v>3896</v>
      </c>
    </row>
    <row r="678" spans="3:3" x14ac:dyDescent="0.2">
      <c r="C678" s="2" t="s">
        <v>3897</v>
      </c>
    </row>
    <row r="679" spans="3:3" x14ac:dyDescent="0.2">
      <c r="C679" s="2" t="s">
        <v>3898</v>
      </c>
    </row>
    <row r="680" spans="3:3" x14ac:dyDescent="0.2">
      <c r="C680" s="2" t="s">
        <v>3899</v>
      </c>
    </row>
    <row r="681" spans="3:3" x14ac:dyDescent="0.2">
      <c r="C681" s="2" t="s">
        <v>3900</v>
      </c>
    </row>
    <row r="682" spans="3:3" x14ac:dyDescent="0.2">
      <c r="C682" s="2" t="s">
        <v>3901</v>
      </c>
    </row>
    <row r="683" spans="3:3" x14ac:dyDescent="0.2">
      <c r="C683" s="2" t="s">
        <v>3902</v>
      </c>
    </row>
    <row r="684" spans="3:3" x14ac:dyDescent="0.2">
      <c r="C684" s="2" t="s">
        <v>3377</v>
      </c>
    </row>
    <row r="685" spans="3:3" x14ac:dyDescent="0.2">
      <c r="C685" s="2" t="s">
        <v>3275</v>
      </c>
    </row>
    <row r="686" spans="3:3" x14ac:dyDescent="0.2">
      <c r="C686" s="2" t="s">
        <v>3044</v>
      </c>
    </row>
    <row r="687" spans="3:3" x14ac:dyDescent="0.2">
      <c r="C687" s="2" t="s">
        <v>3903</v>
      </c>
    </row>
    <row r="688" spans="3:3" x14ac:dyDescent="0.2">
      <c r="C688" s="2" t="s">
        <v>3904</v>
      </c>
    </row>
    <row r="689" spans="3:3" x14ac:dyDescent="0.2">
      <c r="C689" s="2" t="s">
        <v>3905</v>
      </c>
    </row>
    <row r="690" spans="3:3" x14ac:dyDescent="0.2">
      <c r="C690" s="2" t="s">
        <v>3108</v>
      </c>
    </row>
    <row r="691" spans="3:3" x14ac:dyDescent="0.2">
      <c r="C691" s="2" t="s">
        <v>3155</v>
      </c>
    </row>
    <row r="692" spans="3:3" x14ac:dyDescent="0.2">
      <c r="C692" s="2" t="s">
        <v>3906</v>
      </c>
    </row>
    <row r="693" spans="3:3" x14ac:dyDescent="0.2">
      <c r="C693" s="2" t="s">
        <v>3907</v>
      </c>
    </row>
    <row r="694" spans="3:3" x14ac:dyDescent="0.2">
      <c r="C694" s="2" t="s">
        <v>3908</v>
      </c>
    </row>
    <row r="695" spans="3:3" x14ac:dyDescent="0.2">
      <c r="C695" s="2" t="s">
        <v>3128</v>
      </c>
    </row>
    <row r="696" spans="3:3" x14ac:dyDescent="0.2">
      <c r="C696" s="2" t="s">
        <v>3179</v>
      </c>
    </row>
    <row r="697" spans="3:3" x14ac:dyDescent="0.2">
      <c r="C697" s="2" t="s">
        <v>3225</v>
      </c>
    </row>
    <row r="698" spans="3:3" x14ac:dyDescent="0.2">
      <c r="C698" s="2" t="s">
        <v>3219</v>
      </c>
    </row>
    <row r="699" spans="3:3" x14ac:dyDescent="0.2">
      <c r="C699" s="2" t="s">
        <v>3909</v>
      </c>
    </row>
    <row r="700" spans="3:3" x14ac:dyDescent="0.2">
      <c r="C700" s="2" t="s">
        <v>3254</v>
      </c>
    </row>
    <row r="701" spans="3:3" x14ac:dyDescent="0.2">
      <c r="C701" s="2" t="s">
        <v>3133</v>
      </c>
    </row>
  </sheetData>
  <mergeCells count="3">
    <mergeCell ref="A3:A4"/>
    <mergeCell ref="A116:L116"/>
    <mergeCell ref="O116:P116"/>
  </mergeCells>
  <conditionalFormatting sqref="B3">
    <cfRule type="duplicateValues" dxfId="116" priority="3"/>
  </conditionalFormatting>
  <conditionalFormatting sqref="B4:B115">
    <cfRule type="duplicateValues" dxfId="115" priority="76"/>
  </conditionalFormatting>
  <conditionalFormatting sqref="C125:C701">
    <cfRule type="duplicateValues" dxfId="114" priority="2"/>
  </conditionalFormatting>
  <conditionalFormatting sqref="C1:C1048576">
    <cfRule type="duplicateValues" dxfId="11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36"/>
  <sheetViews>
    <sheetView zoomScale="110" zoomScaleNormal="110" workbookViewId="0">
      <pane xSplit="3" ySplit="2" topLeftCell="D54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28.5" customHeight="1" x14ac:dyDescent="0.2">
      <c r="A3" s="141" t="s">
        <v>2718</v>
      </c>
      <c r="B3" s="73" t="s">
        <v>2719</v>
      </c>
      <c r="C3" s="9" t="s">
        <v>2720</v>
      </c>
      <c r="D3" s="75" t="s">
        <v>426</v>
      </c>
      <c r="E3" s="13">
        <v>44417</v>
      </c>
      <c r="F3" s="75" t="s">
        <v>427</v>
      </c>
      <c r="G3" s="13">
        <v>44418</v>
      </c>
      <c r="H3" s="10" t="s">
        <v>429</v>
      </c>
      <c r="I3" s="1">
        <v>43</v>
      </c>
      <c r="J3" s="1">
        <v>43</v>
      </c>
      <c r="K3" s="1">
        <v>30</v>
      </c>
      <c r="L3" s="1">
        <v>2</v>
      </c>
      <c r="M3" s="79">
        <v>13.8675</v>
      </c>
      <c r="N3" s="8">
        <v>14</v>
      </c>
      <c r="O3" s="62">
        <v>3000</v>
      </c>
      <c r="P3" s="63">
        <f>Table2245236891011121314151617181920212224234567234568910111213141516171819202122[[#This Row],[PEMBULATAN]]*O3</f>
        <v>42000</v>
      </c>
    </row>
    <row r="4" spans="1:16" ht="28.5" customHeight="1" x14ac:dyDescent="0.2">
      <c r="A4" s="142"/>
      <c r="B4" s="74"/>
      <c r="C4" s="9" t="s">
        <v>2721</v>
      </c>
      <c r="D4" s="75" t="s">
        <v>426</v>
      </c>
      <c r="E4" s="13">
        <v>44417</v>
      </c>
      <c r="F4" s="75" t="s">
        <v>427</v>
      </c>
      <c r="G4" s="13">
        <v>44418</v>
      </c>
      <c r="H4" s="10" t="s">
        <v>429</v>
      </c>
      <c r="I4" s="1">
        <v>93</v>
      </c>
      <c r="J4" s="1">
        <v>62</v>
      </c>
      <c r="K4" s="1">
        <v>35</v>
      </c>
      <c r="L4" s="1">
        <v>14</v>
      </c>
      <c r="M4" s="79">
        <v>50.452500000000001</v>
      </c>
      <c r="N4" s="8">
        <v>51</v>
      </c>
      <c r="O4" s="62">
        <v>3000</v>
      </c>
      <c r="P4" s="63">
        <f>Table2245236891011121314151617181920212224234567234568910111213141516171819202122[[#This Row],[PEMBULATAN]]*O4</f>
        <v>153000</v>
      </c>
    </row>
    <row r="5" spans="1:16" ht="28.5" customHeight="1" x14ac:dyDescent="0.2">
      <c r="A5" s="90"/>
      <c r="B5" s="74"/>
      <c r="C5" s="85" t="s">
        <v>2722</v>
      </c>
      <c r="D5" s="77" t="s">
        <v>426</v>
      </c>
      <c r="E5" s="13">
        <v>44417</v>
      </c>
      <c r="F5" s="75" t="s">
        <v>427</v>
      </c>
      <c r="G5" s="13">
        <v>44418</v>
      </c>
      <c r="H5" s="76" t="s">
        <v>429</v>
      </c>
      <c r="I5" s="15">
        <v>23</v>
      </c>
      <c r="J5" s="15">
        <v>94</v>
      </c>
      <c r="K5" s="15">
        <v>90</v>
      </c>
      <c r="L5" s="15">
        <v>20</v>
      </c>
      <c r="M5" s="80">
        <v>48.645000000000003</v>
      </c>
      <c r="N5" s="71">
        <v>49</v>
      </c>
      <c r="O5" s="62">
        <v>3000</v>
      </c>
      <c r="P5" s="63">
        <f>Table2245236891011121314151617181920212224234567234568910111213141516171819202122[[#This Row],[PEMBULATAN]]*O5</f>
        <v>147000</v>
      </c>
    </row>
    <row r="6" spans="1:16" ht="28.5" customHeight="1" x14ac:dyDescent="0.2">
      <c r="A6" s="90"/>
      <c r="B6" s="74"/>
      <c r="C6" s="85" t="s">
        <v>2723</v>
      </c>
      <c r="D6" s="77" t="s">
        <v>426</v>
      </c>
      <c r="E6" s="13">
        <v>44417</v>
      </c>
      <c r="F6" s="75" t="s">
        <v>427</v>
      </c>
      <c r="G6" s="13">
        <v>44418</v>
      </c>
      <c r="H6" s="76" t="s">
        <v>429</v>
      </c>
      <c r="I6" s="15">
        <v>196</v>
      </c>
      <c r="J6" s="15">
        <v>31</v>
      </c>
      <c r="K6" s="15">
        <v>16</v>
      </c>
      <c r="L6" s="15">
        <v>18</v>
      </c>
      <c r="M6" s="80">
        <v>24.303999999999998</v>
      </c>
      <c r="N6" s="71">
        <v>25</v>
      </c>
      <c r="O6" s="62">
        <v>3000</v>
      </c>
      <c r="P6" s="63">
        <f>Table2245236891011121314151617181920212224234567234568910111213141516171819202122[[#This Row],[PEMBULATAN]]*O6</f>
        <v>75000</v>
      </c>
    </row>
    <row r="7" spans="1:16" ht="28.5" customHeight="1" x14ac:dyDescent="0.2">
      <c r="A7" s="90"/>
      <c r="B7" s="74"/>
      <c r="C7" s="85" t="s">
        <v>2724</v>
      </c>
      <c r="D7" s="77" t="s">
        <v>426</v>
      </c>
      <c r="E7" s="13">
        <v>44417</v>
      </c>
      <c r="F7" s="75" t="s">
        <v>427</v>
      </c>
      <c r="G7" s="13">
        <v>44418</v>
      </c>
      <c r="H7" s="76" t="s">
        <v>429</v>
      </c>
      <c r="I7" s="15">
        <v>90</v>
      </c>
      <c r="J7" s="15">
        <v>60</v>
      </c>
      <c r="K7" s="15">
        <v>45</v>
      </c>
      <c r="L7" s="15">
        <v>8</v>
      </c>
      <c r="M7" s="80">
        <v>60.75</v>
      </c>
      <c r="N7" s="71">
        <v>61</v>
      </c>
      <c r="O7" s="62">
        <v>3000</v>
      </c>
      <c r="P7" s="63">
        <f>Table2245236891011121314151617181920212224234567234568910111213141516171819202122[[#This Row],[PEMBULATAN]]*O7</f>
        <v>183000</v>
      </c>
    </row>
    <row r="8" spans="1:16" ht="28.5" customHeight="1" x14ac:dyDescent="0.2">
      <c r="A8" s="90"/>
      <c r="B8" s="74"/>
      <c r="C8" s="85" t="s">
        <v>2725</v>
      </c>
      <c r="D8" s="77" t="s">
        <v>426</v>
      </c>
      <c r="E8" s="13">
        <v>44417</v>
      </c>
      <c r="F8" s="75" t="s">
        <v>427</v>
      </c>
      <c r="G8" s="13">
        <v>44418</v>
      </c>
      <c r="H8" s="76" t="s">
        <v>429</v>
      </c>
      <c r="I8" s="15">
        <v>73</v>
      </c>
      <c r="J8" s="15">
        <v>54</v>
      </c>
      <c r="K8" s="15">
        <v>35</v>
      </c>
      <c r="L8" s="15">
        <v>6</v>
      </c>
      <c r="M8" s="80">
        <v>34.4925</v>
      </c>
      <c r="N8" s="71">
        <v>35</v>
      </c>
      <c r="O8" s="62">
        <v>3000</v>
      </c>
      <c r="P8" s="63">
        <f>Table2245236891011121314151617181920212224234567234568910111213141516171819202122[[#This Row],[PEMBULATAN]]*O8</f>
        <v>105000</v>
      </c>
    </row>
    <row r="9" spans="1:16" ht="28.5" customHeight="1" x14ac:dyDescent="0.2">
      <c r="A9" s="90"/>
      <c r="B9" s="74"/>
      <c r="C9" s="85" t="s">
        <v>2726</v>
      </c>
      <c r="D9" s="77" t="s">
        <v>426</v>
      </c>
      <c r="E9" s="13">
        <v>44417</v>
      </c>
      <c r="F9" s="75" t="s">
        <v>427</v>
      </c>
      <c r="G9" s="13">
        <v>44418</v>
      </c>
      <c r="H9" s="76" t="s">
        <v>429</v>
      </c>
      <c r="I9" s="15">
        <v>90</v>
      </c>
      <c r="J9" s="15">
        <v>53</v>
      </c>
      <c r="K9" s="15">
        <v>31</v>
      </c>
      <c r="L9" s="15">
        <v>10</v>
      </c>
      <c r="M9" s="80">
        <v>36.967500000000001</v>
      </c>
      <c r="N9" s="71">
        <v>37</v>
      </c>
      <c r="O9" s="62">
        <v>3000</v>
      </c>
      <c r="P9" s="63">
        <f>Table2245236891011121314151617181920212224234567234568910111213141516171819202122[[#This Row],[PEMBULATAN]]*O9</f>
        <v>111000</v>
      </c>
    </row>
    <row r="10" spans="1:16" ht="28.5" customHeight="1" x14ac:dyDescent="0.2">
      <c r="A10" s="90"/>
      <c r="B10" s="74"/>
      <c r="C10" s="85" t="s">
        <v>2727</v>
      </c>
      <c r="D10" s="77" t="s">
        <v>426</v>
      </c>
      <c r="E10" s="13">
        <v>44417</v>
      </c>
      <c r="F10" s="75" t="s">
        <v>427</v>
      </c>
      <c r="G10" s="13">
        <v>44418</v>
      </c>
      <c r="H10" s="76" t="s">
        <v>429</v>
      </c>
      <c r="I10" s="15">
        <v>32</v>
      </c>
      <c r="J10" s="15">
        <v>52</v>
      </c>
      <c r="K10" s="15">
        <v>26</v>
      </c>
      <c r="L10" s="15">
        <v>5</v>
      </c>
      <c r="M10" s="80">
        <v>10.816000000000001</v>
      </c>
      <c r="N10" s="71">
        <v>11</v>
      </c>
      <c r="O10" s="62">
        <v>3000</v>
      </c>
      <c r="P10" s="63">
        <f>Table2245236891011121314151617181920212224234567234568910111213141516171819202122[[#This Row],[PEMBULATAN]]*O10</f>
        <v>33000</v>
      </c>
    </row>
    <row r="11" spans="1:16" ht="28.5" customHeight="1" x14ac:dyDescent="0.2">
      <c r="A11" s="90"/>
      <c r="B11" s="74"/>
      <c r="C11" s="85" t="s">
        <v>2728</v>
      </c>
      <c r="D11" s="77" t="s">
        <v>426</v>
      </c>
      <c r="E11" s="13">
        <v>44417</v>
      </c>
      <c r="F11" s="75" t="s">
        <v>427</v>
      </c>
      <c r="G11" s="13">
        <v>44418</v>
      </c>
      <c r="H11" s="76" t="s">
        <v>429</v>
      </c>
      <c r="I11" s="15">
        <v>103</v>
      </c>
      <c r="J11" s="15">
        <v>57</v>
      </c>
      <c r="K11" s="15">
        <v>43</v>
      </c>
      <c r="L11" s="15">
        <v>14</v>
      </c>
      <c r="M11" s="80">
        <v>63.113250000000001</v>
      </c>
      <c r="N11" s="71">
        <v>63</v>
      </c>
      <c r="O11" s="62">
        <v>3000</v>
      </c>
      <c r="P11" s="63">
        <f>Table2245236891011121314151617181920212224234567234568910111213141516171819202122[[#This Row],[PEMBULATAN]]*O11</f>
        <v>189000</v>
      </c>
    </row>
    <row r="12" spans="1:16" ht="28.5" customHeight="1" x14ac:dyDescent="0.2">
      <c r="A12" s="90"/>
      <c r="B12" s="74"/>
      <c r="C12" s="85" t="s">
        <v>2729</v>
      </c>
      <c r="D12" s="77" t="s">
        <v>426</v>
      </c>
      <c r="E12" s="13">
        <v>44417</v>
      </c>
      <c r="F12" s="75" t="s">
        <v>427</v>
      </c>
      <c r="G12" s="13">
        <v>44418</v>
      </c>
      <c r="H12" s="76" t="s">
        <v>429</v>
      </c>
      <c r="I12" s="15">
        <v>95</v>
      </c>
      <c r="J12" s="15">
        <v>65</v>
      </c>
      <c r="K12" s="15">
        <v>25</v>
      </c>
      <c r="L12" s="15">
        <v>15</v>
      </c>
      <c r="M12" s="80">
        <v>38.59375</v>
      </c>
      <c r="N12" s="71">
        <v>39</v>
      </c>
      <c r="O12" s="62">
        <v>3000</v>
      </c>
      <c r="P12" s="63">
        <f>Table2245236891011121314151617181920212224234567234568910111213141516171819202122[[#This Row],[PEMBULATAN]]*O12</f>
        <v>117000</v>
      </c>
    </row>
    <row r="13" spans="1:16" ht="28.5" customHeight="1" x14ac:dyDescent="0.2">
      <c r="A13" s="90"/>
      <c r="B13" s="74"/>
      <c r="C13" s="85" t="s">
        <v>2730</v>
      </c>
      <c r="D13" s="77" t="s">
        <v>426</v>
      </c>
      <c r="E13" s="13">
        <v>44417</v>
      </c>
      <c r="F13" s="75" t="s">
        <v>427</v>
      </c>
      <c r="G13" s="13">
        <v>44418</v>
      </c>
      <c r="H13" s="76" t="s">
        <v>429</v>
      </c>
      <c r="I13" s="15">
        <v>20</v>
      </c>
      <c r="J13" s="15">
        <v>65</v>
      </c>
      <c r="K13" s="15">
        <v>29</v>
      </c>
      <c r="L13" s="15">
        <v>5</v>
      </c>
      <c r="M13" s="80">
        <v>9.4250000000000007</v>
      </c>
      <c r="N13" s="71">
        <v>10</v>
      </c>
      <c r="O13" s="62">
        <v>3000</v>
      </c>
      <c r="P13" s="63">
        <f>Table2245236891011121314151617181920212224234567234568910111213141516171819202122[[#This Row],[PEMBULATAN]]*O13</f>
        <v>30000</v>
      </c>
    </row>
    <row r="14" spans="1:16" ht="28.5" customHeight="1" x14ac:dyDescent="0.2">
      <c r="A14" s="90"/>
      <c r="B14" s="74"/>
      <c r="C14" s="85" t="s">
        <v>2731</v>
      </c>
      <c r="D14" s="77" t="s">
        <v>426</v>
      </c>
      <c r="E14" s="13">
        <v>44417</v>
      </c>
      <c r="F14" s="75" t="s">
        <v>427</v>
      </c>
      <c r="G14" s="13">
        <v>44418</v>
      </c>
      <c r="H14" s="76" t="s">
        <v>429</v>
      </c>
      <c r="I14" s="15">
        <v>50</v>
      </c>
      <c r="J14" s="15">
        <v>20</v>
      </c>
      <c r="K14" s="15">
        <v>44</v>
      </c>
      <c r="L14" s="15">
        <v>2</v>
      </c>
      <c r="M14" s="80">
        <v>11</v>
      </c>
      <c r="N14" s="71">
        <v>11</v>
      </c>
      <c r="O14" s="62">
        <v>3000</v>
      </c>
      <c r="P14" s="63">
        <f>Table2245236891011121314151617181920212224234567234568910111213141516171819202122[[#This Row],[PEMBULATAN]]*O14</f>
        <v>33000</v>
      </c>
    </row>
    <row r="15" spans="1:16" ht="28.5" customHeight="1" x14ac:dyDescent="0.2">
      <c r="A15" s="90"/>
      <c r="B15" s="74"/>
      <c r="C15" s="85" t="s">
        <v>2732</v>
      </c>
      <c r="D15" s="77" t="s">
        <v>426</v>
      </c>
      <c r="E15" s="13">
        <v>44417</v>
      </c>
      <c r="F15" s="75" t="s">
        <v>427</v>
      </c>
      <c r="G15" s="13">
        <v>44418</v>
      </c>
      <c r="H15" s="76" t="s">
        <v>429</v>
      </c>
      <c r="I15" s="15">
        <v>62</v>
      </c>
      <c r="J15" s="15">
        <v>61</v>
      </c>
      <c r="K15" s="15">
        <v>27</v>
      </c>
      <c r="L15" s="15">
        <v>5</v>
      </c>
      <c r="M15" s="80">
        <v>25.528500000000001</v>
      </c>
      <c r="N15" s="71">
        <v>26</v>
      </c>
      <c r="O15" s="62">
        <v>3000</v>
      </c>
      <c r="P15" s="63">
        <f>Table2245236891011121314151617181920212224234567234568910111213141516171819202122[[#This Row],[PEMBULATAN]]*O15</f>
        <v>78000</v>
      </c>
    </row>
    <row r="16" spans="1:16" ht="28.5" customHeight="1" x14ac:dyDescent="0.2">
      <c r="A16" s="90"/>
      <c r="B16" s="74"/>
      <c r="C16" s="85" t="s">
        <v>2733</v>
      </c>
      <c r="D16" s="77" t="s">
        <v>426</v>
      </c>
      <c r="E16" s="13">
        <v>44417</v>
      </c>
      <c r="F16" s="75" t="s">
        <v>427</v>
      </c>
      <c r="G16" s="13">
        <v>44418</v>
      </c>
      <c r="H16" s="76" t="s">
        <v>429</v>
      </c>
      <c r="I16" s="15">
        <v>60</v>
      </c>
      <c r="J16" s="15">
        <v>40</v>
      </c>
      <c r="K16" s="15">
        <v>30</v>
      </c>
      <c r="L16" s="15">
        <v>5</v>
      </c>
      <c r="M16" s="80">
        <v>18</v>
      </c>
      <c r="N16" s="71">
        <v>18</v>
      </c>
      <c r="O16" s="62">
        <v>3000</v>
      </c>
      <c r="P16" s="63">
        <f>Table2245236891011121314151617181920212224234567234568910111213141516171819202122[[#This Row],[PEMBULATAN]]*O16</f>
        <v>54000</v>
      </c>
    </row>
    <row r="17" spans="1:16" ht="28.5" customHeight="1" x14ac:dyDescent="0.2">
      <c r="A17" s="90"/>
      <c r="B17" s="74"/>
      <c r="C17" s="85" t="s">
        <v>2734</v>
      </c>
      <c r="D17" s="77" t="s">
        <v>426</v>
      </c>
      <c r="E17" s="13">
        <v>44417</v>
      </c>
      <c r="F17" s="75" t="s">
        <v>427</v>
      </c>
      <c r="G17" s="13">
        <v>44418</v>
      </c>
      <c r="H17" s="76" t="s">
        <v>429</v>
      </c>
      <c r="I17" s="15">
        <v>90</v>
      </c>
      <c r="J17" s="15">
        <v>60</v>
      </c>
      <c r="K17" s="15">
        <v>20</v>
      </c>
      <c r="L17" s="15">
        <v>7</v>
      </c>
      <c r="M17" s="80">
        <v>27</v>
      </c>
      <c r="N17" s="71">
        <v>27</v>
      </c>
      <c r="O17" s="62">
        <v>3000</v>
      </c>
      <c r="P17" s="63">
        <f>Table2245236891011121314151617181920212224234567234568910111213141516171819202122[[#This Row],[PEMBULATAN]]*O17</f>
        <v>81000</v>
      </c>
    </row>
    <row r="18" spans="1:16" ht="28.5" customHeight="1" x14ac:dyDescent="0.2">
      <c r="A18" s="90"/>
      <c r="B18" s="74"/>
      <c r="C18" s="85" t="s">
        <v>2735</v>
      </c>
      <c r="D18" s="77" t="s">
        <v>426</v>
      </c>
      <c r="E18" s="13">
        <v>44417</v>
      </c>
      <c r="F18" s="75" t="s">
        <v>427</v>
      </c>
      <c r="G18" s="13">
        <v>44418</v>
      </c>
      <c r="H18" s="76" t="s">
        <v>429</v>
      </c>
      <c r="I18" s="15">
        <v>63</v>
      </c>
      <c r="J18" s="15">
        <v>60</v>
      </c>
      <c r="K18" s="15">
        <v>30</v>
      </c>
      <c r="L18" s="15">
        <v>12</v>
      </c>
      <c r="M18" s="80">
        <v>28.35</v>
      </c>
      <c r="N18" s="71">
        <v>29</v>
      </c>
      <c r="O18" s="62">
        <v>3000</v>
      </c>
      <c r="P18" s="63">
        <f>Table2245236891011121314151617181920212224234567234568910111213141516171819202122[[#This Row],[PEMBULATAN]]*O18</f>
        <v>87000</v>
      </c>
    </row>
    <row r="19" spans="1:16" ht="28.5" customHeight="1" x14ac:dyDescent="0.2">
      <c r="A19" s="90"/>
      <c r="B19" s="74"/>
      <c r="C19" s="85" t="s">
        <v>2736</v>
      </c>
      <c r="D19" s="77" t="s">
        <v>426</v>
      </c>
      <c r="E19" s="13">
        <v>44417</v>
      </c>
      <c r="F19" s="75" t="s">
        <v>427</v>
      </c>
      <c r="G19" s="13">
        <v>44418</v>
      </c>
      <c r="H19" s="76" t="s">
        <v>429</v>
      </c>
      <c r="I19" s="15">
        <v>94</v>
      </c>
      <c r="J19" s="15">
        <v>60</v>
      </c>
      <c r="K19" s="15">
        <v>32</v>
      </c>
      <c r="L19" s="15">
        <v>15</v>
      </c>
      <c r="M19" s="80">
        <v>45.12</v>
      </c>
      <c r="N19" s="71">
        <v>45</v>
      </c>
      <c r="O19" s="62">
        <v>3000</v>
      </c>
      <c r="P19" s="63">
        <f>Table2245236891011121314151617181920212224234567234568910111213141516171819202122[[#This Row],[PEMBULATAN]]*O19</f>
        <v>135000</v>
      </c>
    </row>
    <row r="20" spans="1:16" ht="28.5" customHeight="1" x14ac:dyDescent="0.2">
      <c r="A20" s="90"/>
      <c r="B20" s="74"/>
      <c r="C20" s="85" t="s">
        <v>2737</v>
      </c>
      <c r="D20" s="77" t="s">
        <v>426</v>
      </c>
      <c r="E20" s="13">
        <v>44417</v>
      </c>
      <c r="F20" s="75" t="s">
        <v>427</v>
      </c>
      <c r="G20" s="13">
        <v>44418</v>
      </c>
      <c r="H20" s="76" t="s">
        <v>429</v>
      </c>
      <c r="I20" s="15">
        <v>60</v>
      </c>
      <c r="J20" s="15">
        <v>38</v>
      </c>
      <c r="K20" s="15">
        <v>30</v>
      </c>
      <c r="L20" s="15">
        <v>5</v>
      </c>
      <c r="M20" s="80">
        <v>17.100000000000001</v>
      </c>
      <c r="N20" s="71">
        <v>17</v>
      </c>
      <c r="O20" s="62">
        <v>3000</v>
      </c>
      <c r="P20" s="63">
        <f>Table2245236891011121314151617181920212224234567234568910111213141516171819202122[[#This Row],[PEMBULATAN]]*O20</f>
        <v>51000</v>
      </c>
    </row>
    <row r="21" spans="1:16" ht="28.5" customHeight="1" x14ac:dyDescent="0.2">
      <c r="A21" s="90"/>
      <c r="B21" s="74"/>
      <c r="C21" s="85" t="s">
        <v>2738</v>
      </c>
      <c r="D21" s="77" t="s">
        <v>426</v>
      </c>
      <c r="E21" s="13">
        <v>44417</v>
      </c>
      <c r="F21" s="75" t="s">
        <v>427</v>
      </c>
      <c r="G21" s="13">
        <v>44418</v>
      </c>
      <c r="H21" s="76" t="s">
        <v>429</v>
      </c>
      <c r="I21" s="15">
        <v>50</v>
      </c>
      <c r="J21" s="15">
        <v>35</v>
      </c>
      <c r="K21" s="15">
        <v>23</v>
      </c>
      <c r="L21" s="15">
        <v>3</v>
      </c>
      <c r="M21" s="80">
        <v>10.0625</v>
      </c>
      <c r="N21" s="71">
        <v>10</v>
      </c>
      <c r="O21" s="62">
        <v>3000</v>
      </c>
      <c r="P21" s="63">
        <f>Table2245236891011121314151617181920212224234567234568910111213141516171819202122[[#This Row],[PEMBULATAN]]*O21</f>
        <v>30000</v>
      </c>
    </row>
    <row r="22" spans="1:16" ht="28.5" customHeight="1" x14ac:dyDescent="0.2">
      <c r="A22" s="90"/>
      <c r="B22" s="74"/>
      <c r="C22" s="85" t="s">
        <v>2739</v>
      </c>
      <c r="D22" s="77" t="s">
        <v>426</v>
      </c>
      <c r="E22" s="13">
        <v>44417</v>
      </c>
      <c r="F22" s="75" t="s">
        <v>427</v>
      </c>
      <c r="G22" s="13">
        <v>44418</v>
      </c>
      <c r="H22" s="76" t="s">
        <v>429</v>
      </c>
      <c r="I22" s="15">
        <v>66</v>
      </c>
      <c r="J22" s="15">
        <v>50</v>
      </c>
      <c r="K22" s="15">
        <v>24</v>
      </c>
      <c r="L22" s="15">
        <v>4</v>
      </c>
      <c r="M22" s="80">
        <v>19.8</v>
      </c>
      <c r="N22" s="71">
        <v>20</v>
      </c>
      <c r="O22" s="62">
        <v>3000</v>
      </c>
      <c r="P22" s="63">
        <f>Table2245236891011121314151617181920212224234567234568910111213141516171819202122[[#This Row],[PEMBULATAN]]*O22</f>
        <v>60000</v>
      </c>
    </row>
    <row r="23" spans="1:16" ht="28.5" customHeight="1" x14ac:dyDescent="0.2">
      <c r="A23" s="90"/>
      <c r="B23" s="74"/>
      <c r="C23" s="85" t="s">
        <v>2740</v>
      </c>
      <c r="D23" s="77" t="s">
        <v>426</v>
      </c>
      <c r="E23" s="13">
        <v>44417</v>
      </c>
      <c r="F23" s="75" t="s">
        <v>427</v>
      </c>
      <c r="G23" s="13">
        <v>44418</v>
      </c>
      <c r="H23" s="76" t="s">
        <v>429</v>
      </c>
      <c r="I23" s="15">
        <v>60</v>
      </c>
      <c r="J23" s="15">
        <v>30</v>
      </c>
      <c r="K23" s="15">
        <v>20</v>
      </c>
      <c r="L23" s="15">
        <v>1</v>
      </c>
      <c r="M23" s="80">
        <v>9</v>
      </c>
      <c r="N23" s="71">
        <v>9</v>
      </c>
      <c r="O23" s="62">
        <v>3000</v>
      </c>
      <c r="P23" s="63">
        <f>Table2245236891011121314151617181920212224234567234568910111213141516171819202122[[#This Row],[PEMBULATAN]]*O23</f>
        <v>27000</v>
      </c>
    </row>
    <row r="24" spans="1:16" ht="28.5" customHeight="1" x14ac:dyDescent="0.2">
      <c r="A24" s="90"/>
      <c r="B24" s="74"/>
      <c r="C24" s="85" t="s">
        <v>2741</v>
      </c>
      <c r="D24" s="77" t="s">
        <v>426</v>
      </c>
      <c r="E24" s="13">
        <v>44417</v>
      </c>
      <c r="F24" s="75" t="s">
        <v>427</v>
      </c>
      <c r="G24" s="13">
        <v>44418</v>
      </c>
      <c r="H24" s="76" t="s">
        <v>429</v>
      </c>
      <c r="I24" s="15">
        <v>63</v>
      </c>
      <c r="J24" s="15">
        <v>62</v>
      </c>
      <c r="K24" s="15">
        <v>30</v>
      </c>
      <c r="L24" s="15">
        <v>7</v>
      </c>
      <c r="M24" s="80">
        <v>29.295000000000002</v>
      </c>
      <c r="N24" s="71">
        <v>30</v>
      </c>
      <c r="O24" s="62">
        <v>3000</v>
      </c>
      <c r="P24" s="63">
        <f>Table2245236891011121314151617181920212224234567234568910111213141516171819202122[[#This Row],[PEMBULATAN]]*O24</f>
        <v>90000</v>
      </c>
    </row>
    <row r="25" spans="1:16" ht="28.5" customHeight="1" x14ac:dyDescent="0.2">
      <c r="A25" s="90"/>
      <c r="B25" s="74"/>
      <c r="C25" s="85" t="s">
        <v>2742</v>
      </c>
      <c r="D25" s="77" t="s">
        <v>426</v>
      </c>
      <c r="E25" s="13">
        <v>44417</v>
      </c>
      <c r="F25" s="75" t="s">
        <v>427</v>
      </c>
      <c r="G25" s="13">
        <v>44418</v>
      </c>
      <c r="H25" s="76" t="s">
        <v>429</v>
      </c>
      <c r="I25" s="15">
        <v>100</v>
      </c>
      <c r="J25" s="15">
        <v>61</v>
      </c>
      <c r="K25" s="15">
        <v>50</v>
      </c>
      <c r="L25" s="15">
        <v>11</v>
      </c>
      <c r="M25" s="80">
        <v>76.25</v>
      </c>
      <c r="N25" s="71">
        <v>76</v>
      </c>
      <c r="O25" s="62">
        <v>3000</v>
      </c>
      <c r="P25" s="63">
        <f>Table2245236891011121314151617181920212224234567234568910111213141516171819202122[[#This Row],[PEMBULATAN]]*O25</f>
        <v>228000</v>
      </c>
    </row>
    <row r="26" spans="1:16" ht="28.5" customHeight="1" x14ac:dyDescent="0.2">
      <c r="A26" s="90"/>
      <c r="B26" s="74"/>
      <c r="C26" s="85" t="s">
        <v>2743</v>
      </c>
      <c r="D26" s="77" t="s">
        <v>426</v>
      </c>
      <c r="E26" s="13">
        <v>44417</v>
      </c>
      <c r="F26" s="75" t="s">
        <v>427</v>
      </c>
      <c r="G26" s="13">
        <v>44418</v>
      </c>
      <c r="H26" s="76" t="s">
        <v>429</v>
      </c>
      <c r="I26" s="15">
        <v>62</v>
      </c>
      <c r="J26" s="15">
        <v>60</v>
      </c>
      <c r="K26" s="15">
        <v>34</v>
      </c>
      <c r="L26" s="15">
        <v>13</v>
      </c>
      <c r="M26" s="80">
        <v>31.62</v>
      </c>
      <c r="N26" s="71">
        <v>32</v>
      </c>
      <c r="O26" s="62">
        <v>3000</v>
      </c>
      <c r="P26" s="63">
        <f>Table2245236891011121314151617181920212224234567234568910111213141516171819202122[[#This Row],[PEMBULATAN]]*O26</f>
        <v>96000</v>
      </c>
    </row>
    <row r="27" spans="1:16" ht="28.5" customHeight="1" x14ac:dyDescent="0.2">
      <c r="A27" s="90"/>
      <c r="B27" s="74"/>
      <c r="C27" s="85" t="s">
        <v>2744</v>
      </c>
      <c r="D27" s="77" t="s">
        <v>426</v>
      </c>
      <c r="E27" s="13">
        <v>44417</v>
      </c>
      <c r="F27" s="75" t="s">
        <v>427</v>
      </c>
      <c r="G27" s="13">
        <v>44418</v>
      </c>
      <c r="H27" s="76" t="s">
        <v>429</v>
      </c>
      <c r="I27" s="15">
        <v>90</v>
      </c>
      <c r="J27" s="15">
        <v>60</v>
      </c>
      <c r="K27" s="15">
        <v>34</v>
      </c>
      <c r="L27" s="15">
        <v>12</v>
      </c>
      <c r="M27" s="80">
        <v>45.9</v>
      </c>
      <c r="N27" s="71">
        <v>46</v>
      </c>
      <c r="O27" s="62">
        <v>3000</v>
      </c>
      <c r="P27" s="63">
        <f>Table2245236891011121314151617181920212224234567234568910111213141516171819202122[[#This Row],[PEMBULATAN]]*O27</f>
        <v>138000</v>
      </c>
    </row>
    <row r="28" spans="1:16" ht="28.5" customHeight="1" x14ac:dyDescent="0.2">
      <c r="A28" s="90"/>
      <c r="B28" s="74"/>
      <c r="C28" s="85" t="s">
        <v>2745</v>
      </c>
      <c r="D28" s="77" t="s">
        <v>426</v>
      </c>
      <c r="E28" s="13">
        <v>44417</v>
      </c>
      <c r="F28" s="75" t="s">
        <v>427</v>
      </c>
      <c r="G28" s="13">
        <v>44418</v>
      </c>
      <c r="H28" s="76" t="s">
        <v>429</v>
      </c>
      <c r="I28" s="15">
        <v>90</v>
      </c>
      <c r="J28" s="15">
        <v>60</v>
      </c>
      <c r="K28" s="15">
        <v>43</v>
      </c>
      <c r="L28" s="15">
        <v>30</v>
      </c>
      <c r="M28" s="80">
        <v>58.05</v>
      </c>
      <c r="N28" s="71">
        <v>58</v>
      </c>
      <c r="O28" s="62">
        <v>3000</v>
      </c>
      <c r="P28" s="63">
        <f>Table2245236891011121314151617181920212224234567234568910111213141516171819202122[[#This Row],[PEMBULATAN]]*O28</f>
        <v>174000</v>
      </c>
    </row>
    <row r="29" spans="1:16" ht="28.5" customHeight="1" x14ac:dyDescent="0.2">
      <c r="A29" s="90"/>
      <c r="B29" s="74"/>
      <c r="C29" s="85" t="s">
        <v>2746</v>
      </c>
      <c r="D29" s="77" t="s">
        <v>426</v>
      </c>
      <c r="E29" s="13">
        <v>44417</v>
      </c>
      <c r="F29" s="75" t="s">
        <v>427</v>
      </c>
      <c r="G29" s="13">
        <v>44418</v>
      </c>
      <c r="H29" s="76" t="s">
        <v>429</v>
      </c>
      <c r="I29" s="15">
        <v>90</v>
      </c>
      <c r="J29" s="15">
        <v>53</v>
      </c>
      <c r="K29" s="15">
        <v>24</v>
      </c>
      <c r="L29" s="15">
        <v>8</v>
      </c>
      <c r="M29" s="80">
        <v>28.62</v>
      </c>
      <c r="N29" s="71">
        <v>27</v>
      </c>
      <c r="O29" s="62">
        <v>3000</v>
      </c>
      <c r="P29" s="63">
        <f>Table2245236891011121314151617181920212224234567234568910111213141516171819202122[[#This Row],[PEMBULATAN]]*O29</f>
        <v>81000</v>
      </c>
    </row>
    <row r="30" spans="1:16" ht="28.5" customHeight="1" x14ac:dyDescent="0.2">
      <c r="A30" s="90"/>
      <c r="B30" s="74"/>
      <c r="C30" s="85" t="s">
        <v>2747</v>
      </c>
      <c r="D30" s="77" t="s">
        <v>426</v>
      </c>
      <c r="E30" s="13">
        <v>44417</v>
      </c>
      <c r="F30" s="75" t="s">
        <v>427</v>
      </c>
      <c r="G30" s="13">
        <v>44418</v>
      </c>
      <c r="H30" s="76" t="s">
        <v>429</v>
      </c>
      <c r="I30" s="15">
        <v>96</v>
      </c>
      <c r="J30" s="15">
        <v>50</v>
      </c>
      <c r="K30" s="15">
        <v>44</v>
      </c>
      <c r="L30" s="15">
        <v>13</v>
      </c>
      <c r="M30" s="80">
        <v>52.8</v>
      </c>
      <c r="N30" s="71">
        <v>53</v>
      </c>
      <c r="O30" s="62">
        <v>3000</v>
      </c>
      <c r="P30" s="63">
        <f>Table2245236891011121314151617181920212224234567234568910111213141516171819202122[[#This Row],[PEMBULATAN]]*O30</f>
        <v>159000</v>
      </c>
    </row>
    <row r="31" spans="1:16" ht="28.5" customHeight="1" x14ac:dyDescent="0.2">
      <c r="A31" s="90"/>
      <c r="B31" s="74"/>
      <c r="C31" s="85" t="s">
        <v>2748</v>
      </c>
      <c r="D31" s="77" t="s">
        <v>426</v>
      </c>
      <c r="E31" s="13">
        <v>44417</v>
      </c>
      <c r="F31" s="75" t="s">
        <v>427</v>
      </c>
      <c r="G31" s="13">
        <v>44418</v>
      </c>
      <c r="H31" s="76" t="s">
        <v>429</v>
      </c>
      <c r="I31" s="15">
        <v>93</v>
      </c>
      <c r="J31" s="15">
        <v>60</v>
      </c>
      <c r="K31" s="15">
        <v>40</v>
      </c>
      <c r="L31" s="15">
        <v>20</v>
      </c>
      <c r="M31" s="80">
        <v>55.8</v>
      </c>
      <c r="N31" s="71">
        <v>56</v>
      </c>
      <c r="O31" s="62">
        <v>3000</v>
      </c>
      <c r="P31" s="63">
        <f>Table2245236891011121314151617181920212224234567234568910111213141516171819202122[[#This Row],[PEMBULATAN]]*O31</f>
        <v>168000</v>
      </c>
    </row>
    <row r="32" spans="1:16" ht="28.5" customHeight="1" x14ac:dyDescent="0.2">
      <c r="A32" s="90"/>
      <c r="B32" s="74"/>
      <c r="C32" s="85" t="s">
        <v>2749</v>
      </c>
      <c r="D32" s="77" t="s">
        <v>426</v>
      </c>
      <c r="E32" s="13">
        <v>44417</v>
      </c>
      <c r="F32" s="75" t="s">
        <v>427</v>
      </c>
      <c r="G32" s="13">
        <v>44418</v>
      </c>
      <c r="H32" s="76" t="s">
        <v>429</v>
      </c>
      <c r="I32" s="15">
        <v>100</v>
      </c>
      <c r="J32" s="15">
        <v>60</v>
      </c>
      <c r="K32" s="15">
        <v>34</v>
      </c>
      <c r="L32" s="15">
        <v>20</v>
      </c>
      <c r="M32" s="80">
        <v>51</v>
      </c>
      <c r="N32" s="71">
        <v>51</v>
      </c>
      <c r="O32" s="62">
        <v>3000</v>
      </c>
      <c r="P32" s="63">
        <f>Table2245236891011121314151617181920212224234567234568910111213141516171819202122[[#This Row],[PEMBULATAN]]*O32</f>
        <v>153000</v>
      </c>
    </row>
    <row r="33" spans="1:16" ht="28.5" customHeight="1" x14ac:dyDescent="0.2">
      <c r="A33" s="90"/>
      <c r="B33" s="74"/>
      <c r="C33" s="85" t="s">
        <v>2750</v>
      </c>
      <c r="D33" s="77" t="s">
        <v>426</v>
      </c>
      <c r="E33" s="13">
        <v>44417</v>
      </c>
      <c r="F33" s="75" t="s">
        <v>427</v>
      </c>
      <c r="G33" s="13">
        <v>44418</v>
      </c>
      <c r="H33" s="76" t="s">
        <v>429</v>
      </c>
      <c r="I33" s="15">
        <v>80</v>
      </c>
      <c r="J33" s="15">
        <v>60</v>
      </c>
      <c r="K33" s="15">
        <v>24</v>
      </c>
      <c r="L33" s="15">
        <v>13</v>
      </c>
      <c r="M33" s="80">
        <v>28.8</v>
      </c>
      <c r="N33" s="71">
        <v>29</v>
      </c>
      <c r="O33" s="62">
        <v>3000</v>
      </c>
      <c r="P33" s="63">
        <f>Table2245236891011121314151617181920212224234567234568910111213141516171819202122[[#This Row],[PEMBULATAN]]*O33</f>
        <v>87000</v>
      </c>
    </row>
    <row r="34" spans="1:16" ht="28.5" customHeight="1" x14ac:dyDescent="0.2">
      <c r="A34" s="90"/>
      <c r="B34" s="74"/>
      <c r="C34" s="85" t="s">
        <v>2751</v>
      </c>
      <c r="D34" s="77" t="s">
        <v>426</v>
      </c>
      <c r="E34" s="13">
        <v>44417</v>
      </c>
      <c r="F34" s="75" t="s">
        <v>427</v>
      </c>
      <c r="G34" s="13">
        <v>44418</v>
      </c>
      <c r="H34" s="76" t="s">
        <v>429</v>
      </c>
      <c r="I34" s="15">
        <v>51</v>
      </c>
      <c r="J34" s="15">
        <v>40</v>
      </c>
      <c r="K34" s="15">
        <v>18</v>
      </c>
      <c r="L34" s="15">
        <v>5</v>
      </c>
      <c r="M34" s="80">
        <v>9.18</v>
      </c>
      <c r="N34" s="71">
        <v>9</v>
      </c>
      <c r="O34" s="62">
        <v>3000</v>
      </c>
      <c r="P34" s="63">
        <f>Table2245236891011121314151617181920212224234567234568910111213141516171819202122[[#This Row],[PEMBULATAN]]*O34</f>
        <v>27000</v>
      </c>
    </row>
    <row r="35" spans="1:16" ht="28.5" customHeight="1" x14ac:dyDescent="0.2">
      <c r="A35" s="90"/>
      <c r="B35" s="74"/>
      <c r="C35" s="85" t="s">
        <v>2752</v>
      </c>
      <c r="D35" s="77" t="s">
        <v>426</v>
      </c>
      <c r="E35" s="13">
        <v>44417</v>
      </c>
      <c r="F35" s="75" t="s">
        <v>427</v>
      </c>
      <c r="G35" s="13">
        <v>44418</v>
      </c>
      <c r="H35" s="76" t="s">
        <v>429</v>
      </c>
      <c r="I35" s="15">
        <v>26</v>
      </c>
      <c r="J35" s="15">
        <v>14</v>
      </c>
      <c r="K35" s="15">
        <v>14</v>
      </c>
      <c r="L35" s="15">
        <v>1</v>
      </c>
      <c r="M35" s="80">
        <v>1.274</v>
      </c>
      <c r="N35" s="71">
        <v>2</v>
      </c>
      <c r="O35" s="62">
        <v>3000</v>
      </c>
      <c r="P35" s="63">
        <f>Table2245236891011121314151617181920212224234567234568910111213141516171819202122[[#This Row],[PEMBULATAN]]*O35</f>
        <v>6000</v>
      </c>
    </row>
    <row r="36" spans="1:16" ht="28.5" customHeight="1" x14ac:dyDescent="0.2">
      <c r="A36" s="90"/>
      <c r="B36" s="74"/>
      <c r="C36" s="85" t="s">
        <v>2753</v>
      </c>
      <c r="D36" s="77" t="s">
        <v>426</v>
      </c>
      <c r="E36" s="13">
        <v>44417</v>
      </c>
      <c r="F36" s="75" t="s">
        <v>427</v>
      </c>
      <c r="G36" s="13">
        <v>44418</v>
      </c>
      <c r="H36" s="76" t="s">
        <v>429</v>
      </c>
      <c r="I36" s="15">
        <v>64</v>
      </c>
      <c r="J36" s="15">
        <v>46</v>
      </c>
      <c r="K36" s="15">
        <v>23</v>
      </c>
      <c r="L36" s="15">
        <v>6</v>
      </c>
      <c r="M36" s="80">
        <v>16.928000000000001</v>
      </c>
      <c r="N36" s="71">
        <v>17</v>
      </c>
      <c r="O36" s="62">
        <v>3000</v>
      </c>
      <c r="P36" s="63">
        <f>Table2245236891011121314151617181920212224234567234568910111213141516171819202122[[#This Row],[PEMBULATAN]]*O36</f>
        <v>51000</v>
      </c>
    </row>
    <row r="37" spans="1:16" ht="28.5" customHeight="1" x14ac:dyDescent="0.2">
      <c r="A37" s="90"/>
      <c r="B37" s="74"/>
      <c r="C37" s="85" t="s">
        <v>2754</v>
      </c>
      <c r="D37" s="77" t="s">
        <v>426</v>
      </c>
      <c r="E37" s="13">
        <v>44417</v>
      </c>
      <c r="F37" s="75" t="s">
        <v>427</v>
      </c>
      <c r="G37" s="13">
        <v>44418</v>
      </c>
      <c r="H37" s="76" t="s">
        <v>429</v>
      </c>
      <c r="I37" s="15">
        <v>51</v>
      </c>
      <c r="J37" s="15">
        <v>32</v>
      </c>
      <c r="K37" s="15">
        <v>46</v>
      </c>
      <c r="L37" s="15">
        <v>1</v>
      </c>
      <c r="M37" s="80">
        <v>18.768000000000001</v>
      </c>
      <c r="N37" s="71">
        <v>19</v>
      </c>
      <c r="O37" s="62">
        <v>3000</v>
      </c>
      <c r="P37" s="63">
        <f>Table2245236891011121314151617181920212224234567234568910111213141516171819202122[[#This Row],[PEMBULATAN]]*O37</f>
        <v>57000</v>
      </c>
    </row>
    <row r="38" spans="1:16" ht="28.5" customHeight="1" x14ac:dyDescent="0.2">
      <c r="A38" s="90"/>
      <c r="B38" s="74"/>
      <c r="C38" s="85" t="s">
        <v>2755</v>
      </c>
      <c r="D38" s="77" t="s">
        <v>426</v>
      </c>
      <c r="E38" s="13">
        <v>44417</v>
      </c>
      <c r="F38" s="75" t="s">
        <v>427</v>
      </c>
      <c r="G38" s="13">
        <v>44418</v>
      </c>
      <c r="H38" s="76" t="s">
        <v>429</v>
      </c>
      <c r="I38" s="15">
        <v>50</v>
      </c>
      <c r="J38" s="15">
        <v>34</v>
      </c>
      <c r="K38" s="15">
        <v>220</v>
      </c>
      <c r="L38" s="15">
        <v>2</v>
      </c>
      <c r="M38" s="80">
        <v>93.5</v>
      </c>
      <c r="N38" s="71">
        <v>94</v>
      </c>
      <c r="O38" s="62">
        <v>3000</v>
      </c>
      <c r="P38" s="63">
        <f>Table2245236891011121314151617181920212224234567234568910111213141516171819202122[[#This Row],[PEMBULATAN]]*O38</f>
        <v>282000</v>
      </c>
    </row>
    <row r="39" spans="1:16" ht="28.5" customHeight="1" x14ac:dyDescent="0.2">
      <c r="A39" s="90"/>
      <c r="B39" s="74"/>
      <c r="C39" s="85" t="s">
        <v>2756</v>
      </c>
      <c r="D39" s="77" t="s">
        <v>426</v>
      </c>
      <c r="E39" s="13">
        <v>44417</v>
      </c>
      <c r="F39" s="75" t="s">
        <v>427</v>
      </c>
      <c r="G39" s="13">
        <v>44418</v>
      </c>
      <c r="H39" s="76" t="s">
        <v>429</v>
      </c>
      <c r="I39" s="15">
        <v>40</v>
      </c>
      <c r="J39" s="15">
        <v>39</v>
      </c>
      <c r="K39" s="15">
        <v>18</v>
      </c>
      <c r="L39" s="15">
        <v>1</v>
      </c>
      <c r="M39" s="80">
        <v>7.02</v>
      </c>
      <c r="N39" s="71">
        <v>7</v>
      </c>
      <c r="O39" s="62">
        <v>3000</v>
      </c>
      <c r="P39" s="63">
        <f>Table2245236891011121314151617181920212224234567234568910111213141516171819202122[[#This Row],[PEMBULATAN]]*O39</f>
        <v>21000</v>
      </c>
    </row>
    <row r="40" spans="1:16" ht="28.5" customHeight="1" x14ac:dyDescent="0.2">
      <c r="A40" s="90"/>
      <c r="B40" s="74"/>
      <c r="C40" s="85" t="s">
        <v>2757</v>
      </c>
      <c r="D40" s="77" t="s">
        <v>426</v>
      </c>
      <c r="E40" s="13">
        <v>44417</v>
      </c>
      <c r="F40" s="75" t="s">
        <v>427</v>
      </c>
      <c r="G40" s="13">
        <v>44418</v>
      </c>
      <c r="H40" s="76" t="s">
        <v>429</v>
      </c>
      <c r="I40" s="15">
        <v>25</v>
      </c>
      <c r="J40" s="15">
        <v>67</v>
      </c>
      <c r="K40" s="15">
        <v>43</v>
      </c>
      <c r="L40" s="15">
        <v>10</v>
      </c>
      <c r="M40" s="80">
        <v>18.006250000000001</v>
      </c>
      <c r="N40" s="71">
        <v>18</v>
      </c>
      <c r="O40" s="62">
        <v>3000</v>
      </c>
      <c r="P40" s="63">
        <f>Table2245236891011121314151617181920212224234567234568910111213141516171819202122[[#This Row],[PEMBULATAN]]*O40</f>
        <v>54000</v>
      </c>
    </row>
    <row r="41" spans="1:16" ht="28.5" customHeight="1" x14ac:dyDescent="0.2">
      <c r="A41" s="90"/>
      <c r="B41" s="74"/>
      <c r="C41" s="85" t="s">
        <v>2758</v>
      </c>
      <c r="D41" s="77" t="s">
        <v>426</v>
      </c>
      <c r="E41" s="13">
        <v>44417</v>
      </c>
      <c r="F41" s="75" t="s">
        <v>427</v>
      </c>
      <c r="G41" s="13">
        <v>44418</v>
      </c>
      <c r="H41" s="76" t="s">
        <v>429</v>
      </c>
      <c r="I41" s="15">
        <v>28</v>
      </c>
      <c r="J41" s="15">
        <v>33</v>
      </c>
      <c r="K41" s="15">
        <v>31</v>
      </c>
      <c r="L41" s="15">
        <v>2</v>
      </c>
      <c r="M41" s="80">
        <v>7.1609999999999996</v>
      </c>
      <c r="N41" s="71">
        <v>7</v>
      </c>
      <c r="O41" s="62">
        <v>3000</v>
      </c>
      <c r="P41" s="63">
        <f>Table2245236891011121314151617181920212224234567234568910111213141516171819202122[[#This Row],[PEMBULATAN]]*O41</f>
        <v>21000</v>
      </c>
    </row>
    <row r="42" spans="1:16" ht="28.5" customHeight="1" x14ac:dyDescent="0.2">
      <c r="A42" s="90"/>
      <c r="B42" s="74"/>
      <c r="C42" s="85" t="s">
        <v>2759</v>
      </c>
      <c r="D42" s="77" t="s">
        <v>426</v>
      </c>
      <c r="E42" s="13">
        <v>44417</v>
      </c>
      <c r="F42" s="75" t="s">
        <v>427</v>
      </c>
      <c r="G42" s="13">
        <v>44418</v>
      </c>
      <c r="H42" s="76" t="s">
        <v>429</v>
      </c>
      <c r="I42" s="15">
        <v>63</v>
      </c>
      <c r="J42" s="15">
        <v>30</v>
      </c>
      <c r="K42" s="15">
        <v>15</v>
      </c>
      <c r="L42" s="15">
        <v>2</v>
      </c>
      <c r="M42" s="80">
        <v>7.0875000000000004</v>
      </c>
      <c r="N42" s="71">
        <v>7</v>
      </c>
      <c r="O42" s="62">
        <v>3000</v>
      </c>
      <c r="P42" s="63">
        <f>Table2245236891011121314151617181920212224234567234568910111213141516171819202122[[#This Row],[PEMBULATAN]]*O42</f>
        <v>21000</v>
      </c>
    </row>
    <row r="43" spans="1:16" ht="28.5" customHeight="1" x14ac:dyDescent="0.2">
      <c r="A43" s="90"/>
      <c r="B43" s="74"/>
      <c r="C43" s="85" t="s">
        <v>2760</v>
      </c>
      <c r="D43" s="77" t="s">
        <v>426</v>
      </c>
      <c r="E43" s="13">
        <v>44417</v>
      </c>
      <c r="F43" s="75" t="s">
        <v>427</v>
      </c>
      <c r="G43" s="13">
        <v>44418</v>
      </c>
      <c r="H43" s="76" t="s">
        <v>429</v>
      </c>
      <c r="I43" s="15">
        <v>46</v>
      </c>
      <c r="J43" s="15">
        <v>46</v>
      </c>
      <c r="K43" s="15">
        <v>12</v>
      </c>
      <c r="L43" s="15">
        <v>1</v>
      </c>
      <c r="M43" s="80">
        <v>6.3479999999999999</v>
      </c>
      <c r="N43" s="71">
        <v>7</v>
      </c>
      <c r="O43" s="62">
        <v>3000</v>
      </c>
      <c r="P43" s="63">
        <f>Table2245236891011121314151617181920212224234567234568910111213141516171819202122[[#This Row],[PEMBULATAN]]*O43</f>
        <v>21000</v>
      </c>
    </row>
    <row r="44" spans="1:16" ht="28.5" customHeight="1" x14ac:dyDescent="0.2">
      <c r="A44" s="90"/>
      <c r="B44" s="74"/>
      <c r="C44" s="85" t="s">
        <v>2761</v>
      </c>
      <c r="D44" s="77" t="s">
        <v>426</v>
      </c>
      <c r="E44" s="13">
        <v>44417</v>
      </c>
      <c r="F44" s="75" t="s">
        <v>427</v>
      </c>
      <c r="G44" s="13">
        <v>44418</v>
      </c>
      <c r="H44" s="76" t="s">
        <v>429</v>
      </c>
      <c r="I44" s="15">
        <v>34</v>
      </c>
      <c r="J44" s="15">
        <v>31</v>
      </c>
      <c r="K44" s="15">
        <v>27</v>
      </c>
      <c r="L44" s="15">
        <v>3</v>
      </c>
      <c r="M44" s="80">
        <v>7.1144999999999996</v>
      </c>
      <c r="N44" s="71">
        <v>7</v>
      </c>
      <c r="O44" s="62">
        <v>3000</v>
      </c>
      <c r="P44" s="63">
        <f>Table2245236891011121314151617181920212224234567234568910111213141516171819202122[[#This Row],[PEMBULATAN]]*O44</f>
        <v>21000</v>
      </c>
    </row>
    <row r="45" spans="1:16" ht="28.5" customHeight="1" x14ac:dyDescent="0.2">
      <c r="A45" s="90"/>
      <c r="B45" s="74"/>
      <c r="C45" s="85" t="s">
        <v>2762</v>
      </c>
      <c r="D45" s="77" t="s">
        <v>426</v>
      </c>
      <c r="E45" s="13">
        <v>44417</v>
      </c>
      <c r="F45" s="75" t="s">
        <v>427</v>
      </c>
      <c r="G45" s="13">
        <v>44418</v>
      </c>
      <c r="H45" s="76" t="s">
        <v>429</v>
      </c>
      <c r="I45" s="15">
        <v>45</v>
      </c>
      <c r="J45" s="15">
        <v>29</v>
      </c>
      <c r="K45" s="15">
        <v>50</v>
      </c>
      <c r="L45" s="15">
        <v>3</v>
      </c>
      <c r="M45" s="80">
        <v>16.3125</v>
      </c>
      <c r="N45" s="71">
        <v>17</v>
      </c>
      <c r="O45" s="62">
        <v>3000</v>
      </c>
      <c r="P45" s="63">
        <f>Table2245236891011121314151617181920212224234567234568910111213141516171819202122[[#This Row],[PEMBULATAN]]*O45</f>
        <v>51000</v>
      </c>
    </row>
    <row r="46" spans="1:16" ht="28.5" customHeight="1" x14ac:dyDescent="0.2">
      <c r="A46" s="90"/>
      <c r="B46" s="74"/>
      <c r="C46" s="85" t="s">
        <v>2763</v>
      </c>
      <c r="D46" s="77" t="s">
        <v>426</v>
      </c>
      <c r="E46" s="13">
        <v>44417</v>
      </c>
      <c r="F46" s="75" t="s">
        <v>427</v>
      </c>
      <c r="G46" s="13">
        <v>44418</v>
      </c>
      <c r="H46" s="76" t="s">
        <v>429</v>
      </c>
      <c r="I46" s="15">
        <v>66</v>
      </c>
      <c r="J46" s="15">
        <v>33</v>
      </c>
      <c r="K46" s="15">
        <v>51</v>
      </c>
      <c r="L46" s="15">
        <v>13</v>
      </c>
      <c r="M46" s="80">
        <v>27.769500000000001</v>
      </c>
      <c r="N46" s="71">
        <v>28</v>
      </c>
      <c r="O46" s="62">
        <v>3000</v>
      </c>
      <c r="P46" s="63">
        <f>Table2245236891011121314151617181920212224234567234568910111213141516171819202122[[#This Row],[PEMBULATAN]]*O46</f>
        <v>84000</v>
      </c>
    </row>
    <row r="47" spans="1:16" ht="28.5" customHeight="1" x14ac:dyDescent="0.2">
      <c r="A47" s="90"/>
      <c r="B47" s="74"/>
      <c r="C47" s="85" t="s">
        <v>2764</v>
      </c>
      <c r="D47" s="77" t="s">
        <v>426</v>
      </c>
      <c r="E47" s="13">
        <v>44417</v>
      </c>
      <c r="F47" s="75" t="s">
        <v>427</v>
      </c>
      <c r="G47" s="13">
        <v>44418</v>
      </c>
      <c r="H47" s="76" t="s">
        <v>429</v>
      </c>
      <c r="I47" s="15">
        <v>46</v>
      </c>
      <c r="J47" s="15">
        <v>33</v>
      </c>
      <c r="K47" s="15">
        <v>26</v>
      </c>
      <c r="L47" s="15">
        <v>6</v>
      </c>
      <c r="M47" s="80">
        <v>9.8670000000000009</v>
      </c>
      <c r="N47" s="71">
        <v>10</v>
      </c>
      <c r="O47" s="62">
        <v>3000</v>
      </c>
      <c r="P47" s="63">
        <f>Table2245236891011121314151617181920212224234567234568910111213141516171819202122[[#This Row],[PEMBULATAN]]*O47</f>
        <v>30000</v>
      </c>
    </row>
    <row r="48" spans="1:16" ht="28.5" customHeight="1" x14ac:dyDescent="0.2">
      <c r="A48" s="90"/>
      <c r="B48" s="74"/>
      <c r="C48" s="85" t="s">
        <v>2765</v>
      </c>
      <c r="D48" s="77" t="s">
        <v>426</v>
      </c>
      <c r="E48" s="13">
        <v>44417</v>
      </c>
      <c r="F48" s="75" t="s">
        <v>427</v>
      </c>
      <c r="G48" s="13">
        <v>44418</v>
      </c>
      <c r="H48" s="76" t="s">
        <v>429</v>
      </c>
      <c r="I48" s="15">
        <v>162</v>
      </c>
      <c r="J48" s="15">
        <v>17</v>
      </c>
      <c r="K48" s="15">
        <v>14</v>
      </c>
      <c r="L48" s="15">
        <v>1</v>
      </c>
      <c r="M48" s="80">
        <v>9.6389999999999993</v>
      </c>
      <c r="N48" s="71">
        <v>10</v>
      </c>
      <c r="O48" s="62">
        <v>3000</v>
      </c>
      <c r="P48" s="63">
        <f>Table2245236891011121314151617181920212224234567234568910111213141516171819202122[[#This Row],[PEMBULATAN]]*O48</f>
        <v>30000</v>
      </c>
    </row>
    <row r="49" spans="1:16" ht="28.5" customHeight="1" x14ac:dyDescent="0.2">
      <c r="A49" s="90"/>
      <c r="B49" s="74"/>
      <c r="C49" s="85" t="s">
        <v>2766</v>
      </c>
      <c r="D49" s="77" t="s">
        <v>426</v>
      </c>
      <c r="E49" s="13">
        <v>44417</v>
      </c>
      <c r="F49" s="75" t="s">
        <v>427</v>
      </c>
      <c r="G49" s="13">
        <v>44418</v>
      </c>
      <c r="H49" s="76" t="s">
        <v>429</v>
      </c>
      <c r="I49" s="15">
        <v>46</v>
      </c>
      <c r="J49" s="15">
        <v>75</v>
      </c>
      <c r="K49" s="15">
        <v>7</v>
      </c>
      <c r="L49" s="15">
        <v>1</v>
      </c>
      <c r="M49" s="80">
        <v>6.0374999999999996</v>
      </c>
      <c r="N49" s="71">
        <v>6</v>
      </c>
      <c r="O49" s="62">
        <v>3000</v>
      </c>
      <c r="P49" s="63">
        <f>Table2245236891011121314151617181920212224234567234568910111213141516171819202122[[#This Row],[PEMBULATAN]]*O49</f>
        <v>18000</v>
      </c>
    </row>
    <row r="50" spans="1:16" ht="28.5" customHeight="1" x14ac:dyDescent="0.2">
      <c r="A50" s="90"/>
      <c r="B50" s="74"/>
      <c r="C50" s="85" t="s">
        <v>2767</v>
      </c>
      <c r="D50" s="77" t="s">
        <v>426</v>
      </c>
      <c r="E50" s="13">
        <v>44417</v>
      </c>
      <c r="F50" s="75" t="s">
        <v>427</v>
      </c>
      <c r="G50" s="13">
        <v>44418</v>
      </c>
      <c r="H50" s="76" t="s">
        <v>429</v>
      </c>
      <c r="I50" s="15">
        <v>103</v>
      </c>
      <c r="J50" s="15">
        <v>20</v>
      </c>
      <c r="K50" s="15">
        <v>10</v>
      </c>
      <c r="L50" s="15">
        <v>12</v>
      </c>
      <c r="M50" s="80">
        <v>5.15</v>
      </c>
      <c r="N50" s="71">
        <v>12</v>
      </c>
      <c r="O50" s="62">
        <v>3000</v>
      </c>
      <c r="P50" s="63">
        <f>Table2245236891011121314151617181920212224234567234568910111213141516171819202122[[#This Row],[PEMBULATAN]]*O50</f>
        <v>36000</v>
      </c>
    </row>
    <row r="51" spans="1:16" ht="28.5" customHeight="1" x14ac:dyDescent="0.2">
      <c r="A51" s="90"/>
      <c r="B51" s="74"/>
      <c r="C51" s="85" t="s">
        <v>2768</v>
      </c>
      <c r="D51" s="77" t="s">
        <v>426</v>
      </c>
      <c r="E51" s="13">
        <v>44417</v>
      </c>
      <c r="F51" s="75" t="s">
        <v>427</v>
      </c>
      <c r="G51" s="13">
        <v>44418</v>
      </c>
      <c r="H51" s="76" t="s">
        <v>429</v>
      </c>
      <c r="I51" s="15">
        <v>44</v>
      </c>
      <c r="J51" s="15">
        <v>44</v>
      </c>
      <c r="K51" s="15">
        <v>34</v>
      </c>
      <c r="L51" s="15">
        <v>1</v>
      </c>
      <c r="M51" s="80">
        <v>16.456</v>
      </c>
      <c r="N51" s="71">
        <v>17</v>
      </c>
      <c r="O51" s="62">
        <v>3000</v>
      </c>
      <c r="P51" s="63">
        <f>Table2245236891011121314151617181920212224234567234568910111213141516171819202122[[#This Row],[PEMBULATAN]]*O51</f>
        <v>51000</v>
      </c>
    </row>
    <row r="52" spans="1:16" ht="22.5" customHeight="1" x14ac:dyDescent="0.2">
      <c r="A52" s="143" t="s">
        <v>32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5"/>
      <c r="M52" s="78">
        <f>SUBTOTAL(109,Table2245236891011121314151617181920212224234567234568910111213141516171819202122[KG VOLUME])</f>
        <v>1344.1417499999998</v>
      </c>
      <c r="N52" s="66">
        <f>SUM(N3:N51)</f>
        <v>1359</v>
      </c>
      <c r="O52" s="146">
        <f>SUM(P3:P51)</f>
        <v>4077000</v>
      </c>
      <c r="P52" s="147"/>
    </row>
    <row r="53" spans="1:16" ht="22.5" customHeight="1" x14ac:dyDescent="0.2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2"/>
      <c r="N53" s="84" t="s">
        <v>53</v>
      </c>
      <c r="O53" s="83"/>
      <c r="P53" s="83">
        <f>O52*10%</f>
        <v>407700</v>
      </c>
    </row>
    <row r="54" spans="1:16" x14ac:dyDescent="0.2">
      <c r="A54" s="11"/>
      <c r="B54" s="54" t="s">
        <v>46</v>
      </c>
      <c r="C54" s="53"/>
      <c r="D54" s="55" t="s">
        <v>47</v>
      </c>
      <c r="H54" s="61"/>
      <c r="N54" s="60" t="s">
        <v>33</v>
      </c>
      <c r="P54" s="67">
        <f>O52*1%</f>
        <v>40770</v>
      </c>
    </row>
    <row r="55" spans="1:16" x14ac:dyDescent="0.2">
      <c r="A55" s="11"/>
      <c r="H55" s="61"/>
      <c r="N55" s="60" t="s">
        <v>34</v>
      </c>
      <c r="P55" s="69">
        <v>0</v>
      </c>
    </row>
    <row r="56" spans="1:16" ht="15.75" thickBot="1" x14ac:dyDescent="0.25">
      <c r="A56" s="11"/>
      <c r="H56" s="61"/>
      <c r="N56" s="60" t="s">
        <v>35</v>
      </c>
      <c r="P56" s="69">
        <v>0</v>
      </c>
    </row>
    <row r="57" spans="1:16" x14ac:dyDescent="0.2">
      <c r="A57" s="11"/>
      <c r="H57" s="61"/>
      <c r="N57" s="64" t="s">
        <v>36</v>
      </c>
      <c r="O57" s="65"/>
      <c r="P57" s="68">
        <f>O52-P53+P54</f>
        <v>3710070</v>
      </c>
    </row>
    <row r="58" spans="1:16" x14ac:dyDescent="0.2">
      <c r="B58" s="54"/>
      <c r="C58" s="53"/>
      <c r="D58" s="55"/>
    </row>
    <row r="60" spans="1:16" x14ac:dyDescent="0.2">
      <c r="A60" s="11"/>
      <c r="C60" s="53" t="s">
        <v>3713</v>
      </c>
      <c r="H60" s="61"/>
      <c r="P60" s="70"/>
    </row>
    <row r="61" spans="1:16" x14ac:dyDescent="0.2">
      <c r="A61" s="11"/>
      <c r="C61" s="2" t="s">
        <v>3714</v>
      </c>
      <c r="H61" s="61"/>
      <c r="O61" s="56"/>
      <c r="P61" s="70"/>
    </row>
    <row r="62" spans="1:16" s="3" customFormat="1" x14ac:dyDescent="0.25">
      <c r="A62" s="11"/>
      <c r="B62" s="2"/>
      <c r="C62" s="2" t="s">
        <v>3715</v>
      </c>
      <c r="E62" s="12"/>
      <c r="H62" s="61"/>
      <c r="N62" s="14"/>
      <c r="O62" s="14"/>
      <c r="P62" s="14"/>
    </row>
    <row r="63" spans="1:16" s="3" customFormat="1" x14ac:dyDescent="0.25">
      <c r="A63" s="11"/>
      <c r="B63" s="2"/>
      <c r="C63" s="2" t="s">
        <v>3402</v>
      </c>
      <c r="E63" s="12"/>
      <c r="H63" s="61"/>
      <c r="N63" s="14"/>
      <c r="O63" s="14"/>
      <c r="P63" s="14"/>
    </row>
    <row r="64" spans="1:16" s="3" customFormat="1" x14ac:dyDescent="0.2">
      <c r="A64" s="11"/>
      <c r="B64" s="2"/>
      <c r="C64" s="53" t="s">
        <v>3716</v>
      </c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 t="s">
        <v>3399</v>
      </c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 t="s">
        <v>3717</v>
      </c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 t="s">
        <v>3383</v>
      </c>
      <c r="E67" s="12"/>
      <c r="H67" s="61"/>
      <c r="N67" s="14"/>
      <c r="O67" s="14"/>
      <c r="P67" s="14"/>
    </row>
    <row r="68" spans="1:16" s="3" customFormat="1" x14ac:dyDescent="0.25">
      <c r="A68" s="11"/>
      <c r="B68" s="2"/>
      <c r="C68" s="2" t="s">
        <v>3393</v>
      </c>
      <c r="E68" s="12"/>
      <c r="H68" s="61"/>
      <c r="N68" s="14"/>
      <c r="O68" s="14"/>
      <c r="P68" s="14"/>
    </row>
    <row r="69" spans="1:16" s="3" customFormat="1" x14ac:dyDescent="0.25">
      <c r="A69" s="11"/>
      <c r="B69" s="2"/>
      <c r="C69" s="2" t="s">
        <v>3394</v>
      </c>
      <c r="E69" s="12"/>
      <c r="H69" s="61"/>
      <c r="N69" s="14"/>
      <c r="O69" s="14"/>
      <c r="P69" s="14"/>
    </row>
    <row r="70" spans="1:16" s="3" customFormat="1" x14ac:dyDescent="0.25">
      <c r="A70" s="11"/>
      <c r="B70" s="2"/>
      <c r="C70" s="2" t="s">
        <v>3382</v>
      </c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 t="s">
        <v>3371</v>
      </c>
      <c r="E71" s="12"/>
      <c r="H71" s="61"/>
      <c r="N71" s="14"/>
      <c r="O71" s="14"/>
      <c r="P71" s="14"/>
    </row>
    <row r="72" spans="1:16" s="3" customFormat="1" x14ac:dyDescent="0.25">
      <c r="A72" s="11"/>
      <c r="B72" s="2"/>
      <c r="C72" s="2" t="s">
        <v>3362</v>
      </c>
      <c r="E72" s="12"/>
      <c r="H72" s="61"/>
      <c r="N72" s="14"/>
      <c r="O72" s="14"/>
      <c r="P72" s="14"/>
    </row>
    <row r="73" spans="1:16" s="3" customFormat="1" x14ac:dyDescent="0.25">
      <c r="A73" s="11"/>
      <c r="B73" s="2"/>
      <c r="C73" s="2" t="s">
        <v>3374</v>
      </c>
      <c r="E73" s="12"/>
      <c r="H73" s="61"/>
      <c r="N73" s="14"/>
      <c r="O73" s="14"/>
      <c r="P73" s="14"/>
    </row>
    <row r="74" spans="1:16" x14ac:dyDescent="0.2">
      <c r="C74" s="2" t="s">
        <v>3375</v>
      </c>
    </row>
    <row r="75" spans="1:16" x14ac:dyDescent="0.2">
      <c r="C75" s="2" t="s">
        <v>3373</v>
      </c>
    </row>
    <row r="76" spans="1:16" x14ac:dyDescent="0.2">
      <c r="C76" s="2" t="s">
        <v>3350</v>
      </c>
    </row>
    <row r="77" spans="1:16" x14ac:dyDescent="0.2">
      <c r="C77" s="2" t="s">
        <v>3359</v>
      </c>
    </row>
    <row r="78" spans="1:16" x14ac:dyDescent="0.2">
      <c r="C78" s="2" t="s">
        <v>3366</v>
      </c>
    </row>
    <row r="79" spans="1:16" x14ac:dyDescent="0.2">
      <c r="C79" s="2" t="s">
        <v>3368</v>
      </c>
    </row>
    <row r="80" spans="1:16" x14ac:dyDescent="0.2">
      <c r="C80" s="2" t="s">
        <v>3352</v>
      </c>
    </row>
    <row r="81" spans="3:3" x14ac:dyDescent="0.2">
      <c r="C81" s="2" t="s">
        <v>3358</v>
      </c>
    </row>
    <row r="82" spans="3:3" x14ac:dyDescent="0.2">
      <c r="C82" s="2" t="s">
        <v>3367</v>
      </c>
    </row>
    <row r="83" spans="3:3" x14ac:dyDescent="0.2">
      <c r="C83" s="2" t="s">
        <v>3348</v>
      </c>
    </row>
    <row r="84" spans="3:3" x14ac:dyDescent="0.2">
      <c r="C84" s="2" t="s">
        <v>3341</v>
      </c>
    </row>
    <row r="85" spans="3:3" x14ac:dyDescent="0.2">
      <c r="C85" s="2" t="s">
        <v>3345</v>
      </c>
    </row>
    <row r="86" spans="3:3" x14ac:dyDescent="0.2">
      <c r="C86" s="2" t="s">
        <v>3322</v>
      </c>
    </row>
    <row r="87" spans="3:3" x14ac:dyDescent="0.2">
      <c r="C87" s="2" t="s">
        <v>3320</v>
      </c>
    </row>
    <row r="88" spans="3:3" x14ac:dyDescent="0.2">
      <c r="C88" s="2" t="s">
        <v>3306</v>
      </c>
    </row>
    <row r="89" spans="3:3" x14ac:dyDescent="0.2">
      <c r="C89" s="2" t="s">
        <v>3299</v>
      </c>
    </row>
    <row r="90" spans="3:3" x14ac:dyDescent="0.2">
      <c r="C90" s="2" t="s">
        <v>3280</v>
      </c>
    </row>
    <row r="91" spans="3:3" x14ac:dyDescent="0.2">
      <c r="C91" s="2" t="s">
        <v>3302</v>
      </c>
    </row>
    <row r="92" spans="3:3" x14ac:dyDescent="0.2">
      <c r="C92" s="2" t="s">
        <v>3333</v>
      </c>
    </row>
    <row r="93" spans="3:3" x14ac:dyDescent="0.2">
      <c r="C93" s="2" t="s">
        <v>3298</v>
      </c>
    </row>
    <row r="94" spans="3:3" x14ac:dyDescent="0.2">
      <c r="C94" s="2" t="s">
        <v>3301</v>
      </c>
    </row>
    <row r="95" spans="3:3" x14ac:dyDescent="0.2">
      <c r="C95" s="2" t="s">
        <v>3379</v>
      </c>
    </row>
    <row r="96" spans="3:3" x14ac:dyDescent="0.2">
      <c r="C96" s="2" t="s">
        <v>3365</v>
      </c>
    </row>
    <row r="97" spans="3:3" x14ac:dyDescent="0.2">
      <c r="C97" s="2" t="s">
        <v>3356</v>
      </c>
    </row>
    <row r="98" spans="3:3" x14ac:dyDescent="0.2">
      <c r="C98" s="2" t="s">
        <v>3346</v>
      </c>
    </row>
    <row r="99" spans="3:3" x14ac:dyDescent="0.2">
      <c r="C99" s="2" t="s">
        <v>3335</v>
      </c>
    </row>
    <row r="100" spans="3:3" x14ac:dyDescent="0.2">
      <c r="C100" s="2" t="s">
        <v>3384</v>
      </c>
    </row>
    <row r="101" spans="3:3" x14ac:dyDescent="0.2">
      <c r="C101" s="2" t="s">
        <v>3339</v>
      </c>
    </row>
    <row r="102" spans="3:3" x14ac:dyDescent="0.2">
      <c r="C102" s="2" t="s">
        <v>3327</v>
      </c>
    </row>
    <row r="103" spans="3:3" x14ac:dyDescent="0.2">
      <c r="C103" s="2" t="s">
        <v>3386</v>
      </c>
    </row>
    <row r="104" spans="3:3" x14ac:dyDescent="0.2">
      <c r="C104" s="2" t="s">
        <v>3318</v>
      </c>
    </row>
    <row r="105" spans="3:3" x14ac:dyDescent="0.2">
      <c r="C105" s="2" t="s">
        <v>3325</v>
      </c>
    </row>
    <row r="106" spans="3:3" x14ac:dyDescent="0.2">
      <c r="C106" s="2" t="s">
        <v>3309</v>
      </c>
    </row>
    <row r="107" spans="3:3" x14ac:dyDescent="0.2">
      <c r="C107" s="2" t="s">
        <v>3314</v>
      </c>
    </row>
    <row r="108" spans="3:3" x14ac:dyDescent="0.2">
      <c r="C108" s="2" t="s">
        <v>3290</v>
      </c>
    </row>
    <row r="109" spans="3:3" x14ac:dyDescent="0.2">
      <c r="C109" s="2" t="s">
        <v>3268</v>
      </c>
    </row>
    <row r="110" spans="3:3" x14ac:dyDescent="0.2">
      <c r="C110" s="2" t="s">
        <v>3288</v>
      </c>
    </row>
    <row r="111" spans="3:3" x14ac:dyDescent="0.2">
      <c r="C111" s="2" t="s">
        <v>3287</v>
      </c>
    </row>
    <row r="112" spans="3:3" x14ac:dyDescent="0.2">
      <c r="C112" s="2" t="s">
        <v>3261</v>
      </c>
    </row>
    <row r="113" spans="3:3" x14ac:dyDescent="0.2">
      <c r="C113" s="2" t="s">
        <v>3274</v>
      </c>
    </row>
    <row r="114" spans="3:3" x14ac:dyDescent="0.2">
      <c r="C114" s="2" t="s">
        <v>3246</v>
      </c>
    </row>
    <row r="115" spans="3:3" x14ac:dyDescent="0.2">
      <c r="C115" s="2" t="s">
        <v>3259</v>
      </c>
    </row>
    <row r="116" spans="3:3" x14ac:dyDescent="0.2">
      <c r="C116" s="2" t="s">
        <v>3266</v>
      </c>
    </row>
    <row r="117" spans="3:3" x14ac:dyDescent="0.2">
      <c r="C117" s="2" t="s">
        <v>3338</v>
      </c>
    </row>
    <row r="118" spans="3:3" x14ac:dyDescent="0.2">
      <c r="C118" s="2" t="s">
        <v>3269</v>
      </c>
    </row>
    <row r="119" spans="3:3" x14ac:dyDescent="0.2">
      <c r="C119" s="2" t="s">
        <v>3243</v>
      </c>
    </row>
    <row r="120" spans="3:3" x14ac:dyDescent="0.2">
      <c r="C120" s="2" t="s">
        <v>3242</v>
      </c>
    </row>
    <row r="121" spans="3:3" x14ac:dyDescent="0.2">
      <c r="C121" s="2" t="s">
        <v>3244</v>
      </c>
    </row>
    <row r="122" spans="3:3" x14ac:dyDescent="0.2">
      <c r="C122" s="2" t="s">
        <v>3389</v>
      </c>
    </row>
    <row r="123" spans="3:3" x14ac:dyDescent="0.2">
      <c r="C123" s="2" t="s">
        <v>3390</v>
      </c>
    </row>
    <row r="124" spans="3:3" x14ac:dyDescent="0.2">
      <c r="C124" s="2" t="s">
        <v>3391</v>
      </c>
    </row>
    <row r="125" spans="3:3" x14ac:dyDescent="0.2">
      <c r="C125" s="2" t="s">
        <v>3256</v>
      </c>
    </row>
    <row r="126" spans="3:3" x14ac:dyDescent="0.2">
      <c r="C126" s="2" t="s">
        <v>3353</v>
      </c>
    </row>
    <row r="127" spans="3:3" x14ac:dyDescent="0.2">
      <c r="C127" s="2" t="s">
        <v>3340</v>
      </c>
    </row>
    <row r="128" spans="3:3" x14ac:dyDescent="0.2">
      <c r="C128" s="2" t="s">
        <v>3351</v>
      </c>
    </row>
    <row r="129" spans="3:3" x14ac:dyDescent="0.2">
      <c r="C129" s="2" t="s">
        <v>3282</v>
      </c>
    </row>
    <row r="130" spans="3:3" x14ac:dyDescent="0.2">
      <c r="C130" s="2" t="s">
        <v>3328</v>
      </c>
    </row>
    <row r="131" spans="3:3" x14ac:dyDescent="0.2">
      <c r="C131" s="2" t="s">
        <v>3317</v>
      </c>
    </row>
    <row r="132" spans="3:3" x14ac:dyDescent="0.2">
      <c r="C132" s="2" t="s">
        <v>3291</v>
      </c>
    </row>
    <row r="133" spans="3:3" x14ac:dyDescent="0.2">
      <c r="C133" s="2" t="s">
        <v>3277</v>
      </c>
    </row>
    <row r="134" spans="3:3" x14ac:dyDescent="0.2">
      <c r="C134" s="2" t="s">
        <v>3289</v>
      </c>
    </row>
    <row r="135" spans="3:3" x14ac:dyDescent="0.2">
      <c r="C135" s="2" t="s">
        <v>3273</v>
      </c>
    </row>
    <row r="136" spans="3:3" x14ac:dyDescent="0.2">
      <c r="C136" s="2" t="s">
        <v>3227</v>
      </c>
    </row>
    <row r="137" spans="3:3" x14ac:dyDescent="0.2">
      <c r="C137" s="2" t="s">
        <v>3331</v>
      </c>
    </row>
    <row r="138" spans="3:3" x14ac:dyDescent="0.2">
      <c r="C138" s="2" t="s">
        <v>3265</v>
      </c>
    </row>
    <row r="139" spans="3:3" x14ac:dyDescent="0.2">
      <c r="C139" s="2" t="s">
        <v>3304</v>
      </c>
    </row>
    <row r="140" spans="3:3" x14ac:dyDescent="0.2">
      <c r="C140" s="2" t="s">
        <v>3293</v>
      </c>
    </row>
    <row r="141" spans="3:3" x14ac:dyDescent="0.2">
      <c r="C141" s="2" t="s">
        <v>3214</v>
      </c>
    </row>
    <row r="142" spans="3:3" x14ac:dyDescent="0.2">
      <c r="C142" s="2" t="s">
        <v>3230</v>
      </c>
    </row>
    <row r="143" spans="3:3" x14ac:dyDescent="0.2">
      <c r="C143" s="2" t="s">
        <v>3221</v>
      </c>
    </row>
    <row r="144" spans="3:3" x14ac:dyDescent="0.2">
      <c r="C144" s="2" t="s">
        <v>3218</v>
      </c>
    </row>
    <row r="145" spans="3:3" x14ac:dyDescent="0.2">
      <c r="C145" s="2" t="s">
        <v>3224</v>
      </c>
    </row>
    <row r="146" spans="3:3" x14ac:dyDescent="0.2">
      <c r="C146" s="2" t="s">
        <v>3222</v>
      </c>
    </row>
    <row r="147" spans="3:3" x14ac:dyDescent="0.2">
      <c r="C147" s="2" t="s">
        <v>3223</v>
      </c>
    </row>
    <row r="148" spans="3:3" x14ac:dyDescent="0.2">
      <c r="C148" s="2" t="s">
        <v>3403</v>
      </c>
    </row>
    <row r="149" spans="3:3" x14ac:dyDescent="0.2">
      <c r="C149" s="2" t="s">
        <v>3257</v>
      </c>
    </row>
    <row r="150" spans="3:3" x14ac:dyDescent="0.2">
      <c r="C150" s="2" t="s">
        <v>3213</v>
      </c>
    </row>
    <row r="151" spans="3:3" x14ac:dyDescent="0.2">
      <c r="C151" s="2" t="s">
        <v>3247</v>
      </c>
    </row>
    <row r="152" spans="3:3" x14ac:dyDescent="0.2">
      <c r="C152" s="2" t="s">
        <v>3205</v>
      </c>
    </row>
    <row r="153" spans="3:3" x14ac:dyDescent="0.2">
      <c r="C153" s="2" t="s">
        <v>3250</v>
      </c>
    </row>
    <row r="154" spans="3:3" x14ac:dyDescent="0.2">
      <c r="C154" s="2" t="s">
        <v>3191</v>
      </c>
    </row>
    <row r="155" spans="3:3" x14ac:dyDescent="0.2">
      <c r="C155" s="2" t="s">
        <v>3193</v>
      </c>
    </row>
    <row r="156" spans="3:3" x14ac:dyDescent="0.2">
      <c r="C156" s="2" t="s">
        <v>3188</v>
      </c>
    </row>
    <row r="157" spans="3:3" x14ac:dyDescent="0.2">
      <c r="C157" s="2" t="s">
        <v>3248</v>
      </c>
    </row>
    <row r="158" spans="3:3" x14ac:dyDescent="0.2">
      <c r="C158" s="2" t="s">
        <v>3199</v>
      </c>
    </row>
    <row r="159" spans="3:3" x14ac:dyDescent="0.2">
      <c r="C159" s="2" t="s">
        <v>3198</v>
      </c>
    </row>
    <row r="160" spans="3:3" x14ac:dyDescent="0.2">
      <c r="C160" s="2" t="s">
        <v>3129</v>
      </c>
    </row>
    <row r="161" spans="3:3" x14ac:dyDescent="0.2">
      <c r="C161" s="2" t="s">
        <v>3174</v>
      </c>
    </row>
    <row r="162" spans="3:3" x14ac:dyDescent="0.2">
      <c r="C162" s="2" t="s">
        <v>3126</v>
      </c>
    </row>
    <row r="163" spans="3:3" x14ac:dyDescent="0.2">
      <c r="C163" s="2" t="s">
        <v>3103</v>
      </c>
    </row>
    <row r="164" spans="3:3" x14ac:dyDescent="0.2">
      <c r="C164" s="2" t="s">
        <v>3123</v>
      </c>
    </row>
    <row r="165" spans="3:3" x14ac:dyDescent="0.2">
      <c r="C165" s="2" t="s">
        <v>3110</v>
      </c>
    </row>
    <row r="166" spans="3:3" x14ac:dyDescent="0.2">
      <c r="C166" s="2" t="s">
        <v>3163</v>
      </c>
    </row>
    <row r="167" spans="3:3" x14ac:dyDescent="0.2">
      <c r="C167" s="2" t="s">
        <v>3200</v>
      </c>
    </row>
    <row r="168" spans="3:3" x14ac:dyDescent="0.2">
      <c r="C168" s="2" t="s">
        <v>3187</v>
      </c>
    </row>
    <row r="169" spans="3:3" x14ac:dyDescent="0.2">
      <c r="C169" s="2" t="s">
        <v>3106</v>
      </c>
    </row>
    <row r="170" spans="3:3" x14ac:dyDescent="0.2">
      <c r="C170" s="2" t="s">
        <v>3107</v>
      </c>
    </row>
    <row r="171" spans="3:3" x14ac:dyDescent="0.2">
      <c r="C171" s="2" t="s">
        <v>3113</v>
      </c>
    </row>
    <row r="172" spans="3:3" x14ac:dyDescent="0.2">
      <c r="C172" s="2" t="s">
        <v>3112</v>
      </c>
    </row>
    <row r="173" spans="3:3" x14ac:dyDescent="0.2">
      <c r="C173" s="2" t="s">
        <v>3119</v>
      </c>
    </row>
    <row r="174" spans="3:3" x14ac:dyDescent="0.2">
      <c r="C174" s="2" t="s">
        <v>3196</v>
      </c>
    </row>
    <row r="175" spans="3:3" x14ac:dyDescent="0.2">
      <c r="C175" s="2" t="s">
        <v>3139</v>
      </c>
    </row>
    <row r="176" spans="3:3" x14ac:dyDescent="0.2">
      <c r="C176" s="2" t="s">
        <v>3135</v>
      </c>
    </row>
    <row r="177" spans="3:3" x14ac:dyDescent="0.2">
      <c r="C177" s="2" t="s">
        <v>3140</v>
      </c>
    </row>
    <row r="178" spans="3:3" x14ac:dyDescent="0.2">
      <c r="C178" s="2" t="s">
        <v>3130</v>
      </c>
    </row>
    <row r="179" spans="3:3" x14ac:dyDescent="0.2">
      <c r="C179" s="2" t="s">
        <v>3142</v>
      </c>
    </row>
    <row r="180" spans="3:3" x14ac:dyDescent="0.2">
      <c r="C180" s="2" t="s">
        <v>3143</v>
      </c>
    </row>
    <row r="181" spans="3:3" x14ac:dyDescent="0.2">
      <c r="C181" s="2" t="s">
        <v>3109</v>
      </c>
    </row>
    <row r="182" spans="3:3" x14ac:dyDescent="0.2">
      <c r="C182" s="2" t="s">
        <v>3157</v>
      </c>
    </row>
    <row r="183" spans="3:3" x14ac:dyDescent="0.2">
      <c r="C183" s="2" t="s">
        <v>3235</v>
      </c>
    </row>
    <row r="184" spans="3:3" x14ac:dyDescent="0.2">
      <c r="C184" s="2" t="s">
        <v>3167</v>
      </c>
    </row>
    <row r="185" spans="3:3" x14ac:dyDescent="0.2">
      <c r="C185" s="2" t="s">
        <v>3095</v>
      </c>
    </row>
    <row r="186" spans="3:3" x14ac:dyDescent="0.2">
      <c r="C186" s="2" t="s">
        <v>3025</v>
      </c>
    </row>
    <row r="187" spans="3:3" x14ac:dyDescent="0.2">
      <c r="C187" s="2" t="s">
        <v>3183</v>
      </c>
    </row>
    <row r="188" spans="3:3" x14ac:dyDescent="0.2">
      <c r="C188" s="2" t="s">
        <v>3152</v>
      </c>
    </row>
    <row r="189" spans="3:3" x14ac:dyDescent="0.2">
      <c r="C189" s="2" t="s">
        <v>3138</v>
      </c>
    </row>
    <row r="190" spans="3:3" x14ac:dyDescent="0.2">
      <c r="C190" s="2" t="s">
        <v>3124</v>
      </c>
    </row>
    <row r="191" spans="3:3" x14ac:dyDescent="0.2">
      <c r="C191" s="2" t="s">
        <v>3153</v>
      </c>
    </row>
    <row r="192" spans="3:3" x14ac:dyDescent="0.2">
      <c r="C192" s="2" t="s">
        <v>3147</v>
      </c>
    </row>
    <row r="193" spans="3:3" x14ac:dyDescent="0.2">
      <c r="C193" s="2" t="s">
        <v>3111</v>
      </c>
    </row>
    <row r="194" spans="3:3" x14ac:dyDescent="0.2">
      <c r="C194" s="2" t="s">
        <v>3134</v>
      </c>
    </row>
    <row r="195" spans="3:3" x14ac:dyDescent="0.2">
      <c r="C195" s="2" t="s">
        <v>3145</v>
      </c>
    </row>
    <row r="196" spans="3:3" x14ac:dyDescent="0.2">
      <c r="C196" s="2" t="s">
        <v>3117</v>
      </c>
    </row>
    <row r="197" spans="3:3" x14ac:dyDescent="0.2">
      <c r="C197" s="2" t="s">
        <v>3154</v>
      </c>
    </row>
    <row r="198" spans="3:3" x14ac:dyDescent="0.2">
      <c r="C198" s="2" t="s">
        <v>3181</v>
      </c>
    </row>
    <row r="199" spans="3:3" x14ac:dyDescent="0.2">
      <c r="C199" s="2" t="s">
        <v>3030</v>
      </c>
    </row>
    <row r="200" spans="3:3" x14ac:dyDescent="0.2">
      <c r="C200" s="2" t="s">
        <v>3073</v>
      </c>
    </row>
    <row r="201" spans="3:3" x14ac:dyDescent="0.2">
      <c r="C201" s="2" t="s">
        <v>3029</v>
      </c>
    </row>
    <row r="202" spans="3:3" x14ac:dyDescent="0.2">
      <c r="C202" s="2" t="s">
        <v>3038</v>
      </c>
    </row>
    <row r="203" spans="3:3" x14ac:dyDescent="0.2">
      <c r="C203" s="2" t="s">
        <v>3085</v>
      </c>
    </row>
    <row r="204" spans="3:3" x14ac:dyDescent="0.2">
      <c r="C204" s="2" t="s">
        <v>3054</v>
      </c>
    </row>
    <row r="205" spans="3:3" x14ac:dyDescent="0.2">
      <c r="C205" s="2" t="s">
        <v>3040</v>
      </c>
    </row>
    <row r="206" spans="3:3" x14ac:dyDescent="0.2">
      <c r="C206" s="2" t="s">
        <v>3078</v>
      </c>
    </row>
    <row r="207" spans="3:3" x14ac:dyDescent="0.2">
      <c r="C207" s="2" t="s">
        <v>3059</v>
      </c>
    </row>
    <row r="208" spans="3:3" x14ac:dyDescent="0.2">
      <c r="C208" s="2" t="s">
        <v>3028</v>
      </c>
    </row>
    <row r="209" spans="3:3" x14ac:dyDescent="0.2">
      <c r="C209" s="2" t="s">
        <v>3166</v>
      </c>
    </row>
    <row r="210" spans="3:3" x14ac:dyDescent="0.2">
      <c r="C210" s="2" t="s">
        <v>3097</v>
      </c>
    </row>
    <row r="211" spans="3:3" x14ac:dyDescent="0.2">
      <c r="C211" s="2" t="s">
        <v>3172</v>
      </c>
    </row>
    <row r="212" spans="3:3" x14ac:dyDescent="0.2">
      <c r="C212" s="2" t="s">
        <v>3175</v>
      </c>
    </row>
    <row r="213" spans="3:3" x14ac:dyDescent="0.2">
      <c r="C213" s="2" t="s">
        <v>3079</v>
      </c>
    </row>
    <row r="214" spans="3:3" x14ac:dyDescent="0.2">
      <c r="C214" s="2" t="s">
        <v>3056</v>
      </c>
    </row>
    <row r="215" spans="3:3" x14ac:dyDescent="0.2">
      <c r="C215" s="2" t="s">
        <v>3048</v>
      </c>
    </row>
    <row r="216" spans="3:3" x14ac:dyDescent="0.2">
      <c r="C216" s="2" t="s">
        <v>3083</v>
      </c>
    </row>
    <row r="217" spans="3:3" x14ac:dyDescent="0.2">
      <c r="C217" s="2" t="s">
        <v>3060</v>
      </c>
    </row>
    <row r="218" spans="3:3" x14ac:dyDescent="0.2">
      <c r="C218" s="2" t="s">
        <v>3076</v>
      </c>
    </row>
    <row r="219" spans="3:3" x14ac:dyDescent="0.2">
      <c r="C219" s="2" t="s">
        <v>3069</v>
      </c>
    </row>
    <row r="220" spans="3:3" x14ac:dyDescent="0.2">
      <c r="C220" s="2" t="s">
        <v>3080</v>
      </c>
    </row>
    <row r="221" spans="3:3" x14ac:dyDescent="0.2">
      <c r="C221" s="2" t="s">
        <v>3074</v>
      </c>
    </row>
    <row r="222" spans="3:3" x14ac:dyDescent="0.2">
      <c r="C222" s="2" t="s">
        <v>3070</v>
      </c>
    </row>
    <row r="223" spans="3:3" x14ac:dyDescent="0.2">
      <c r="C223" s="2" t="s">
        <v>3072</v>
      </c>
    </row>
    <row r="224" spans="3:3" x14ac:dyDescent="0.2">
      <c r="C224" s="2" t="s">
        <v>3067</v>
      </c>
    </row>
    <row r="225" spans="3:3" x14ac:dyDescent="0.2">
      <c r="C225" s="2" t="s">
        <v>3063</v>
      </c>
    </row>
    <row r="226" spans="3:3" x14ac:dyDescent="0.2">
      <c r="C226" s="2" t="s">
        <v>3049</v>
      </c>
    </row>
    <row r="227" spans="3:3" x14ac:dyDescent="0.2">
      <c r="C227" s="2" t="s">
        <v>3718</v>
      </c>
    </row>
    <row r="228" spans="3:3" x14ac:dyDescent="0.2">
      <c r="C228" s="2" t="s">
        <v>3719</v>
      </c>
    </row>
    <row r="229" spans="3:3" x14ac:dyDescent="0.2">
      <c r="C229" s="2" t="s">
        <v>3720</v>
      </c>
    </row>
    <row r="230" spans="3:3" x14ac:dyDescent="0.2">
      <c r="C230" s="2" t="s">
        <v>3721</v>
      </c>
    </row>
    <row r="231" spans="3:3" x14ac:dyDescent="0.2">
      <c r="C231" s="2" t="s">
        <v>3722</v>
      </c>
    </row>
    <row r="232" spans="3:3" x14ac:dyDescent="0.2">
      <c r="C232" s="2" t="s">
        <v>3723</v>
      </c>
    </row>
    <row r="233" spans="3:3" x14ac:dyDescent="0.2">
      <c r="C233" s="2" t="s">
        <v>3724</v>
      </c>
    </row>
    <row r="234" spans="3:3" x14ac:dyDescent="0.2">
      <c r="C234" s="2" t="s">
        <v>3725</v>
      </c>
    </row>
    <row r="235" spans="3:3" x14ac:dyDescent="0.2">
      <c r="C235" s="2" t="s">
        <v>3726</v>
      </c>
    </row>
    <row r="236" spans="3:3" x14ac:dyDescent="0.2">
      <c r="C236" s="2" t="s">
        <v>3727</v>
      </c>
    </row>
    <row r="237" spans="3:3" x14ac:dyDescent="0.2">
      <c r="C237" s="2" t="s">
        <v>3728</v>
      </c>
    </row>
    <row r="238" spans="3:3" x14ac:dyDescent="0.2">
      <c r="C238" s="2" t="s">
        <v>3729</v>
      </c>
    </row>
    <row r="239" spans="3:3" x14ac:dyDescent="0.2">
      <c r="C239" s="2" t="s">
        <v>3730</v>
      </c>
    </row>
    <row r="240" spans="3:3" x14ac:dyDescent="0.2">
      <c r="C240" s="2" t="s">
        <v>3731</v>
      </c>
    </row>
    <row r="241" spans="3:3" x14ac:dyDescent="0.2">
      <c r="C241" s="2" t="s">
        <v>3732</v>
      </c>
    </row>
    <row r="242" spans="3:3" x14ac:dyDescent="0.2">
      <c r="C242" s="2" t="s">
        <v>3733</v>
      </c>
    </row>
    <row r="243" spans="3:3" x14ac:dyDescent="0.2">
      <c r="C243" s="2" t="s">
        <v>3734</v>
      </c>
    </row>
    <row r="244" spans="3:3" x14ac:dyDescent="0.2">
      <c r="C244" s="2" t="s">
        <v>3735</v>
      </c>
    </row>
    <row r="245" spans="3:3" x14ac:dyDescent="0.2">
      <c r="C245" s="2" t="s">
        <v>3736</v>
      </c>
    </row>
    <row r="246" spans="3:3" x14ac:dyDescent="0.2">
      <c r="C246" s="2" t="s">
        <v>3737</v>
      </c>
    </row>
    <row r="247" spans="3:3" x14ac:dyDescent="0.2">
      <c r="C247" s="2" t="s">
        <v>3738</v>
      </c>
    </row>
    <row r="248" spans="3:3" x14ac:dyDescent="0.2">
      <c r="C248" s="2" t="s">
        <v>3739</v>
      </c>
    </row>
    <row r="249" spans="3:3" x14ac:dyDescent="0.2">
      <c r="C249" s="2" t="s">
        <v>3740</v>
      </c>
    </row>
    <row r="250" spans="3:3" x14ac:dyDescent="0.2">
      <c r="C250" s="2" t="s">
        <v>3741</v>
      </c>
    </row>
    <row r="251" spans="3:3" x14ac:dyDescent="0.2">
      <c r="C251" s="2" t="s">
        <v>3742</v>
      </c>
    </row>
    <row r="252" spans="3:3" x14ac:dyDescent="0.2">
      <c r="C252" s="2" t="s">
        <v>3743</v>
      </c>
    </row>
    <row r="253" spans="3:3" x14ac:dyDescent="0.2">
      <c r="C253" s="2" t="s">
        <v>3744</v>
      </c>
    </row>
    <row r="254" spans="3:3" x14ac:dyDescent="0.2">
      <c r="C254" s="2" t="s">
        <v>3745</v>
      </c>
    </row>
    <row r="255" spans="3:3" x14ac:dyDescent="0.2">
      <c r="C255" s="2" t="s">
        <v>3746</v>
      </c>
    </row>
    <row r="256" spans="3:3" x14ac:dyDescent="0.2">
      <c r="C256" s="2" t="s">
        <v>3747</v>
      </c>
    </row>
    <row r="257" spans="3:3" x14ac:dyDescent="0.2">
      <c r="C257" s="2" t="s">
        <v>3748</v>
      </c>
    </row>
    <row r="258" spans="3:3" x14ac:dyDescent="0.2">
      <c r="C258" s="2" t="s">
        <v>3749</v>
      </c>
    </row>
    <row r="259" spans="3:3" x14ac:dyDescent="0.2">
      <c r="C259" s="2" t="s">
        <v>3750</v>
      </c>
    </row>
    <row r="260" spans="3:3" x14ac:dyDescent="0.2">
      <c r="C260" s="2" t="s">
        <v>3751</v>
      </c>
    </row>
    <row r="261" spans="3:3" x14ac:dyDescent="0.2">
      <c r="C261" s="2" t="s">
        <v>3752</v>
      </c>
    </row>
    <row r="262" spans="3:3" x14ac:dyDescent="0.2">
      <c r="C262" s="2" t="s">
        <v>3753</v>
      </c>
    </row>
    <row r="263" spans="3:3" x14ac:dyDescent="0.2">
      <c r="C263" s="2" t="s">
        <v>3754</v>
      </c>
    </row>
    <row r="264" spans="3:3" x14ac:dyDescent="0.2">
      <c r="C264" s="2" t="s">
        <v>3755</v>
      </c>
    </row>
    <row r="265" spans="3:3" x14ac:dyDescent="0.2">
      <c r="C265" s="2" t="s">
        <v>3756</v>
      </c>
    </row>
    <row r="266" spans="3:3" x14ac:dyDescent="0.2">
      <c r="C266" s="2" t="s">
        <v>3757</v>
      </c>
    </row>
    <row r="267" spans="3:3" x14ac:dyDescent="0.2">
      <c r="C267" s="2" t="s">
        <v>3758</v>
      </c>
    </row>
    <row r="268" spans="3:3" x14ac:dyDescent="0.2">
      <c r="C268" s="2" t="s">
        <v>3759</v>
      </c>
    </row>
    <row r="269" spans="3:3" x14ac:dyDescent="0.2">
      <c r="C269" s="2" t="s">
        <v>3760</v>
      </c>
    </row>
    <row r="270" spans="3:3" x14ac:dyDescent="0.2">
      <c r="C270" s="2" t="s">
        <v>3761</v>
      </c>
    </row>
    <row r="271" spans="3:3" x14ac:dyDescent="0.2">
      <c r="C271" s="2" t="s">
        <v>3762</v>
      </c>
    </row>
    <row r="272" spans="3:3" x14ac:dyDescent="0.2">
      <c r="C272" s="2" t="s">
        <v>3763</v>
      </c>
    </row>
    <row r="273" spans="3:3" x14ac:dyDescent="0.2">
      <c r="C273" s="2" t="s">
        <v>3764</v>
      </c>
    </row>
    <row r="274" spans="3:3" x14ac:dyDescent="0.2">
      <c r="C274" s="2" t="s">
        <v>3765</v>
      </c>
    </row>
    <row r="275" spans="3:3" x14ac:dyDescent="0.2">
      <c r="C275" s="2" t="s">
        <v>3766</v>
      </c>
    </row>
    <row r="276" spans="3:3" x14ac:dyDescent="0.2">
      <c r="C276" s="2" t="s">
        <v>3767</v>
      </c>
    </row>
    <row r="277" spans="3:3" x14ac:dyDescent="0.2">
      <c r="C277" s="2" t="s">
        <v>3768</v>
      </c>
    </row>
    <row r="278" spans="3:3" x14ac:dyDescent="0.2">
      <c r="C278" s="2" t="s">
        <v>3769</v>
      </c>
    </row>
    <row r="279" spans="3:3" x14ac:dyDescent="0.2">
      <c r="C279" s="2" t="s">
        <v>3770</v>
      </c>
    </row>
    <row r="280" spans="3:3" x14ac:dyDescent="0.2">
      <c r="C280" s="2" t="s">
        <v>3771</v>
      </c>
    </row>
    <row r="281" spans="3:3" x14ac:dyDescent="0.2">
      <c r="C281" s="2" t="s">
        <v>3772</v>
      </c>
    </row>
    <row r="282" spans="3:3" x14ac:dyDescent="0.2">
      <c r="C282" s="2" t="s">
        <v>3773</v>
      </c>
    </row>
    <row r="283" spans="3:3" x14ac:dyDescent="0.2">
      <c r="C283" s="2" t="s">
        <v>3774</v>
      </c>
    </row>
    <row r="284" spans="3:3" x14ac:dyDescent="0.2">
      <c r="C284" s="2" t="s">
        <v>3775</v>
      </c>
    </row>
    <row r="285" spans="3:3" x14ac:dyDescent="0.2">
      <c r="C285" s="2" t="s">
        <v>3776</v>
      </c>
    </row>
    <row r="286" spans="3:3" x14ac:dyDescent="0.2">
      <c r="C286" s="2" t="s">
        <v>3777</v>
      </c>
    </row>
    <row r="287" spans="3:3" x14ac:dyDescent="0.2">
      <c r="C287" s="2" t="s">
        <v>3778</v>
      </c>
    </row>
    <row r="288" spans="3:3" x14ac:dyDescent="0.2">
      <c r="C288" s="2" t="s">
        <v>3779</v>
      </c>
    </row>
    <row r="289" spans="3:3" x14ac:dyDescent="0.2">
      <c r="C289" s="2" t="s">
        <v>3780</v>
      </c>
    </row>
    <row r="290" spans="3:3" x14ac:dyDescent="0.2">
      <c r="C290" s="2" t="s">
        <v>3781</v>
      </c>
    </row>
    <row r="291" spans="3:3" x14ac:dyDescent="0.2">
      <c r="C291" s="2" t="s">
        <v>3782</v>
      </c>
    </row>
    <row r="292" spans="3:3" x14ac:dyDescent="0.2">
      <c r="C292" s="2" t="s">
        <v>3783</v>
      </c>
    </row>
    <row r="293" spans="3:3" x14ac:dyDescent="0.2">
      <c r="C293" s="2" t="s">
        <v>3784</v>
      </c>
    </row>
    <row r="294" spans="3:3" x14ac:dyDescent="0.2">
      <c r="C294" s="2" t="s">
        <v>3785</v>
      </c>
    </row>
    <row r="295" spans="3:3" x14ac:dyDescent="0.2">
      <c r="C295" s="2" t="s">
        <v>3786</v>
      </c>
    </row>
    <row r="296" spans="3:3" x14ac:dyDescent="0.2">
      <c r="C296" s="2" t="s">
        <v>3787</v>
      </c>
    </row>
    <row r="297" spans="3:3" x14ac:dyDescent="0.2">
      <c r="C297" s="2" t="s">
        <v>3788</v>
      </c>
    </row>
    <row r="298" spans="3:3" x14ac:dyDescent="0.2">
      <c r="C298" s="2" t="s">
        <v>3789</v>
      </c>
    </row>
    <row r="299" spans="3:3" x14ac:dyDescent="0.2">
      <c r="C299" s="2" t="s">
        <v>3790</v>
      </c>
    </row>
    <row r="300" spans="3:3" x14ac:dyDescent="0.2">
      <c r="C300" s="2" t="s">
        <v>3791</v>
      </c>
    </row>
    <row r="301" spans="3:3" x14ac:dyDescent="0.2">
      <c r="C301" s="2" t="s">
        <v>3792</v>
      </c>
    </row>
    <row r="302" spans="3:3" x14ac:dyDescent="0.2">
      <c r="C302" s="2" t="s">
        <v>3372</v>
      </c>
    </row>
    <row r="303" spans="3:3" x14ac:dyDescent="0.2">
      <c r="C303" s="2" t="s">
        <v>3400</v>
      </c>
    </row>
    <row r="304" spans="3:3" x14ac:dyDescent="0.2">
      <c r="C304" s="2" t="s">
        <v>3793</v>
      </c>
    </row>
    <row r="305" spans="3:3" x14ac:dyDescent="0.2">
      <c r="C305" s="2" t="s">
        <v>3397</v>
      </c>
    </row>
    <row r="306" spans="3:3" x14ac:dyDescent="0.2">
      <c r="C306" s="2" t="s">
        <v>3398</v>
      </c>
    </row>
    <row r="307" spans="3:3" x14ac:dyDescent="0.2">
      <c r="C307" s="2" t="s">
        <v>3395</v>
      </c>
    </row>
    <row r="308" spans="3:3" x14ac:dyDescent="0.2">
      <c r="C308" s="2" t="s">
        <v>3381</v>
      </c>
    </row>
    <row r="309" spans="3:3" x14ac:dyDescent="0.2">
      <c r="C309" s="2" t="s">
        <v>3794</v>
      </c>
    </row>
    <row r="310" spans="3:3" x14ac:dyDescent="0.2">
      <c r="C310" s="2" t="s">
        <v>3396</v>
      </c>
    </row>
    <row r="311" spans="3:3" x14ac:dyDescent="0.2">
      <c r="C311" s="2" t="s">
        <v>3795</v>
      </c>
    </row>
    <row r="312" spans="3:3" x14ac:dyDescent="0.2">
      <c r="C312" s="2" t="s">
        <v>3796</v>
      </c>
    </row>
    <row r="313" spans="3:3" x14ac:dyDescent="0.2">
      <c r="C313" s="2" t="s">
        <v>3401</v>
      </c>
    </row>
    <row r="314" spans="3:3" x14ac:dyDescent="0.2">
      <c r="C314" s="2" t="s">
        <v>3797</v>
      </c>
    </row>
    <row r="315" spans="3:3" x14ac:dyDescent="0.2">
      <c r="C315" s="2" t="s">
        <v>3360</v>
      </c>
    </row>
    <row r="316" spans="3:3" x14ac:dyDescent="0.2">
      <c r="C316" s="2" t="s">
        <v>3378</v>
      </c>
    </row>
    <row r="317" spans="3:3" x14ac:dyDescent="0.2">
      <c r="C317" s="2" t="s">
        <v>3370</v>
      </c>
    </row>
    <row r="318" spans="3:3" x14ac:dyDescent="0.2">
      <c r="C318" s="2" t="s">
        <v>3380</v>
      </c>
    </row>
    <row r="319" spans="3:3" x14ac:dyDescent="0.2">
      <c r="C319" s="2" t="s">
        <v>3392</v>
      </c>
    </row>
    <row r="320" spans="3:3" x14ac:dyDescent="0.2">
      <c r="C320" s="2" t="s">
        <v>3363</v>
      </c>
    </row>
    <row r="321" spans="3:3" x14ac:dyDescent="0.2">
      <c r="C321" s="2" t="s">
        <v>3369</v>
      </c>
    </row>
    <row r="322" spans="3:3" x14ac:dyDescent="0.2">
      <c r="C322" s="2" t="s">
        <v>3361</v>
      </c>
    </row>
    <row r="323" spans="3:3" x14ac:dyDescent="0.2">
      <c r="C323" s="2" t="s">
        <v>3376</v>
      </c>
    </row>
    <row r="324" spans="3:3" x14ac:dyDescent="0.2">
      <c r="C324" s="2" t="s">
        <v>3347</v>
      </c>
    </row>
    <row r="325" spans="3:3" x14ac:dyDescent="0.2">
      <c r="C325" s="2" t="s">
        <v>3336</v>
      </c>
    </row>
    <row r="326" spans="3:3" x14ac:dyDescent="0.2">
      <c r="C326" s="2" t="s">
        <v>3310</v>
      </c>
    </row>
    <row r="327" spans="3:3" x14ac:dyDescent="0.2">
      <c r="C327" s="2" t="s">
        <v>3297</v>
      </c>
    </row>
    <row r="328" spans="3:3" x14ac:dyDescent="0.2">
      <c r="C328" s="2" t="s">
        <v>3337</v>
      </c>
    </row>
    <row r="329" spans="3:3" x14ac:dyDescent="0.2">
      <c r="C329" s="2" t="s">
        <v>3334</v>
      </c>
    </row>
    <row r="330" spans="3:3" x14ac:dyDescent="0.2">
      <c r="C330" s="2" t="s">
        <v>3300</v>
      </c>
    </row>
    <row r="331" spans="3:3" x14ac:dyDescent="0.2">
      <c r="C331" s="2" t="s">
        <v>3303</v>
      </c>
    </row>
    <row r="332" spans="3:3" x14ac:dyDescent="0.2">
      <c r="C332" s="2" t="s">
        <v>3364</v>
      </c>
    </row>
    <row r="333" spans="3:3" x14ac:dyDescent="0.2">
      <c r="C333" s="2" t="s">
        <v>3355</v>
      </c>
    </row>
    <row r="334" spans="3:3" x14ac:dyDescent="0.2">
      <c r="C334" s="2" t="s">
        <v>3354</v>
      </c>
    </row>
    <row r="335" spans="3:3" x14ac:dyDescent="0.2">
      <c r="C335" s="2" t="s">
        <v>3349</v>
      </c>
    </row>
    <row r="336" spans="3:3" x14ac:dyDescent="0.2">
      <c r="C336" s="2" t="s">
        <v>3344</v>
      </c>
    </row>
    <row r="337" spans="3:3" x14ac:dyDescent="0.2">
      <c r="C337" s="2" t="s">
        <v>3385</v>
      </c>
    </row>
    <row r="338" spans="3:3" x14ac:dyDescent="0.2">
      <c r="C338" s="2" t="s">
        <v>3388</v>
      </c>
    </row>
    <row r="339" spans="3:3" x14ac:dyDescent="0.2">
      <c r="C339" s="2" t="s">
        <v>3357</v>
      </c>
    </row>
    <row r="340" spans="3:3" x14ac:dyDescent="0.2">
      <c r="C340" s="2" t="s">
        <v>3387</v>
      </c>
    </row>
    <row r="341" spans="3:3" x14ac:dyDescent="0.2">
      <c r="C341" s="2" t="s">
        <v>3315</v>
      </c>
    </row>
    <row r="342" spans="3:3" x14ac:dyDescent="0.2">
      <c r="C342" s="2" t="s">
        <v>3324</v>
      </c>
    </row>
    <row r="343" spans="3:3" x14ac:dyDescent="0.2">
      <c r="C343" s="2" t="s">
        <v>3316</v>
      </c>
    </row>
    <row r="344" spans="3:3" x14ac:dyDescent="0.2">
      <c r="C344" s="2" t="s">
        <v>3319</v>
      </c>
    </row>
    <row r="345" spans="3:3" x14ac:dyDescent="0.2">
      <c r="C345" s="2" t="s">
        <v>3342</v>
      </c>
    </row>
    <row r="346" spans="3:3" x14ac:dyDescent="0.2">
      <c r="C346" s="2" t="s">
        <v>3284</v>
      </c>
    </row>
    <row r="347" spans="3:3" x14ac:dyDescent="0.2">
      <c r="C347" s="2" t="s">
        <v>3286</v>
      </c>
    </row>
    <row r="348" spans="3:3" x14ac:dyDescent="0.2">
      <c r="C348" s="2" t="s">
        <v>3323</v>
      </c>
    </row>
    <row r="349" spans="3:3" x14ac:dyDescent="0.2">
      <c r="C349" s="2" t="s">
        <v>3329</v>
      </c>
    </row>
    <row r="350" spans="3:3" x14ac:dyDescent="0.2">
      <c r="C350" s="2" t="s">
        <v>3283</v>
      </c>
    </row>
    <row r="351" spans="3:3" x14ac:dyDescent="0.2">
      <c r="C351" s="2" t="s">
        <v>3285</v>
      </c>
    </row>
    <row r="352" spans="3:3" x14ac:dyDescent="0.2">
      <c r="C352" s="2" t="s">
        <v>3292</v>
      </c>
    </row>
    <row r="353" spans="3:3" x14ac:dyDescent="0.2">
      <c r="C353" s="2" t="s">
        <v>3294</v>
      </c>
    </row>
    <row r="354" spans="3:3" x14ac:dyDescent="0.2">
      <c r="C354" s="2" t="s">
        <v>3267</v>
      </c>
    </row>
    <row r="355" spans="3:3" x14ac:dyDescent="0.2">
      <c r="C355" s="2" t="s">
        <v>3270</v>
      </c>
    </row>
    <row r="356" spans="3:3" x14ac:dyDescent="0.2">
      <c r="C356" s="2" t="s">
        <v>3321</v>
      </c>
    </row>
    <row r="357" spans="3:3" x14ac:dyDescent="0.2">
      <c r="C357" s="2" t="s">
        <v>3271</v>
      </c>
    </row>
    <row r="358" spans="3:3" x14ac:dyDescent="0.2">
      <c r="C358" s="2" t="s">
        <v>3263</v>
      </c>
    </row>
    <row r="359" spans="3:3" x14ac:dyDescent="0.2">
      <c r="C359" s="2" t="s">
        <v>3238</v>
      </c>
    </row>
    <row r="360" spans="3:3" x14ac:dyDescent="0.2">
      <c r="C360" s="2" t="s">
        <v>3258</v>
      </c>
    </row>
    <row r="361" spans="3:3" x14ac:dyDescent="0.2">
      <c r="C361" s="2" t="s">
        <v>3241</v>
      </c>
    </row>
    <row r="362" spans="3:3" x14ac:dyDescent="0.2">
      <c r="C362" s="2" t="s">
        <v>3245</v>
      </c>
    </row>
    <row r="363" spans="3:3" x14ac:dyDescent="0.2">
      <c r="C363" s="2" t="s">
        <v>3239</v>
      </c>
    </row>
    <row r="364" spans="3:3" x14ac:dyDescent="0.2">
      <c r="C364" s="2" t="s">
        <v>3332</v>
      </c>
    </row>
    <row r="365" spans="3:3" x14ac:dyDescent="0.2">
      <c r="C365" s="2" t="s">
        <v>3343</v>
      </c>
    </row>
    <row r="366" spans="3:3" x14ac:dyDescent="0.2">
      <c r="C366" s="2" t="s">
        <v>3330</v>
      </c>
    </row>
    <row r="367" spans="3:3" x14ac:dyDescent="0.2">
      <c r="C367" s="2" t="s">
        <v>3278</v>
      </c>
    </row>
    <row r="368" spans="3:3" x14ac:dyDescent="0.2">
      <c r="C368" s="2" t="s">
        <v>3326</v>
      </c>
    </row>
    <row r="369" spans="3:3" x14ac:dyDescent="0.2">
      <c r="C369" s="2" t="s">
        <v>3312</v>
      </c>
    </row>
    <row r="370" spans="3:3" x14ac:dyDescent="0.2">
      <c r="C370" s="2" t="s">
        <v>3313</v>
      </c>
    </row>
    <row r="371" spans="3:3" x14ac:dyDescent="0.2">
      <c r="C371" s="2" t="s">
        <v>3305</v>
      </c>
    </row>
    <row r="372" spans="3:3" x14ac:dyDescent="0.2">
      <c r="C372" s="2" t="s">
        <v>3276</v>
      </c>
    </row>
    <row r="373" spans="3:3" x14ac:dyDescent="0.2">
      <c r="C373" s="2" t="s">
        <v>3308</v>
      </c>
    </row>
    <row r="374" spans="3:3" x14ac:dyDescent="0.2">
      <c r="C374" s="2" t="s">
        <v>3279</v>
      </c>
    </row>
    <row r="375" spans="3:3" x14ac:dyDescent="0.2">
      <c r="C375" s="2" t="s">
        <v>3311</v>
      </c>
    </row>
    <row r="376" spans="3:3" x14ac:dyDescent="0.2">
      <c r="C376" s="2" t="s">
        <v>3708</v>
      </c>
    </row>
    <row r="377" spans="3:3" x14ac:dyDescent="0.2">
      <c r="C377" s="2" t="s">
        <v>3295</v>
      </c>
    </row>
    <row r="378" spans="3:3" x14ac:dyDescent="0.2">
      <c r="C378" s="2" t="s">
        <v>3272</v>
      </c>
    </row>
    <row r="379" spans="3:3" x14ac:dyDescent="0.2">
      <c r="C379" s="2" t="s">
        <v>3296</v>
      </c>
    </row>
    <row r="380" spans="3:3" x14ac:dyDescent="0.2">
      <c r="C380" s="2" t="s">
        <v>3281</v>
      </c>
    </row>
    <row r="381" spans="3:3" x14ac:dyDescent="0.2">
      <c r="C381" s="2" t="s">
        <v>3260</v>
      </c>
    </row>
    <row r="382" spans="3:3" x14ac:dyDescent="0.2">
      <c r="C382" s="2" t="s">
        <v>3264</v>
      </c>
    </row>
    <row r="383" spans="3:3" x14ac:dyDescent="0.2">
      <c r="C383" s="2" t="s">
        <v>3240</v>
      </c>
    </row>
    <row r="384" spans="3:3" x14ac:dyDescent="0.2">
      <c r="C384" s="2" t="s">
        <v>3228</v>
      </c>
    </row>
    <row r="385" spans="3:3" x14ac:dyDescent="0.2">
      <c r="C385" s="2" t="s">
        <v>3226</v>
      </c>
    </row>
    <row r="386" spans="3:3" x14ac:dyDescent="0.2">
      <c r="C386" s="2" t="s">
        <v>3209</v>
      </c>
    </row>
    <row r="387" spans="3:3" x14ac:dyDescent="0.2">
      <c r="C387" s="2" t="s">
        <v>3220</v>
      </c>
    </row>
    <row r="388" spans="3:3" x14ac:dyDescent="0.2">
      <c r="C388" s="2" t="s">
        <v>3229</v>
      </c>
    </row>
    <row r="389" spans="3:3" x14ac:dyDescent="0.2">
      <c r="C389" s="2" t="s">
        <v>3231</v>
      </c>
    </row>
    <row r="390" spans="3:3" x14ac:dyDescent="0.2">
      <c r="C390" s="2" t="s">
        <v>3307</v>
      </c>
    </row>
    <row r="391" spans="3:3" x14ac:dyDescent="0.2">
      <c r="C391" s="2" t="s">
        <v>3208</v>
      </c>
    </row>
    <row r="392" spans="3:3" x14ac:dyDescent="0.2">
      <c r="C392" s="2" t="s">
        <v>3215</v>
      </c>
    </row>
    <row r="393" spans="3:3" x14ac:dyDescent="0.2">
      <c r="C393" s="2" t="s">
        <v>3210</v>
      </c>
    </row>
    <row r="394" spans="3:3" x14ac:dyDescent="0.2">
      <c r="C394" s="2" t="s">
        <v>3211</v>
      </c>
    </row>
    <row r="395" spans="3:3" x14ac:dyDescent="0.2">
      <c r="C395" s="2" t="s">
        <v>3216</v>
      </c>
    </row>
    <row r="396" spans="3:3" x14ac:dyDescent="0.2">
      <c r="C396" s="2" t="s">
        <v>3212</v>
      </c>
    </row>
    <row r="397" spans="3:3" x14ac:dyDescent="0.2">
      <c r="C397" s="2" t="s">
        <v>3217</v>
      </c>
    </row>
    <row r="398" spans="3:3" x14ac:dyDescent="0.2">
      <c r="C398" s="2" t="s">
        <v>3202</v>
      </c>
    </row>
    <row r="399" spans="3:3" x14ac:dyDescent="0.2">
      <c r="C399" s="2" t="s">
        <v>3203</v>
      </c>
    </row>
    <row r="400" spans="3:3" x14ac:dyDescent="0.2">
      <c r="C400" s="2" t="s">
        <v>3255</v>
      </c>
    </row>
    <row r="401" spans="3:3" x14ac:dyDescent="0.2">
      <c r="C401" s="2" t="s">
        <v>3262</v>
      </c>
    </row>
    <row r="402" spans="3:3" x14ac:dyDescent="0.2">
      <c r="C402" s="2" t="s">
        <v>3253</v>
      </c>
    </row>
    <row r="403" spans="3:3" x14ac:dyDescent="0.2">
      <c r="C403" s="2" t="s">
        <v>3195</v>
      </c>
    </row>
    <row r="404" spans="3:3" x14ac:dyDescent="0.2">
      <c r="C404" s="2" t="s">
        <v>3234</v>
      </c>
    </row>
    <row r="405" spans="3:3" x14ac:dyDescent="0.2">
      <c r="C405" s="2" t="s">
        <v>3206</v>
      </c>
    </row>
    <row r="406" spans="3:3" x14ac:dyDescent="0.2">
      <c r="C406" s="2" t="s">
        <v>3207</v>
      </c>
    </row>
    <row r="407" spans="3:3" x14ac:dyDescent="0.2">
      <c r="C407" s="2" t="s">
        <v>3251</v>
      </c>
    </row>
    <row r="408" spans="3:3" x14ac:dyDescent="0.2">
      <c r="C408" s="2" t="s">
        <v>3237</v>
      </c>
    </row>
    <row r="409" spans="3:3" x14ac:dyDescent="0.2">
      <c r="C409" s="2" t="s">
        <v>3232</v>
      </c>
    </row>
    <row r="410" spans="3:3" x14ac:dyDescent="0.2">
      <c r="C410" s="2" t="s">
        <v>3192</v>
      </c>
    </row>
    <row r="411" spans="3:3" x14ac:dyDescent="0.2">
      <c r="C411" s="2" t="s">
        <v>3178</v>
      </c>
    </row>
    <row r="412" spans="3:3" x14ac:dyDescent="0.2">
      <c r="C412" s="2" t="s">
        <v>3236</v>
      </c>
    </row>
    <row r="413" spans="3:3" x14ac:dyDescent="0.2">
      <c r="C413" s="2" t="s">
        <v>3194</v>
      </c>
    </row>
    <row r="414" spans="3:3" x14ac:dyDescent="0.2">
      <c r="C414" s="2" t="s">
        <v>3249</v>
      </c>
    </row>
    <row r="415" spans="3:3" x14ac:dyDescent="0.2">
      <c r="C415" s="2" t="s">
        <v>3252</v>
      </c>
    </row>
    <row r="416" spans="3:3" x14ac:dyDescent="0.2">
      <c r="C416" s="2" t="s">
        <v>3204</v>
      </c>
    </row>
    <row r="417" spans="3:3" x14ac:dyDescent="0.2">
      <c r="C417" s="2" t="s">
        <v>3186</v>
      </c>
    </row>
    <row r="418" spans="3:3" x14ac:dyDescent="0.2">
      <c r="C418" s="2" t="s">
        <v>3189</v>
      </c>
    </row>
    <row r="419" spans="3:3" x14ac:dyDescent="0.2">
      <c r="C419" s="2" t="s">
        <v>3185</v>
      </c>
    </row>
    <row r="420" spans="3:3" x14ac:dyDescent="0.2">
      <c r="C420" s="2" t="s">
        <v>3102</v>
      </c>
    </row>
    <row r="421" spans="3:3" x14ac:dyDescent="0.2">
      <c r="C421" s="2" t="s">
        <v>3177</v>
      </c>
    </row>
    <row r="422" spans="3:3" x14ac:dyDescent="0.2">
      <c r="C422" s="2" t="s">
        <v>3173</v>
      </c>
    </row>
    <row r="423" spans="3:3" x14ac:dyDescent="0.2">
      <c r="C423" s="2" t="s">
        <v>3176</v>
      </c>
    </row>
    <row r="424" spans="3:3" x14ac:dyDescent="0.2">
      <c r="C424" s="2" t="s">
        <v>3104</v>
      </c>
    </row>
    <row r="425" spans="3:3" x14ac:dyDescent="0.2">
      <c r="C425" s="2" t="s">
        <v>3132</v>
      </c>
    </row>
    <row r="426" spans="3:3" x14ac:dyDescent="0.2">
      <c r="C426" s="2" t="s">
        <v>3121</v>
      </c>
    </row>
    <row r="427" spans="3:3" x14ac:dyDescent="0.2">
      <c r="C427" s="2" t="s">
        <v>3146</v>
      </c>
    </row>
    <row r="428" spans="3:3" x14ac:dyDescent="0.2">
      <c r="C428" s="2" t="s">
        <v>3137</v>
      </c>
    </row>
    <row r="429" spans="3:3" x14ac:dyDescent="0.2">
      <c r="C429" s="2" t="s">
        <v>3161</v>
      </c>
    </row>
    <row r="430" spans="3:3" x14ac:dyDescent="0.2">
      <c r="C430" s="2" t="s">
        <v>3149</v>
      </c>
    </row>
    <row r="431" spans="3:3" x14ac:dyDescent="0.2">
      <c r="C431" s="2" t="s">
        <v>3118</v>
      </c>
    </row>
    <row r="432" spans="3:3" x14ac:dyDescent="0.2">
      <c r="C432" s="2" t="s">
        <v>3197</v>
      </c>
    </row>
    <row r="433" spans="3:3" x14ac:dyDescent="0.2">
      <c r="C433" s="2" t="s">
        <v>3201</v>
      </c>
    </row>
    <row r="434" spans="3:3" x14ac:dyDescent="0.2">
      <c r="C434" s="2" t="s">
        <v>3233</v>
      </c>
    </row>
    <row r="435" spans="3:3" x14ac:dyDescent="0.2">
      <c r="C435" s="2" t="s">
        <v>3141</v>
      </c>
    </row>
    <row r="436" spans="3:3" x14ac:dyDescent="0.2">
      <c r="C436" s="2" t="s">
        <v>3159</v>
      </c>
    </row>
    <row r="437" spans="3:3" x14ac:dyDescent="0.2">
      <c r="C437" s="2" t="s">
        <v>3170</v>
      </c>
    </row>
    <row r="438" spans="3:3" x14ac:dyDescent="0.2">
      <c r="C438" s="2" t="s">
        <v>3089</v>
      </c>
    </row>
    <row r="439" spans="3:3" x14ac:dyDescent="0.2">
      <c r="C439" s="2" t="s">
        <v>3105</v>
      </c>
    </row>
    <row r="440" spans="3:3" x14ac:dyDescent="0.2">
      <c r="C440" s="2" t="s">
        <v>3160</v>
      </c>
    </row>
    <row r="441" spans="3:3" x14ac:dyDescent="0.2">
      <c r="C441" s="2" t="s">
        <v>3158</v>
      </c>
    </row>
    <row r="442" spans="3:3" x14ac:dyDescent="0.2">
      <c r="C442" s="2" t="s">
        <v>3136</v>
      </c>
    </row>
    <row r="443" spans="3:3" x14ac:dyDescent="0.2">
      <c r="C443" s="2" t="s">
        <v>3180</v>
      </c>
    </row>
    <row r="444" spans="3:3" x14ac:dyDescent="0.2">
      <c r="C444" s="2" t="s">
        <v>3150</v>
      </c>
    </row>
    <row r="445" spans="3:3" x14ac:dyDescent="0.2">
      <c r="C445" s="2" t="s">
        <v>3190</v>
      </c>
    </row>
    <row r="446" spans="3:3" x14ac:dyDescent="0.2">
      <c r="C446" s="2" t="s">
        <v>3131</v>
      </c>
    </row>
    <row r="447" spans="3:3" x14ac:dyDescent="0.2">
      <c r="C447" s="2" t="s">
        <v>3034</v>
      </c>
    </row>
    <row r="448" spans="3:3" x14ac:dyDescent="0.2">
      <c r="C448" s="2" t="s">
        <v>3182</v>
      </c>
    </row>
    <row r="449" spans="3:3" x14ac:dyDescent="0.2">
      <c r="C449" s="2" t="s">
        <v>3033</v>
      </c>
    </row>
    <row r="450" spans="3:3" x14ac:dyDescent="0.2">
      <c r="C450" s="2" t="s">
        <v>3090</v>
      </c>
    </row>
    <row r="451" spans="3:3" x14ac:dyDescent="0.2">
      <c r="C451" s="2" t="s">
        <v>3055</v>
      </c>
    </row>
    <row r="452" spans="3:3" x14ac:dyDescent="0.2">
      <c r="C452" s="2" t="s">
        <v>3068</v>
      </c>
    </row>
    <row r="453" spans="3:3" x14ac:dyDescent="0.2">
      <c r="C453" s="2" t="s">
        <v>3042</v>
      </c>
    </row>
    <row r="454" spans="3:3" x14ac:dyDescent="0.2">
      <c r="C454" s="2" t="s">
        <v>3171</v>
      </c>
    </row>
    <row r="455" spans="3:3" x14ac:dyDescent="0.2">
      <c r="C455" s="2" t="s">
        <v>3164</v>
      </c>
    </row>
    <row r="456" spans="3:3" x14ac:dyDescent="0.2">
      <c r="C456" s="2" t="s">
        <v>3027</v>
      </c>
    </row>
    <row r="457" spans="3:3" x14ac:dyDescent="0.2">
      <c r="C457" s="2" t="s">
        <v>3114</v>
      </c>
    </row>
    <row r="458" spans="3:3" x14ac:dyDescent="0.2">
      <c r="C458" s="2" t="s">
        <v>3122</v>
      </c>
    </row>
    <row r="459" spans="3:3" x14ac:dyDescent="0.2">
      <c r="C459" s="2" t="s">
        <v>3184</v>
      </c>
    </row>
    <row r="460" spans="3:3" x14ac:dyDescent="0.2">
      <c r="C460" s="2" t="s">
        <v>3116</v>
      </c>
    </row>
    <row r="461" spans="3:3" x14ac:dyDescent="0.2">
      <c r="C461" s="2" t="s">
        <v>3115</v>
      </c>
    </row>
    <row r="462" spans="3:3" x14ac:dyDescent="0.2">
      <c r="C462" s="2" t="s">
        <v>3127</v>
      </c>
    </row>
    <row r="463" spans="3:3" x14ac:dyDescent="0.2">
      <c r="C463" s="2" t="s">
        <v>3144</v>
      </c>
    </row>
    <row r="464" spans="3:3" x14ac:dyDescent="0.2">
      <c r="C464" s="2" t="s">
        <v>3162</v>
      </c>
    </row>
    <row r="465" spans="3:3" x14ac:dyDescent="0.2">
      <c r="C465" s="2" t="s">
        <v>3086</v>
      </c>
    </row>
    <row r="466" spans="3:3" x14ac:dyDescent="0.2">
      <c r="C466" s="2" t="s">
        <v>3096</v>
      </c>
    </row>
    <row r="467" spans="3:3" x14ac:dyDescent="0.2">
      <c r="C467" s="2" t="s">
        <v>3057</v>
      </c>
    </row>
    <row r="468" spans="3:3" x14ac:dyDescent="0.2">
      <c r="C468" s="2" t="s">
        <v>3047</v>
      </c>
    </row>
    <row r="469" spans="3:3" x14ac:dyDescent="0.2">
      <c r="C469" s="2" t="s">
        <v>3125</v>
      </c>
    </row>
    <row r="470" spans="3:3" x14ac:dyDescent="0.2">
      <c r="C470" s="2" t="s">
        <v>3077</v>
      </c>
    </row>
    <row r="471" spans="3:3" x14ac:dyDescent="0.2">
      <c r="C471" s="2" t="s">
        <v>3065</v>
      </c>
    </row>
    <row r="472" spans="3:3" x14ac:dyDescent="0.2">
      <c r="C472" s="2" t="s">
        <v>3066</v>
      </c>
    </row>
    <row r="473" spans="3:3" x14ac:dyDescent="0.2">
      <c r="C473" s="2" t="s">
        <v>3151</v>
      </c>
    </row>
    <row r="474" spans="3:3" x14ac:dyDescent="0.2">
      <c r="C474" s="2" t="s">
        <v>3148</v>
      </c>
    </row>
    <row r="475" spans="3:3" x14ac:dyDescent="0.2">
      <c r="C475" s="2" t="s">
        <v>3075</v>
      </c>
    </row>
    <row r="476" spans="3:3" x14ac:dyDescent="0.2">
      <c r="C476" s="2" t="s">
        <v>3053</v>
      </c>
    </row>
    <row r="477" spans="3:3" x14ac:dyDescent="0.2">
      <c r="C477" s="2" t="s">
        <v>3120</v>
      </c>
    </row>
    <row r="478" spans="3:3" x14ac:dyDescent="0.2">
      <c r="C478" s="2" t="s">
        <v>3156</v>
      </c>
    </row>
    <row r="479" spans="3:3" x14ac:dyDescent="0.2">
      <c r="C479" s="2" t="s">
        <v>3058</v>
      </c>
    </row>
    <row r="480" spans="3:3" x14ac:dyDescent="0.2">
      <c r="C480" s="2" t="s">
        <v>3064</v>
      </c>
    </row>
    <row r="481" spans="3:3" x14ac:dyDescent="0.2">
      <c r="C481" s="2" t="s">
        <v>3061</v>
      </c>
    </row>
    <row r="482" spans="3:3" x14ac:dyDescent="0.2">
      <c r="C482" s="2" t="s">
        <v>3039</v>
      </c>
    </row>
    <row r="483" spans="3:3" x14ac:dyDescent="0.2">
      <c r="C483" s="2" t="s">
        <v>3052</v>
      </c>
    </row>
    <row r="484" spans="3:3" x14ac:dyDescent="0.2">
      <c r="C484" s="2" t="s">
        <v>3168</v>
      </c>
    </row>
    <row r="485" spans="3:3" x14ac:dyDescent="0.2">
      <c r="C485" s="2" t="s">
        <v>3041</v>
      </c>
    </row>
    <row r="486" spans="3:3" x14ac:dyDescent="0.2">
      <c r="C486" s="2" t="s">
        <v>3071</v>
      </c>
    </row>
    <row r="487" spans="3:3" x14ac:dyDescent="0.2">
      <c r="C487" s="2" t="s">
        <v>3045</v>
      </c>
    </row>
    <row r="488" spans="3:3" x14ac:dyDescent="0.2">
      <c r="C488" s="2" t="s">
        <v>3050</v>
      </c>
    </row>
    <row r="489" spans="3:3" x14ac:dyDescent="0.2">
      <c r="C489" s="2" t="s">
        <v>3165</v>
      </c>
    </row>
    <row r="490" spans="3:3" x14ac:dyDescent="0.2">
      <c r="C490" s="2" t="s">
        <v>3087</v>
      </c>
    </row>
    <row r="491" spans="3:3" x14ac:dyDescent="0.2">
      <c r="C491" s="2" t="s">
        <v>3081</v>
      </c>
    </row>
    <row r="492" spans="3:3" x14ac:dyDescent="0.2">
      <c r="C492" s="2" t="s">
        <v>3093</v>
      </c>
    </row>
    <row r="493" spans="3:3" x14ac:dyDescent="0.2">
      <c r="C493" s="2" t="s">
        <v>3099</v>
      </c>
    </row>
    <row r="494" spans="3:3" x14ac:dyDescent="0.2">
      <c r="C494" s="2" t="s">
        <v>3026</v>
      </c>
    </row>
    <row r="495" spans="3:3" x14ac:dyDescent="0.2">
      <c r="C495" s="2" t="s">
        <v>3035</v>
      </c>
    </row>
    <row r="496" spans="3:3" x14ac:dyDescent="0.2">
      <c r="C496" s="2" t="s">
        <v>3798</v>
      </c>
    </row>
    <row r="497" spans="3:3" x14ac:dyDescent="0.2">
      <c r="C497" s="2" t="s">
        <v>3032</v>
      </c>
    </row>
    <row r="498" spans="3:3" x14ac:dyDescent="0.2">
      <c r="C498" s="2" t="s">
        <v>3084</v>
      </c>
    </row>
    <row r="499" spans="3:3" x14ac:dyDescent="0.2">
      <c r="C499" s="2" t="s">
        <v>3051</v>
      </c>
    </row>
    <row r="500" spans="3:3" x14ac:dyDescent="0.2">
      <c r="C500" s="2" t="s">
        <v>3043</v>
      </c>
    </row>
    <row r="501" spans="3:3" x14ac:dyDescent="0.2">
      <c r="C501" s="2" t="s">
        <v>3799</v>
      </c>
    </row>
    <row r="502" spans="3:3" x14ac:dyDescent="0.2">
      <c r="C502" s="2" t="s">
        <v>3169</v>
      </c>
    </row>
    <row r="503" spans="3:3" x14ac:dyDescent="0.2">
      <c r="C503" s="2" t="s">
        <v>3800</v>
      </c>
    </row>
    <row r="504" spans="3:3" x14ac:dyDescent="0.2">
      <c r="C504" s="2" t="s">
        <v>3088</v>
      </c>
    </row>
    <row r="505" spans="3:3" x14ac:dyDescent="0.2">
      <c r="C505" s="2" t="s">
        <v>3801</v>
      </c>
    </row>
    <row r="506" spans="3:3" x14ac:dyDescent="0.2">
      <c r="C506" s="2" t="s">
        <v>3094</v>
      </c>
    </row>
    <row r="507" spans="3:3" x14ac:dyDescent="0.2">
      <c r="C507" s="2" t="s">
        <v>3092</v>
      </c>
    </row>
    <row r="508" spans="3:3" x14ac:dyDescent="0.2">
      <c r="C508" s="2" t="s">
        <v>3082</v>
      </c>
    </row>
    <row r="509" spans="3:3" x14ac:dyDescent="0.2">
      <c r="C509" s="2" t="s">
        <v>3091</v>
      </c>
    </row>
    <row r="510" spans="3:3" x14ac:dyDescent="0.2">
      <c r="C510" s="2" t="s">
        <v>3062</v>
      </c>
    </row>
    <row r="511" spans="3:3" x14ac:dyDescent="0.2">
      <c r="C511" s="2" t="s">
        <v>3046</v>
      </c>
    </row>
    <row r="512" spans="3:3" x14ac:dyDescent="0.2">
      <c r="C512" s="2" t="s">
        <v>3031</v>
      </c>
    </row>
    <row r="513" spans="3:3" x14ac:dyDescent="0.2">
      <c r="C513" s="2" t="s">
        <v>3802</v>
      </c>
    </row>
    <row r="514" spans="3:3" x14ac:dyDescent="0.2">
      <c r="C514" s="2" t="s">
        <v>3098</v>
      </c>
    </row>
    <row r="515" spans="3:3" x14ac:dyDescent="0.2">
      <c r="C515" s="2" t="s">
        <v>3803</v>
      </c>
    </row>
    <row r="516" spans="3:3" x14ac:dyDescent="0.2">
      <c r="C516" s="2" t="s">
        <v>3036</v>
      </c>
    </row>
    <row r="517" spans="3:3" x14ac:dyDescent="0.2">
      <c r="C517" s="2" t="s">
        <v>3100</v>
      </c>
    </row>
    <row r="518" spans="3:3" x14ac:dyDescent="0.2">
      <c r="C518" s="2" t="s">
        <v>3804</v>
      </c>
    </row>
    <row r="519" spans="3:3" x14ac:dyDescent="0.2">
      <c r="C519" s="2" t="s">
        <v>3805</v>
      </c>
    </row>
    <row r="520" spans="3:3" x14ac:dyDescent="0.2">
      <c r="C520" s="2" t="s">
        <v>3101</v>
      </c>
    </row>
    <row r="521" spans="3:3" x14ac:dyDescent="0.2">
      <c r="C521" s="2" t="s">
        <v>3806</v>
      </c>
    </row>
    <row r="522" spans="3:3" x14ac:dyDescent="0.2">
      <c r="C522" s="2" t="s">
        <v>3807</v>
      </c>
    </row>
    <row r="523" spans="3:3" x14ac:dyDescent="0.2">
      <c r="C523" s="2" t="s">
        <v>3037</v>
      </c>
    </row>
    <row r="524" spans="3:3" x14ac:dyDescent="0.2">
      <c r="C524" s="2" t="s">
        <v>3808</v>
      </c>
    </row>
    <row r="525" spans="3:3" x14ac:dyDescent="0.2">
      <c r="C525" s="2" t="s">
        <v>3809</v>
      </c>
    </row>
    <row r="526" spans="3:3" x14ac:dyDescent="0.2">
      <c r="C526" s="2" t="s">
        <v>3810</v>
      </c>
    </row>
    <row r="527" spans="3:3" x14ac:dyDescent="0.2">
      <c r="C527" s="2" t="s">
        <v>3811</v>
      </c>
    </row>
    <row r="528" spans="3:3" x14ac:dyDescent="0.2">
      <c r="C528" s="2" t="s">
        <v>3812</v>
      </c>
    </row>
    <row r="529" spans="3:3" x14ac:dyDescent="0.2">
      <c r="C529" s="2" t="s">
        <v>3813</v>
      </c>
    </row>
    <row r="530" spans="3:3" x14ac:dyDescent="0.2">
      <c r="C530" s="2" t="s">
        <v>3814</v>
      </c>
    </row>
    <row r="531" spans="3:3" x14ac:dyDescent="0.2">
      <c r="C531" s="2" t="s">
        <v>3815</v>
      </c>
    </row>
    <row r="532" spans="3:3" x14ac:dyDescent="0.2">
      <c r="C532" s="2" t="s">
        <v>3816</v>
      </c>
    </row>
    <row r="533" spans="3:3" x14ac:dyDescent="0.2">
      <c r="C533" s="2" t="s">
        <v>3817</v>
      </c>
    </row>
    <row r="534" spans="3:3" x14ac:dyDescent="0.2">
      <c r="C534" s="2" t="s">
        <v>3818</v>
      </c>
    </row>
    <row r="535" spans="3:3" x14ac:dyDescent="0.2">
      <c r="C535" s="2" t="s">
        <v>3819</v>
      </c>
    </row>
    <row r="536" spans="3:3" x14ac:dyDescent="0.2">
      <c r="C536" s="2" t="s">
        <v>3820</v>
      </c>
    </row>
    <row r="537" spans="3:3" x14ac:dyDescent="0.2">
      <c r="C537" s="2" t="s">
        <v>3821</v>
      </c>
    </row>
    <row r="538" spans="3:3" x14ac:dyDescent="0.2">
      <c r="C538" s="2" t="s">
        <v>3822</v>
      </c>
    </row>
    <row r="539" spans="3:3" x14ac:dyDescent="0.2">
      <c r="C539" s="2" t="s">
        <v>3823</v>
      </c>
    </row>
    <row r="540" spans="3:3" x14ac:dyDescent="0.2">
      <c r="C540" s="2" t="s">
        <v>3824</v>
      </c>
    </row>
    <row r="541" spans="3:3" x14ac:dyDescent="0.2">
      <c r="C541" s="2" t="s">
        <v>3825</v>
      </c>
    </row>
    <row r="542" spans="3:3" x14ac:dyDescent="0.2">
      <c r="C542" s="2" t="s">
        <v>3826</v>
      </c>
    </row>
    <row r="543" spans="3:3" x14ac:dyDescent="0.2">
      <c r="C543" s="2" t="s">
        <v>3827</v>
      </c>
    </row>
    <row r="544" spans="3:3" x14ac:dyDescent="0.2">
      <c r="C544" s="2" t="s">
        <v>3828</v>
      </c>
    </row>
    <row r="545" spans="3:3" x14ac:dyDescent="0.2">
      <c r="C545" s="2" t="s">
        <v>3829</v>
      </c>
    </row>
    <row r="546" spans="3:3" x14ac:dyDescent="0.2">
      <c r="C546" s="2" t="s">
        <v>3830</v>
      </c>
    </row>
    <row r="547" spans="3:3" x14ac:dyDescent="0.2">
      <c r="C547" s="2" t="s">
        <v>3831</v>
      </c>
    </row>
    <row r="548" spans="3:3" x14ac:dyDescent="0.2">
      <c r="C548" s="2" t="s">
        <v>3832</v>
      </c>
    </row>
    <row r="549" spans="3:3" x14ac:dyDescent="0.2">
      <c r="C549" s="2" t="s">
        <v>3833</v>
      </c>
    </row>
    <row r="550" spans="3:3" x14ac:dyDescent="0.2">
      <c r="C550" s="2" t="s">
        <v>3834</v>
      </c>
    </row>
    <row r="551" spans="3:3" x14ac:dyDescent="0.2">
      <c r="C551" s="2" t="s">
        <v>3835</v>
      </c>
    </row>
    <row r="552" spans="3:3" x14ac:dyDescent="0.2">
      <c r="C552" s="2" t="s">
        <v>3836</v>
      </c>
    </row>
    <row r="553" spans="3:3" x14ac:dyDescent="0.2">
      <c r="C553" s="2" t="s">
        <v>3837</v>
      </c>
    </row>
    <row r="554" spans="3:3" x14ac:dyDescent="0.2">
      <c r="C554" s="2" t="s">
        <v>3838</v>
      </c>
    </row>
    <row r="555" spans="3:3" x14ac:dyDescent="0.2">
      <c r="C555" s="2" t="s">
        <v>3839</v>
      </c>
    </row>
    <row r="556" spans="3:3" x14ac:dyDescent="0.2">
      <c r="C556" s="2" t="s">
        <v>3840</v>
      </c>
    </row>
    <row r="557" spans="3:3" x14ac:dyDescent="0.2">
      <c r="C557" s="2" t="s">
        <v>3841</v>
      </c>
    </row>
    <row r="558" spans="3:3" x14ac:dyDescent="0.2">
      <c r="C558" s="2" t="s">
        <v>3842</v>
      </c>
    </row>
    <row r="559" spans="3:3" x14ac:dyDescent="0.2">
      <c r="C559" s="2" t="s">
        <v>3843</v>
      </c>
    </row>
    <row r="560" spans="3:3" x14ac:dyDescent="0.2">
      <c r="C560" s="2" t="s">
        <v>3844</v>
      </c>
    </row>
    <row r="561" spans="3:3" x14ac:dyDescent="0.2">
      <c r="C561" s="2" t="s">
        <v>3845</v>
      </c>
    </row>
    <row r="562" spans="3:3" x14ac:dyDescent="0.2">
      <c r="C562" s="2" t="s">
        <v>3846</v>
      </c>
    </row>
    <row r="563" spans="3:3" x14ac:dyDescent="0.2">
      <c r="C563" s="2" t="s">
        <v>3847</v>
      </c>
    </row>
    <row r="564" spans="3:3" x14ac:dyDescent="0.2">
      <c r="C564" s="2" t="s">
        <v>3848</v>
      </c>
    </row>
    <row r="565" spans="3:3" x14ac:dyDescent="0.2">
      <c r="C565" s="2" t="s">
        <v>3849</v>
      </c>
    </row>
    <row r="566" spans="3:3" x14ac:dyDescent="0.2">
      <c r="C566" s="2" t="s">
        <v>3850</v>
      </c>
    </row>
    <row r="567" spans="3:3" x14ac:dyDescent="0.2">
      <c r="C567" s="2" t="s">
        <v>3851</v>
      </c>
    </row>
    <row r="568" spans="3:3" x14ac:dyDescent="0.2">
      <c r="C568" s="2" t="s">
        <v>3852</v>
      </c>
    </row>
    <row r="569" spans="3:3" x14ac:dyDescent="0.2">
      <c r="C569" s="2" t="s">
        <v>3853</v>
      </c>
    </row>
    <row r="570" spans="3:3" x14ac:dyDescent="0.2">
      <c r="C570" s="2" t="s">
        <v>3854</v>
      </c>
    </row>
    <row r="571" spans="3:3" x14ac:dyDescent="0.2">
      <c r="C571" s="2" t="s">
        <v>3855</v>
      </c>
    </row>
    <row r="572" spans="3:3" x14ac:dyDescent="0.2">
      <c r="C572" s="2" t="s">
        <v>3856</v>
      </c>
    </row>
    <row r="573" spans="3:3" x14ac:dyDescent="0.2">
      <c r="C573" s="2" t="s">
        <v>3857</v>
      </c>
    </row>
    <row r="574" spans="3:3" x14ac:dyDescent="0.2">
      <c r="C574" s="2" t="s">
        <v>3858</v>
      </c>
    </row>
    <row r="575" spans="3:3" x14ac:dyDescent="0.2">
      <c r="C575" s="2" t="s">
        <v>3859</v>
      </c>
    </row>
    <row r="576" spans="3:3" x14ac:dyDescent="0.2">
      <c r="C576" s="2" t="s">
        <v>3860</v>
      </c>
    </row>
    <row r="577" spans="3:3" x14ac:dyDescent="0.2">
      <c r="C577" s="2" t="s">
        <v>3861</v>
      </c>
    </row>
    <row r="578" spans="3:3" x14ac:dyDescent="0.2">
      <c r="C578" s="2" t="s">
        <v>3862</v>
      </c>
    </row>
    <row r="579" spans="3:3" x14ac:dyDescent="0.2">
      <c r="C579" s="2" t="s">
        <v>3863</v>
      </c>
    </row>
    <row r="580" spans="3:3" x14ac:dyDescent="0.2">
      <c r="C580" s="2" t="s">
        <v>3864</v>
      </c>
    </row>
    <row r="581" spans="3:3" x14ac:dyDescent="0.2">
      <c r="C581" s="2" t="s">
        <v>3865</v>
      </c>
    </row>
    <row r="582" spans="3:3" x14ac:dyDescent="0.2">
      <c r="C582" s="2" t="s">
        <v>3866</v>
      </c>
    </row>
    <row r="583" spans="3:3" x14ac:dyDescent="0.2">
      <c r="C583" s="2" t="s">
        <v>3867</v>
      </c>
    </row>
    <row r="584" spans="3:3" x14ac:dyDescent="0.2">
      <c r="C584" s="2" t="s">
        <v>3868</v>
      </c>
    </row>
    <row r="585" spans="3:3" x14ac:dyDescent="0.2">
      <c r="C585" s="2" t="s">
        <v>3869</v>
      </c>
    </row>
    <row r="586" spans="3:3" x14ac:dyDescent="0.2">
      <c r="C586" s="2" t="s">
        <v>3870</v>
      </c>
    </row>
    <row r="587" spans="3:3" x14ac:dyDescent="0.2">
      <c r="C587" s="2" t="s">
        <v>3871</v>
      </c>
    </row>
    <row r="588" spans="3:3" x14ac:dyDescent="0.2">
      <c r="C588" s="2" t="s">
        <v>3872</v>
      </c>
    </row>
    <row r="589" spans="3:3" x14ac:dyDescent="0.2">
      <c r="C589" s="2" t="s">
        <v>3873</v>
      </c>
    </row>
    <row r="590" spans="3:3" x14ac:dyDescent="0.2">
      <c r="C590" s="2" t="s">
        <v>3874</v>
      </c>
    </row>
    <row r="591" spans="3:3" x14ac:dyDescent="0.2">
      <c r="C591" s="2" t="s">
        <v>3875</v>
      </c>
    </row>
    <row r="592" spans="3:3" x14ac:dyDescent="0.2">
      <c r="C592" s="2" t="s">
        <v>3876</v>
      </c>
    </row>
    <row r="593" spans="3:3" x14ac:dyDescent="0.2">
      <c r="C593" s="2" t="s">
        <v>3877</v>
      </c>
    </row>
    <row r="594" spans="3:3" x14ac:dyDescent="0.2">
      <c r="C594" s="2" t="s">
        <v>3878</v>
      </c>
    </row>
    <row r="595" spans="3:3" x14ac:dyDescent="0.2">
      <c r="C595" s="2" t="s">
        <v>3879</v>
      </c>
    </row>
    <row r="596" spans="3:3" x14ac:dyDescent="0.2">
      <c r="C596" s="2" t="s">
        <v>3880</v>
      </c>
    </row>
    <row r="597" spans="3:3" x14ac:dyDescent="0.2">
      <c r="C597" s="2" t="s">
        <v>3881</v>
      </c>
    </row>
    <row r="598" spans="3:3" x14ac:dyDescent="0.2">
      <c r="C598" s="2" t="s">
        <v>3882</v>
      </c>
    </row>
    <row r="599" spans="3:3" x14ac:dyDescent="0.2">
      <c r="C599" s="2" t="s">
        <v>3883</v>
      </c>
    </row>
    <row r="600" spans="3:3" x14ac:dyDescent="0.2">
      <c r="C600" s="2" t="s">
        <v>3884</v>
      </c>
    </row>
    <row r="601" spans="3:3" x14ac:dyDescent="0.2">
      <c r="C601" s="2" t="s">
        <v>3885</v>
      </c>
    </row>
    <row r="602" spans="3:3" x14ac:dyDescent="0.2">
      <c r="C602" s="2" t="s">
        <v>3886</v>
      </c>
    </row>
    <row r="603" spans="3:3" x14ac:dyDescent="0.2">
      <c r="C603" s="2" t="s">
        <v>3887</v>
      </c>
    </row>
    <row r="604" spans="3:3" x14ac:dyDescent="0.2">
      <c r="C604" s="2" t="s">
        <v>3888</v>
      </c>
    </row>
    <row r="605" spans="3:3" x14ac:dyDescent="0.2">
      <c r="C605" s="2" t="s">
        <v>3889</v>
      </c>
    </row>
    <row r="606" spans="3:3" x14ac:dyDescent="0.2">
      <c r="C606" s="2" t="s">
        <v>3890</v>
      </c>
    </row>
    <row r="607" spans="3:3" x14ac:dyDescent="0.2">
      <c r="C607" s="2" t="s">
        <v>3891</v>
      </c>
    </row>
    <row r="608" spans="3:3" x14ac:dyDescent="0.2">
      <c r="C608" s="2" t="s">
        <v>3892</v>
      </c>
    </row>
    <row r="609" spans="3:3" x14ac:dyDescent="0.2">
      <c r="C609" s="2" t="s">
        <v>3893</v>
      </c>
    </row>
    <row r="610" spans="3:3" x14ac:dyDescent="0.2">
      <c r="C610" s="2" t="s">
        <v>3894</v>
      </c>
    </row>
    <row r="611" spans="3:3" x14ac:dyDescent="0.2">
      <c r="C611" s="2" t="s">
        <v>3895</v>
      </c>
    </row>
    <row r="612" spans="3:3" x14ac:dyDescent="0.2">
      <c r="C612" s="2" t="s">
        <v>3896</v>
      </c>
    </row>
    <row r="613" spans="3:3" x14ac:dyDescent="0.2">
      <c r="C613" s="2" t="s">
        <v>3897</v>
      </c>
    </row>
    <row r="614" spans="3:3" x14ac:dyDescent="0.2">
      <c r="C614" s="2" t="s">
        <v>3898</v>
      </c>
    </row>
    <row r="615" spans="3:3" x14ac:dyDescent="0.2">
      <c r="C615" s="2" t="s">
        <v>3899</v>
      </c>
    </row>
    <row r="616" spans="3:3" x14ac:dyDescent="0.2">
      <c r="C616" s="2" t="s">
        <v>3900</v>
      </c>
    </row>
    <row r="617" spans="3:3" x14ac:dyDescent="0.2">
      <c r="C617" s="2" t="s">
        <v>3901</v>
      </c>
    </row>
    <row r="618" spans="3:3" x14ac:dyDescent="0.2">
      <c r="C618" s="2" t="s">
        <v>3902</v>
      </c>
    </row>
    <row r="619" spans="3:3" x14ac:dyDescent="0.2">
      <c r="C619" s="2" t="s">
        <v>3377</v>
      </c>
    </row>
    <row r="620" spans="3:3" x14ac:dyDescent="0.2">
      <c r="C620" s="2" t="s">
        <v>3275</v>
      </c>
    </row>
    <row r="621" spans="3:3" x14ac:dyDescent="0.2">
      <c r="C621" s="2" t="s">
        <v>3044</v>
      </c>
    </row>
    <row r="622" spans="3:3" x14ac:dyDescent="0.2">
      <c r="C622" s="2" t="s">
        <v>3903</v>
      </c>
    </row>
    <row r="623" spans="3:3" x14ac:dyDescent="0.2">
      <c r="C623" s="2" t="s">
        <v>3904</v>
      </c>
    </row>
    <row r="624" spans="3:3" x14ac:dyDescent="0.2">
      <c r="C624" s="2" t="s">
        <v>3905</v>
      </c>
    </row>
    <row r="625" spans="3:3" x14ac:dyDescent="0.2">
      <c r="C625" s="2" t="s">
        <v>3108</v>
      </c>
    </row>
    <row r="626" spans="3:3" x14ac:dyDescent="0.2">
      <c r="C626" s="2" t="s">
        <v>3155</v>
      </c>
    </row>
    <row r="627" spans="3:3" x14ac:dyDescent="0.2">
      <c r="C627" s="2" t="s">
        <v>3906</v>
      </c>
    </row>
    <row r="628" spans="3:3" x14ac:dyDescent="0.2">
      <c r="C628" s="2" t="s">
        <v>3907</v>
      </c>
    </row>
    <row r="629" spans="3:3" x14ac:dyDescent="0.2">
      <c r="C629" s="2" t="s">
        <v>3908</v>
      </c>
    </row>
    <row r="630" spans="3:3" x14ac:dyDescent="0.2">
      <c r="C630" s="2" t="s">
        <v>3128</v>
      </c>
    </row>
    <row r="631" spans="3:3" x14ac:dyDescent="0.2">
      <c r="C631" s="2" t="s">
        <v>3179</v>
      </c>
    </row>
    <row r="632" spans="3:3" x14ac:dyDescent="0.2">
      <c r="C632" s="2" t="s">
        <v>3225</v>
      </c>
    </row>
    <row r="633" spans="3:3" x14ac:dyDescent="0.2">
      <c r="C633" s="2" t="s">
        <v>3219</v>
      </c>
    </row>
    <row r="634" spans="3:3" x14ac:dyDescent="0.2">
      <c r="C634" s="2" t="s">
        <v>3909</v>
      </c>
    </row>
    <row r="635" spans="3:3" x14ac:dyDescent="0.2">
      <c r="C635" s="2" t="s">
        <v>3254</v>
      </c>
    </row>
    <row r="636" spans="3:3" x14ac:dyDescent="0.2">
      <c r="C636" s="2" t="s">
        <v>3133</v>
      </c>
    </row>
  </sheetData>
  <mergeCells count="3">
    <mergeCell ref="A3:A4"/>
    <mergeCell ref="A52:L52"/>
    <mergeCell ref="O52:P52"/>
  </mergeCells>
  <conditionalFormatting sqref="B3">
    <cfRule type="duplicateValues" dxfId="112" priority="3"/>
  </conditionalFormatting>
  <conditionalFormatting sqref="B4:B51">
    <cfRule type="duplicateValues" dxfId="111" priority="77"/>
  </conditionalFormatting>
  <conditionalFormatting sqref="C60:C636">
    <cfRule type="duplicateValues" dxfId="110" priority="2"/>
  </conditionalFormatting>
  <conditionalFormatting sqref="C1:C1048576">
    <cfRule type="duplicateValues" dxfId="109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01"/>
  <sheetViews>
    <sheetView zoomScale="110" zoomScaleNormal="110" workbookViewId="0">
      <pane xSplit="3" ySplit="2" topLeftCell="D429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0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105" t="s">
        <v>6</v>
      </c>
      <c r="O2" s="59" t="s">
        <v>51</v>
      </c>
      <c r="P2" s="59" t="s">
        <v>52</v>
      </c>
    </row>
    <row r="3" spans="1:16" ht="24.75" customHeight="1" x14ac:dyDescent="0.2">
      <c r="A3" s="141" t="s">
        <v>2770</v>
      </c>
      <c r="B3" s="73" t="s">
        <v>1037</v>
      </c>
      <c r="C3" s="9" t="s">
        <v>1038</v>
      </c>
      <c r="D3" s="75" t="s">
        <v>292</v>
      </c>
      <c r="E3" s="13">
        <v>44418</v>
      </c>
      <c r="F3" s="75" t="s">
        <v>1452</v>
      </c>
      <c r="G3" s="13">
        <v>44422</v>
      </c>
      <c r="H3" s="10" t="s">
        <v>1453</v>
      </c>
      <c r="I3" s="1">
        <v>84</v>
      </c>
      <c r="J3" s="1">
        <v>50</v>
      </c>
      <c r="K3" s="1">
        <v>33</v>
      </c>
      <c r="L3" s="1">
        <v>22</v>
      </c>
      <c r="M3" s="79">
        <f t="shared" ref="M3:M66" si="0">I3*J3*K3/4000</f>
        <v>34.65</v>
      </c>
      <c r="N3" s="102">
        <v>35</v>
      </c>
      <c r="O3" s="62">
        <v>3000</v>
      </c>
      <c r="P3" s="63">
        <f>Table2245236891011121314151617181920212224234567234568[[#This Row],[PEMBULATAN]]*O3</f>
        <v>105000</v>
      </c>
    </row>
    <row r="4" spans="1:16" ht="24.75" customHeight="1" x14ac:dyDescent="0.2">
      <c r="A4" s="142"/>
      <c r="B4" s="74"/>
      <c r="C4" s="9" t="s">
        <v>1039</v>
      </c>
      <c r="D4" s="75" t="s">
        <v>292</v>
      </c>
      <c r="E4" s="13">
        <v>44418</v>
      </c>
      <c r="F4" s="75" t="s">
        <v>1452</v>
      </c>
      <c r="G4" s="13">
        <v>44422</v>
      </c>
      <c r="H4" s="10" t="s">
        <v>1453</v>
      </c>
      <c r="I4" s="1">
        <v>66</v>
      </c>
      <c r="J4" s="1">
        <v>59</v>
      </c>
      <c r="K4" s="1">
        <v>15</v>
      </c>
      <c r="L4" s="1">
        <v>14</v>
      </c>
      <c r="M4" s="79">
        <f t="shared" si="0"/>
        <v>14.602499999999999</v>
      </c>
      <c r="N4" s="102">
        <v>15</v>
      </c>
      <c r="O4" s="62">
        <v>3000</v>
      </c>
      <c r="P4" s="63">
        <f>Table2245236891011121314151617181920212224234567234568[[#This Row],[PEMBULATAN]]*O4</f>
        <v>45000</v>
      </c>
    </row>
    <row r="5" spans="1:16" ht="24.75" customHeight="1" x14ac:dyDescent="0.2">
      <c r="A5" s="90"/>
      <c r="B5" s="74"/>
      <c r="C5" s="85" t="s">
        <v>1040</v>
      </c>
      <c r="D5" s="77" t="s">
        <v>292</v>
      </c>
      <c r="E5" s="13">
        <v>44418</v>
      </c>
      <c r="F5" s="75" t="s">
        <v>1452</v>
      </c>
      <c r="G5" s="13">
        <v>44422</v>
      </c>
      <c r="H5" s="76" t="s">
        <v>1453</v>
      </c>
      <c r="I5" s="15">
        <v>48</v>
      </c>
      <c r="J5" s="15">
        <v>29</v>
      </c>
      <c r="K5" s="15">
        <v>27</v>
      </c>
      <c r="L5" s="15">
        <v>1</v>
      </c>
      <c r="M5" s="80">
        <f t="shared" si="0"/>
        <v>9.3960000000000008</v>
      </c>
      <c r="N5" s="102">
        <v>10</v>
      </c>
      <c r="O5" s="62">
        <v>3000</v>
      </c>
      <c r="P5" s="63">
        <f>Table2245236891011121314151617181920212224234567234568[[#This Row],[PEMBULATAN]]*O5</f>
        <v>30000</v>
      </c>
    </row>
    <row r="6" spans="1:16" ht="24.75" customHeight="1" x14ac:dyDescent="0.2">
      <c r="A6" s="90"/>
      <c r="B6" s="74"/>
      <c r="C6" s="85" t="s">
        <v>1041</v>
      </c>
      <c r="D6" s="77" t="s">
        <v>292</v>
      </c>
      <c r="E6" s="13">
        <v>44418</v>
      </c>
      <c r="F6" s="75" t="s">
        <v>1452</v>
      </c>
      <c r="G6" s="13">
        <v>44422</v>
      </c>
      <c r="H6" s="76" t="s">
        <v>1453</v>
      </c>
      <c r="I6" s="15">
        <v>95</v>
      </c>
      <c r="J6" s="15">
        <v>46</v>
      </c>
      <c r="K6" s="15">
        <v>14</v>
      </c>
      <c r="L6" s="15">
        <v>10</v>
      </c>
      <c r="M6" s="80">
        <f t="shared" si="0"/>
        <v>15.295</v>
      </c>
      <c r="N6" s="102">
        <v>16</v>
      </c>
      <c r="O6" s="62">
        <v>3000</v>
      </c>
      <c r="P6" s="63">
        <f>Table2245236891011121314151617181920212224234567234568[[#This Row],[PEMBULATAN]]*O6</f>
        <v>48000</v>
      </c>
    </row>
    <row r="7" spans="1:16" ht="24.75" customHeight="1" x14ac:dyDescent="0.2">
      <c r="A7" s="90"/>
      <c r="B7" s="74"/>
      <c r="C7" s="85" t="s">
        <v>1042</v>
      </c>
      <c r="D7" s="77" t="s">
        <v>292</v>
      </c>
      <c r="E7" s="13">
        <v>44418</v>
      </c>
      <c r="F7" s="75" t="s">
        <v>1452</v>
      </c>
      <c r="G7" s="13">
        <v>44422</v>
      </c>
      <c r="H7" s="76" t="s">
        <v>1453</v>
      </c>
      <c r="I7" s="15">
        <v>64</v>
      </c>
      <c r="J7" s="15">
        <v>35</v>
      </c>
      <c r="K7" s="15">
        <v>45</v>
      </c>
      <c r="L7" s="15">
        <v>11</v>
      </c>
      <c r="M7" s="80">
        <f t="shared" si="0"/>
        <v>25.2</v>
      </c>
      <c r="N7" s="102">
        <v>25</v>
      </c>
      <c r="O7" s="62">
        <v>3000</v>
      </c>
      <c r="P7" s="63">
        <f>Table2245236891011121314151617181920212224234567234568[[#This Row],[PEMBULATAN]]*O7</f>
        <v>75000</v>
      </c>
    </row>
    <row r="8" spans="1:16" ht="24.75" customHeight="1" x14ac:dyDescent="0.2">
      <c r="A8" s="90"/>
      <c r="B8" s="74"/>
      <c r="C8" s="85" t="s">
        <v>1043</v>
      </c>
      <c r="D8" s="77" t="s">
        <v>292</v>
      </c>
      <c r="E8" s="13">
        <v>44418</v>
      </c>
      <c r="F8" s="75" t="s">
        <v>1452</v>
      </c>
      <c r="G8" s="13">
        <v>44422</v>
      </c>
      <c r="H8" s="76" t="s">
        <v>1453</v>
      </c>
      <c r="I8" s="15">
        <v>50</v>
      </c>
      <c r="J8" s="15">
        <v>80</v>
      </c>
      <c r="K8" s="15">
        <v>25</v>
      </c>
      <c r="L8" s="15">
        <v>20</v>
      </c>
      <c r="M8" s="80">
        <f t="shared" si="0"/>
        <v>25</v>
      </c>
      <c r="N8" s="102">
        <v>25</v>
      </c>
      <c r="O8" s="62">
        <v>3000</v>
      </c>
      <c r="P8" s="63">
        <f>Table2245236891011121314151617181920212224234567234568[[#This Row],[PEMBULATAN]]*O8</f>
        <v>75000</v>
      </c>
    </row>
    <row r="9" spans="1:16" ht="24.75" customHeight="1" x14ac:dyDescent="0.2">
      <c r="A9" s="90"/>
      <c r="B9" s="74"/>
      <c r="C9" s="85" t="s">
        <v>1044</v>
      </c>
      <c r="D9" s="77" t="s">
        <v>292</v>
      </c>
      <c r="E9" s="13">
        <v>44418</v>
      </c>
      <c r="F9" s="75" t="s">
        <v>1452</v>
      </c>
      <c r="G9" s="13">
        <v>44422</v>
      </c>
      <c r="H9" s="76" t="s">
        <v>1453</v>
      </c>
      <c r="I9" s="15">
        <v>85</v>
      </c>
      <c r="J9" s="15">
        <v>37</v>
      </c>
      <c r="K9" s="15">
        <v>12</v>
      </c>
      <c r="L9" s="15">
        <v>1</v>
      </c>
      <c r="M9" s="80">
        <f t="shared" si="0"/>
        <v>9.4350000000000005</v>
      </c>
      <c r="N9" s="102">
        <v>10</v>
      </c>
      <c r="O9" s="62">
        <v>3000</v>
      </c>
      <c r="P9" s="63">
        <f>Table2245236891011121314151617181920212224234567234568[[#This Row],[PEMBULATAN]]*O9</f>
        <v>30000</v>
      </c>
    </row>
    <row r="10" spans="1:16" ht="24.75" customHeight="1" x14ac:dyDescent="0.2">
      <c r="A10" s="90"/>
      <c r="B10" s="74"/>
      <c r="C10" s="85" t="s">
        <v>1045</v>
      </c>
      <c r="D10" s="77" t="s">
        <v>292</v>
      </c>
      <c r="E10" s="13">
        <v>44418</v>
      </c>
      <c r="F10" s="75" t="s">
        <v>1452</v>
      </c>
      <c r="G10" s="13">
        <v>44422</v>
      </c>
      <c r="H10" s="76" t="s">
        <v>1453</v>
      </c>
      <c r="I10" s="15">
        <v>52</v>
      </c>
      <c r="J10" s="15">
        <v>27</v>
      </c>
      <c r="K10" s="15">
        <v>20</v>
      </c>
      <c r="L10" s="15">
        <v>3</v>
      </c>
      <c r="M10" s="80">
        <f t="shared" si="0"/>
        <v>7.02</v>
      </c>
      <c r="N10" s="102">
        <v>7</v>
      </c>
      <c r="O10" s="62">
        <v>3000</v>
      </c>
      <c r="P10" s="63">
        <f>Table2245236891011121314151617181920212224234567234568[[#This Row],[PEMBULATAN]]*O10</f>
        <v>21000</v>
      </c>
    </row>
    <row r="11" spans="1:16" ht="24.75" customHeight="1" x14ac:dyDescent="0.2">
      <c r="A11" s="90"/>
      <c r="B11" s="74"/>
      <c r="C11" s="85" t="s">
        <v>1046</v>
      </c>
      <c r="D11" s="77" t="s">
        <v>292</v>
      </c>
      <c r="E11" s="13">
        <v>44418</v>
      </c>
      <c r="F11" s="75" t="s">
        <v>1452</v>
      </c>
      <c r="G11" s="13">
        <v>44422</v>
      </c>
      <c r="H11" s="76" t="s">
        <v>1453</v>
      </c>
      <c r="I11" s="15">
        <v>75</v>
      </c>
      <c r="J11" s="15">
        <v>32</v>
      </c>
      <c r="K11" s="15">
        <v>8</v>
      </c>
      <c r="L11" s="15">
        <v>5</v>
      </c>
      <c r="M11" s="80">
        <f t="shared" si="0"/>
        <v>4.8</v>
      </c>
      <c r="N11" s="102">
        <v>5</v>
      </c>
      <c r="O11" s="62">
        <v>3000</v>
      </c>
      <c r="P11" s="63">
        <f>Table2245236891011121314151617181920212224234567234568[[#This Row],[PEMBULATAN]]*O11</f>
        <v>15000</v>
      </c>
    </row>
    <row r="12" spans="1:16" ht="24.75" customHeight="1" x14ac:dyDescent="0.2">
      <c r="A12" s="90"/>
      <c r="B12" s="100"/>
      <c r="C12" s="85" t="s">
        <v>1047</v>
      </c>
      <c r="D12" s="77" t="s">
        <v>292</v>
      </c>
      <c r="E12" s="13">
        <v>44418</v>
      </c>
      <c r="F12" s="75" t="s">
        <v>1452</v>
      </c>
      <c r="G12" s="13">
        <v>44422</v>
      </c>
      <c r="H12" s="76" t="s">
        <v>1453</v>
      </c>
      <c r="I12" s="15">
        <v>60</v>
      </c>
      <c r="J12" s="15">
        <v>30</v>
      </c>
      <c r="K12" s="15">
        <v>30</v>
      </c>
      <c r="L12" s="15">
        <v>5</v>
      </c>
      <c r="M12" s="80">
        <f t="shared" si="0"/>
        <v>13.5</v>
      </c>
      <c r="N12" s="102">
        <v>14</v>
      </c>
      <c r="O12" s="62">
        <v>3000</v>
      </c>
      <c r="P12" s="63">
        <f>Table2245236891011121314151617181920212224234567234568[[#This Row],[PEMBULATAN]]*O12</f>
        <v>42000</v>
      </c>
    </row>
    <row r="13" spans="1:16" ht="24.75" customHeight="1" x14ac:dyDescent="0.2">
      <c r="A13" s="90"/>
      <c r="B13" s="74" t="s">
        <v>1048</v>
      </c>
      <c r="C13" s="85" t="s">
        <v>1049</v>
      </c>
      <c r="D13" s="77" t="s">
        <v>292</v>
      </c>
      <c r="E13" s="13">
        <v>44418</v>
      </c>
      <c r="F13" s="75" t="s">
        <v>1452</v>
      </c>
      <c r="G13" s="13">
        <v>44422</v>
      </c>
      <c r="H13" s="76" t="s">
        <v>1453</v>
      </c>
      <c r="I13" s="15">
        <v>56</v>
      </c>
      <c r="J13" s="15">
        <v>31</v>
      </c>
      <c r="K13" s="15">
        <v>21</v>
      </c>
      <c r="L13" s="15">
        <v>7</v>
      </c>
      <c r="M13" s="80">
        <f t="shared" si="0"/>
        <v>9.1140000000000008</v>
      </c>
      <c r="N13" s="102">
        <v>9</v>
      </c>
      <c r="O13" s="62">
        <v>3000</v>
      </c>
      <c r="P13" s="63">
        <f>Table2245236891011121314151617181920212224234567234568[[#This Row],[PEMBULATAN]]*O13</f>
        <v>27000</v>
      </c>
    </row>
    <row r="14" spans="1:16" ht="24.75" customHeight="1" x14ac:dyDescent="0.2">
      <c r="A14" s="90"/>
      <c r="B14" s="74"/>
      <c r="C14" s="85" t="s">
        <v>1050</v>
      </c>
      <c r="D14" s="77" t="s">
        <v>292</v>
      </c>
      <c r="E14" s="13">
        <v>44418</v>
      </c>
      <c r="F14" s="75" t="s">
        <v>1452</v>
      </c>
      <c r="G14" s="13">
        <v>44422</v>
      </c>
      <c r="H14" s="76" t="s">
        <v>1453</v>
      </c>
      <c r="I14" s="15">
        <v>54</v>
      </c>
      <c r="J14" s="15">
        <v>54</v>
      </c>
      <c r="K14" s="15">
        <v>21</v>
      </c>
      <c r="L14" s="15">
        <v>9</v>
      </c>
      <c r="M14" s="80">
        <f t="shared" si="0"/>
        <v>15.308999999999999</v>
      </c>
      <c r="N14" s="102">
        <v>15</v>
      </c>
      <c r="O14" s="62">
        <v>3000</v>
      </c>
      <c r="P14" s="63">
        <f>Table2245236891011121314151617181920212224234567234568[[#This Row],[PEMBULATAN]]*O14</f>
        <v>45000</v>
      </c>
    </row>
    <row r="15" spans="1:16" ht="24.75" customHeight="1" x14ac:dyDescent="0.2">
      <c r="A15" s="90"/>
      <c r="B15" s="74"/>
      <c r="C15" s="85" t="s">
        <v>1051</v>
      </c>
      <c r="D15" s="77" t="s">
        <v>292</v>
      </c>
      <c r="E15" s="13">
        <v>44418</v>
      </c>
      <c r="F15" s="75" t="s">
        <v>1452</v>
      </c>
      <c r="G15" s="13">
        <v>44422</v>
      </c>
      <c r="H15" s="76" t="s">
        <v>1453</v>
      </c>
      <c r="I15" s="15">
        <v>87</v>
      </c>
      <c r="J15" s="15">
        <v>42</v>
      </c>
      <c r="K15" s="15">
        <v>63</v>
      </c>
      <c r="L15" s="15">
        <v>4</v>
      </c>
      <c r="M15" s="80">
        <f t="shared" si="0"/>
        <v>57.5505</v>
      </c>
      <c r="N15" s="102">
        <v>58</v>
      </c>
      <c r="O15" s="62">
        <v>3000</v>
      </c>
      <c r="P15" s="63">
        <f>Table2245236891011121314151617181920212224234567234568[[#This Row],[PEMBULATAN]]*O15</f>
        <v>174000</v>
      </c>
    </row>
    <row r="16" spans="1:16" ht="24.75" customHeight="1" x14ac:dyDescent="0.2">
      <c r="A16" s="90"/>
      <c r="B16" s="74"/>
      <c r="C16" s="85" t="s">
        <v>1052</v>
      </c>
      <c r="D16" s="77" t="s">
        <v>292</v>
      </c>
      <c r="E16" s="13">
        <v>44418</v>
      </c>
      <c r="F16" s="75" t="s">
        <v>1452</v>
      </c>
      <c r="G16" s="13">
        <v>44422</v>
      </c>
      <c r="H16" s="76" t="s">
        <v>1453</v>
      </c>
      <c r="I16" s="15">
        <v>50</v>
      </c>
      <c r="J16" s="15">
        <v>24</v>
      </c>
      <c r="K16" s="15">
        <v>43</v>
      </c>
      <c r="L16" s="15">
        <v>11</v>
      </c>
      <c r="M16" s="80">
        <f t="shared" si="0"/>
        <v>12.9</v>
      </c>
      <c r="N16" s="102">
        <v>13</v>
      </c>
      <c r="O16" s="62">
        <v>3000</v>
      </c>
      <c r="P16" s="63">
        <f>Table2245236891011121314151617181920212224234567234568[[#This Row],[PEMBULATAN]]*O16</f>
        <v>39000</v>
      </c>
    </row>
    <row r="17" spans="1:16" ht="24.75" customHeight="1" x14ac:dyDescent="0.2">
      <c r="A17" s="90"/>
      <c r="B17" s="74"/>
      <c r="C17" s="85" t="s">
        <v>1053</v>
      </c>
      <c r="D17" s="77" t="s">
        <v>292</v>
      </c>
      <c r="E17" s="13">
        <v>44418</v>
      </c>
      <c r="F17" s="75" t="s">
        <v>1452</v>
      </c>
      <c r="G17" s="13">
        <v>44422</v>
      </c>
      <c r="H17" s="76" t="s">
        <v>1453</v>
      </c>
      <c r="I17" s="15">
        <v>46</v>
      </c>
      <c r="J17" s="15">
        <v>45</v>
      </c>
      <c r="K17" s="15">
        <v>57</v>
      </c>
      <c r="L17" s="15">
        <v>15</v>
      </c>
      <c r="M17" s="80">
        <f t="shared" si="0"/>
        <v>29.497499999999999</v>
      </c>
      <c r="N17" s="102">
        <v>29</v>
      </c>
      <c r="O17" s="62">
        <v>3000</v>
      </c>
      <c r="P17" s="63">
        <f>Table2245236891011121314151617181920212224234567234568[[#This Row],[PEMBULATAN]]*O17</f>
        <v>87000</v>
      </c>
    </row>
    <row r="18" spans="1:16" ht="24.75" customHeight="1" x14ac:dyDescent="0.2">
      <c r="A18" s="90"/>
      <c r="B18" s="74"/>
      <c r="C18" s="85" t="s">
        <v>1054</v>
      </c>
      <c r="D18" s="77" t="s">
        <v>292</v>
      </c>
      <c r="E18" s="13">
        <v>44418</v>
      </c>
      <c r="F18" s="75" t="s">
        <v>1452</v>
      </c>
      <c r="G18" s="13">
        <v>44422</v>
      </c>
      <c r="H18" s="76" t="s">
        <v>1453</v>
      </c>
      <c r="I18" s="15">
        <v>52</v>
      </c>
      <c r="J18" s="15">
        <v>41</v>
      </c>
      <c r="K18" s="15">
        <v>51</v>
      </c>
      <c r="L18" s="15">
        <v>1</v>
      </c>
      <c r="M18" s="80">
        <f t="shared" si="0"/>
        <v>27.183</v>
      </c>
      <c r="N18" s="102">
        <v>27</v>
      </c>
      <c r="O18" s="62">
        <v>3000</v>
      </c>
      <c r="P18" s="63">
        <f>Table2245236891011121314151617181920212224234567234568[[#This Row],[PEMBULATAN]]*O18</f>
        <v>81000</v>
      </c>
    </row>
    <row r="19" spans="1:16" ht="24.75" customHeight="1" x14ac:dyDescent="0.2">
      <c r="A19" s="90"/>
      <c r="B19" s="74"/>
      <c r="C19" s="85" t="s">
        <v>1055</v>
      </c>
      <c r="D19" s="77" t="s">
        <v>292</v>
      </c>
      <c r="E19" s="13">
        <v>44418</v>
      </c>
      <c r="F19" s="75" t="s">
        <v>1452</v>
      </c>
      <c r="G19" s="13">
        <v>44422</v>
      </c>
      <c r="H19" s="76" t="s">
        <v>1453</v>
      </c>
      <c r="I19" s="15">
        <v>23</v>
      </c>
      <c r="J19" s="15">
        <v>24</v>
      </c>
      <c r="K19" s="15">
        <v>13</v>
      </c>
      <c r="L19" s="15">
        <v>8</v>
      </c>
      <c r="M19" s="80">
        <f t="shared" si="0"/>
        <v>1.794</v>
      </c>
      <c r="N19" s="102">
        <v>8</v>
      </c>
      <c r="O19" s="62">
        <v>3000</v>
      </c>
      <c r="P19" s="63">
        <f>Table2245236891011121314151617181920212224234567234568[[#This Row],[PEMBULATAN]]*O19</f>
        <v>24000</v>
      </c>
    </row>
    <row r="20" spans="1:16" ht="24.75" customHeight="1" x14ac:dyDescent="0.2">
      <c r="A20" s="90"/>
      <c r="B20" s="74"/>
      <c r="C20" s="85" t="s">
        <v>1056</v>
      </c>
      <c r="D20" s="77" t="s">
        <v>292</v>
      </c>
      <c r="E20" s="13">
        <v>44418</v>
      </c>
      <c r="F20" s="75" t="s">
        <v>1452</v>
      </c>
      <c r="G20" s="13">
        <v>44422</v>
      </c>
      <c r="H20" s="76" t="s">
        <v>1453</v>
      </c>
      <c r="I20" s="15">
        <v>27</v>
      </c>
      <c r="J20" s="15">
        <v>41</v>
      </c>
      <c r="K20" s="15">
        <v>23</v>
      </c>
      <c r="L20" s="15">
        <v>9</v>
      </c>
      <c r="M20" s="80">
        <f t="shared" si="0"/>
        <v>6.3652499999999996</v>
      </c>
      <c r="N20" s="102">
        <v>9</v>
      </c>
      <c r="O20" s="62">
        <v>3000</v>
      </c>
      <c r="P20" s="63">
        <f>Table2245236891011121314151617181920212224234567234568[[#This Row],[PEMBULATAN]]*O20</f>
        <v>27000</v>
      </c>
    </row>
    <row r="21" spans="1:16" ht="24.75" customHeight="1" x14ac:dyDescent="0.2">
      <c r="A21" s="90"/>
      <c r="B21" s="74"/>
      <c r="C21" s="85" t="s">
        <v>1057</v>
      </c>
      <c r="D21" s="77" t="s">
        <v>292</v>
      </c>
      <c r="E21" s="13">
        <v>44418</v>
      </c>
      <c r="F21" s="75" t="s">
        <v>1452</v>
      </c>
      <c r="G21" s="13">
        <v>44422</v>
      </c>
      <c r="H21" s="76" t="s">
        <v>1453</v>
      </c>
      <c r="I21" s="15">
        <v>48</v>
      </c>
      <c r="J21" s="15">
        <v>32</v>
      </c>
      <c r="K21" s="15">
        <v>36</v>
      </c>
      <c r="L21" s="15">
        <v>6</v>
      </c>
      <c r="M21" s="80">
        <f t="shared" si="0"/>
        <v>13.824</v>
      </c>
      <c r="N21" s="102">
        <v>14</v>
      </c>
      <c r="O21" s="62">
        <v>3000</v>
      </c>
      <c r="P21" s="63">
        <f>Table2245236891011121314151617181920212224234567234568[[#This Row],[PEMBULATAN]]*O21</f>
        <v>42000</v>
      </c>
    </row>
    <row r="22" spans="1:16" ht="24.75" customHeight="1" x14ac:dyDescent="0.2">
      <c r="A22" s="90"/>
      <c r="B22" s="74"/>
      <c r="C22" s="85" t="s">
        <v>1058</v>
      </c>
      <c r="D22" s="77" t="s">
        <v>292</v>
      </c>
      <c r="E22" s="13">
        <v>44418</v>
      </c>
      <c r="F22" s="75" t="s">
        <v>1452</v>
      </c>
      <c r="G22" s="13">
        <v>44422</v>
      </c>
      <c r="H22" s="76" t="s">
        <v>1453</v>
      </c>
      <c r="I22" s="15">
        <v>122</v>
      </c>
      <c r="J22" s="15">
        <v>70</v>
      </c>
      <c r="K22" s="15">
        <v>50</v>
      </c>
      <c r="L22" s="15">
        <v>2</v>
      </c>
      <c r="M22" s="80">
        <f t="shared" si="0"/>
        <v>106.75</v>
      </c>
      <c r="N22" s="102">
        <v>107</v>
      </c>
      <c r="O22" s="62">
        <v>3000</v>
      </c>
      <c r="P22" s="63">
        <f>Table2245236891011121314151617181920212224234567234568[[#This Row],[PEMBULATAN]]*O22</f>
        <v>321000</v>
      </c>
    </row>
    <row r="23" spans="1:16" ht="24.75" customHeight="1" x14ac:dyDescent="0.2">
      <c r="A23" s="90"/>
      <c r="B23" s="74"/>
      <c r="C23" s="85" t="s">
        <v>1059</v>
      </c>
      <c r="D23" s="77" t="s">
        <v>292</v>
      </c>
      <c r="E23" s="13">
        <v>44418</v>
      </c>
      <c r="F23" s="75" t="s">
        <v>1452</v>
      </c>
      <c r="G23" s="13">
        <v>44422</v>
      </c>
      <c r="H23" s="76" t="s">
        <v>1453</v>
      </c>
      <c r="I23" s="15">
        <v>91</v>
      </c>
      <c r="J23" s="15">
        <v>52</v>
      </c>
      <c r="K23" s="15">
        <v>37</v>
      </c>
      <c r="L23" s="15">
        <v>10</v>
      </c>
      <c r="M23" s="80">
        <f t="shared" si="0"/>
        <v>43.771000000000001</v>
      </c>
      <c r="N23" s="102">
        <v>44</v>
      </c>
      <c r="O23" s="62">
        <v>3000</v>
      </c>
      <c r="P23" s="63">
        <f>Table2245236891011121314151617181920212224234567234568[[#This Row],[PEMBULATAN]]*O23</f>
        <v>132000</v>
      </c>
    </row>
    <row r="24" spans="1:16" ht="24.75" customHeight="1" x14ac:dyDescent="0.2">
      <c r="A24" s="90"/>
      <c r="B24" s="74"/>
      <c r="C24" s="85" t="s">
        <v>1060</v>
      </c>
      <c r="D24" s="77" t="s">
        <v>292</v>
      </c>
      <c r="E24" s="13">
        <v>44418</v>
      </c>
      <c r="F24" s="75" t="s">
        <v>1452</v>
      </c>
      <c r="G24" s="13">
        <v>44422</v>
      </c>
      <c r="H24" s="76" t="s">
        <v>1453</v>
      </c>
      <c r="I24" s="15">
        <v>81</v>
      </c>
      <c r="J24" s="15">
        <v>51</v>
      </c>
      <c r="K24" s="15">
        <v>24</v>
      </c>
      <c r="L24" s="15">
        <v>8</v>
      </c>
      <c r="M24" s="80">
        <f t="shared" si="0"/>
        <v>24.786000000000001</v>
      </c>
      <c r="N24" s="102">
        <v>25</v>
      </c>
      <c r="O24" s="62">
        <v>3000</v>
      </c>
      <c r="P24" s="63">
        <f>Table2245236891011121314151617181920212224234567234568[[#This Row],[PEMBULATAN]]*O24</f>
        <v>75000</v>
      </c>
    </row>
    <row r="25" spans="1:16" ht="24.75" customHeight="1" x14ac:dyDescent="0.2">
      <c r="A25" s="90"/>
      <c r="B25" s="74"/>
      <c r="C25" s="85" t="s">
        <v>1061</v>
      </c>
      <c r="D25" s="77" t="s">
        <v>292</v>
      </c>
      <c r="E25" s="13">
        <v>44418</v>
      </c>
      <c r="F25" s="75" t="s">
        <v>1452</v>
      </c>
      <c r="G25" s="13">
        <v>44422</v>
      </c>
      <c r="H25" s="76" t="s">
        <v>1453</v>
      </c>
      <c r="I25" s="15">
        <v>71</v>
      </c>
      <c r="J25" s="15">
        <v>61</v>
      </c>
      <c r="K25" s="15">
        <v>22</v>
      </c>
      <c r="L25" s="15">
        <v>6</v>
      </c>
      <c r="M25" s="80">
        <f t="shared" si="0"/>
        <v>23.820499999999999</v>
      </c>
      <c r="N25" s="102">
        <v>24</v>
      </c>
      <c r="O25" s="62">
        <v>3000</v>
      </c>
      <c r="P25" s="63">
        <f>Table2245236891011121314151617181920212224234567234568[[#This Row],[PEMBULATAN]]*O25</f>
        <v>72000</v>
      </c>
    </row>
    <row r="26" spans="1:16" ht="24.75" customHeight="1" x14ac:dyDescent="0.2">
      <c r="A26" s="90"/>
      <c r="B26" s="74"/>
      <c r="C26" s="85" t="s">
        <v>1062</v>
      </c>
      <c r="D26" s="77" t="s">
        <v>292</v>
      </c>
      <c r="E26" s="13">
        <v>44418</v>
      </c>
      <c r="F26" s="75" t="s">
        <v>1452</v>
      </c>
      <c r="G26" s="13">
        <v>44422</v>
      </c>
      <c r="H26" s="76" t="s">
        <v>1453</v>
      </c>
      <c r="I26" s="15">
        <v>27</v>
      </c>
      <c r="J26" s="15">
        <v>25</v>
      </c>
      <c r="K26" s="15">
        <v>7</v>
      </c>
      <c r="L26" s="15">
        <v>13</v>
      </c>
      <c r="M26" s="80">
        <f t="shared" si="0"/>
        <v>1.1812499999999999</v>
      </c>
      <c r="N26" s="102">
        <v>13</v>
      </c>
      <c r="O26" s="62">
        <v>3000</v>
      </c>
      <c r="P26" s="63">
        <f>Table2245236891011121314151617181920212224234567234568[[#This Row],[PEMBULATAN]]*O26</f>
        <v>39000</v>
      </c>
    </row>
    <row r="27" spans="1:16" ht="24.75" customHeight="1" x14ac:dyDescent="0.2">
      <c r="A27" s="90"/>
      <c r="B27" s="74"/>
      <c r="C27" s="85" t="s">
        <v>1063</v>
      </c>
      <c r="D27" s="77" t="s">
        <v>292</v>
      </c>
      <c r="E27" s="13">
        <v>44418</v>
      </c>
      <c r="F27" s="75" t="s">
        <v>1452</v>
      </c>
      <c r="G27" s="13">
        <v>44422</v>
      </c>
      <c r="H27" s="76" t="s">
        <v>1453</v>
      </c>
      <c r="I27" s="15">
        <v>81</v>
      </c>
      <c r="J27" s="15">
        <v>61</v>
      </c>
      <c r="K27" s="15">
        <v>25</v>
      </c>
      <c r="L27" s="15">
        <v>9</v>
      </c>
      <c r="M27" s="80">
        <f t="shared" si="0"/>
        <v>30.881250000000001</v>
      </c>
      <c r="N27" s="102">
        <v>31</v>
      </c>
      <c r="O27" s="62">
        <v>3000</v>
      </c>
      <c r="P27" s="63">
        <f>Table2245236891011121314151617181920212224234567234568[[#This Row],[PEMBULATAN]]*O27</f>
        <v>93000</v>
      </c>
    </row>
    <row r="28" spans="1:16" ht="24.75" customHeight="1" x14ac:dyDescent="0.2">
      <c r="A28" s="90"/>
      <c r="B28" s="74"/>
      <c r="C28" s="85" t="s">
        <v>1064</v>
      </c>
      <c r="D28" s="77" t="s">
        <v>292</v>
      </c>
      <c r="E28" s="13">
        <v>44418</v>
      </c>
      <c r="F28" s="75" t="s">
        <v>1452</v>
      </c>
      <c r="G28" s="13">
        <v>44422</v>
      </c>
      <c r="H28" s="76" t="s">
        <v>1453</v>
      </c>
      <c r="I28" s="15">
        <v>90</v>
      </c>
      <c r="J28" s="15">
        <v>52</v>
      </c>
      <c r="K28" s="15">
        <v>22</v>
      </c>
      <c r="L28" s="15">
        <v>10</v>
      </c>
      <c r="M28" s="80">
        <f t="shared" si="0"/>
        <v>25.74</v>
      </c>
      <c r="N28" s="102">
        <v>26</v>
      </c>
      <c r="O28" s="62">
        <v>3000</v>
      </c>
      <c r="P28" s="63">
        <f>Table2245236891011121314151617181920212224234567234568[[#This Row],[PEMBULATAN]]*O28</f>
        <v>78000</v>
      </c>
    </row>
    <row r="29" spans="1:16" ht="24.75" customHeight="1" x14ac:dyDescent="0.2">
      <c r="A29" s="90"/>
      <c r="B29" s="74"/>
      <c r="C29" s="85" t="s">
        <v>1065</v>
      </c>
      <c r="D29" s="77" t="s">
        <v>292</v>
      </c>
      <c r="E29" s="13">
        <v>44418</v>
      </c>
      <c r="F29" s="75" t="s">
        <v>1452</v>
      </c>
      <c r="G29" s="13">
        <v>44422</v>
      </c>
      <c r="H29" s="76" t="s">
        <v>1453</v>
      </c>
      <c r="I29" s="15">
        <v>100</v>
      </c>
      <c r="J29" s="15">
        <v>55</v>
      </c>
      <c r="K29" s="15">
        <v>40</v>
      </c>
      <c r="L29" s="15">
        <v>6</v>
      </c>
      <c r="M29" s="80">
        <f t="shared" si="0"/>
        <v>55</v>
      </c>
      <c r="N29" s="102">
        <v>55</v>
      </c>
      <c r="O29" s="62">
        <v>3000</v>
      </c>
      <c r="P29" s="63">
        <f>Table2245236891011121314151617181920212224234567234568[[#This Row],[PEMBULATAN]]*O29</f>
        <v>165000</v>
      </c>
    </row>
    <row r="30" spans="1:16" ht="24.75" customHeight="1" x14ac:dyDescent="0.2">
      <c r="A30" s="90"/>
      <c r="B30" s="74"/>
      <c r="C30" s="85" t="s">
        <v>1066</v>
      </c>
      <c r="D30" s="77" t="s">
        <v>292</v>
      </c>
      <c r="E30" s="13">
        <v>44418</v>
      </c>
      <c r="F30" s="75" t="s">
        <v>1452</v>
      </c>
      <c r="G30" s="13">
        <v>44422</v>
      </c>
      <c r="H30" s="76" t="s">
        <v>1453</v>
      </c>
      <c r="I30" s="15">
        <v>90</v>
      </c>
      <c r="J30" s="15">
        <v>61</v>
      </c>
      <c r="K30" s="15">
        <v>19</v>
      </c>
      <c r="L30" s="15">
        <v>10</v>
      </c>
      <c r="M30" s="80">
        <f t="shared" si="0"/>
        <v>26.077500000000001</v>
      </c>
      <c r="N30" s="102">
        <v>26</v>
      </c>
      <c r="O30" s="62">
        <v>3000</v>
      </c>
      <c r="P30" s="63">
        <f>Table2245236891011121314151617181920212224234567234568[[#This Row],[PEMBULATAN]]*O30</f>
        <v>78000</v>
      </c>
    </row>
    <row r="31" spans="1:16" ht="24.75" customHeight="1" x14ac:dyDescent="0.2">
      <c r="A31" s="90"/>
      <c r="B31" s="74"/>
      <c r="C31" s="85" t="s">
        <v>1067</v>
      </c>
      <c r="D31" s="77" t="s">
        <v>292</v>
      </c>
      <c r="E31" s="13">
        <v>44418</v>
      </c>
      <c r="F31" s="75" t="s">
        <v>1452</v>
      </c>
      <c r="G31" s="13">
        <v>44422</v>
      </c>
      <c r="H31" s="76" t="s">
        <v>1453</v>
      </c>
      <c r="I31" s="15">
        <v>70</v>
      </c>
      <c r="J31" s="15">
        <v>51</v>
      </c>
      <c r="K31" s="15">
        <v>21</v>
      </c>
      <c r="L31" s="15">
        <v>8</v>
      </c>
      <c r="M31" s="80">
        <f t="shared" si="0"/>
        <v>18.7425</v>
      </c>
      <c r="N31" s="102">
        <v>19</v>
      </c>
      <c r="O31" s="62">
        <v>3000</v>
      </c>
      <c r="P31" s="63">
        <f>Table2245236891011121314151617181920212224234567234568[[#This Row],[PEMBULATAN]]*O31</f>
        <v>57000</v>
      </c>
    </row>
    <row r="32" spans="1:16" ht="24.75" customHeight="1" x14ac:dyDescent="0.2">
      <c r="A32" s="90"/>
      <c r="B32" s="74"/>
      <c r="C32" s="85" t="s">
        <v>1068</v>
      </c>
      <c r="D32" s="77" t="s">
        <v>292</v>
      </c>
      <c r="E32" s="13">
        <v>44418</v>
      </c>
      <c r="F32" s="75" t="s">
        <v>1452</v>
      </c>
      <c r="G32" s="13">
        <v>44422</v>
      </c>
      <c r="H32" s="76" t="s">
        <v>1453</v>
      </c>
      <c r="I32" s="15">
        <v>49</v>
      </c>
      <c r="J32" s="15">
        <v>25</v>
      </c>
      <c r="K32" s="15">
        <v>16</v>
      </c>
      <c r="L32" s="15">
        <v>10</v>
      </c>
      <c r="M32" s="80">
        <f t="shared" si="0"/>
        <v>4.9000000000000004</v>
      </c>
      <c r="N32" s="102">
        <v>10</v>
      </c>
      <c r="O32" s="62">
        <v>3000</v>
      </c>
      <c r="P32" s="63">
        <f>Table2245236891011121314151617181920212224234567234568[[#This Row],[PEMBULATAN]]*O32</f>
        <v>30000</v>
      </c>
    </row>
    <row r="33" spans="1:16" ht="24.75" customHeight="1" x14ac:dyDescent="0.2">
      <c r="A33" s="90"/>
      <c r="B33" s="74"/>
      <c r="C33" s="85" t="s">
        <v>1069</v>
      </c>
      <c r="D33" s="77" t="s">
        <v>292</v>
      </c>
      <c r="E33" s="13">
        <v>44418</v>
      </c>
      <c r="F33" s="75" t="s">
        <v>1452</v>
      </c>
      <c r="G33" s="13">
        <v>44422</v>
      </c>
      <c r="H33" s="76" t="s">
        <v>1453</v>
      </c>
      <c r="I33" s="15">
        <v>43</v>
      </c>
      <c r="J33" s="15">
        <v>29</v>
      </c>
      <c r="K33" s="15">
        <v>32</v>
      </c>
      <c r="L33" s="15">
        <v>13</v>
      </c>
      <c r="M33" s="80">
        <f t="shared" si="0"/>
        <v>9.9760000000000009</v>
      </c>
      <c r="N33" s="102">
        <v>13</v>
      </c>
      <c r="O33" s="62">
        <v>3000</v>
      </c>
      <c r="P33" s="63">
        <f>Table2245236891011121314151617181920212224234567234568[[#This Row],[PEMBULATAN]]*O33</f>
        <v>39000</v>
      </c>
    </row>
    <row r="34" spans="1:16" ht="24.75" customHeight="1" x14ac:dyDescent="0.2">
      <c r="A34" s="90"/>
      <c r="B34" s="74"/>
      <c r="C34" s="85" t="s">
        <v>1070</v>
      </c>
      <c r="D34" s="77" t="s">
        <v>292</v>
      </c>
      <c r="E34" s="13">
        <v>44418</v>
      </c>
      <c r="F34" s="75" t="s">
        <v>1452</v>
      </c>
      <c r="G34" s="13">
        <v>44422</v>
      </c>
      <c r="H34" s="76" t="s">
        <v>1453</v>
      </c>
      <c r="I34" s="15">
        <v>43</v>
      </c>
      <c r="J34" s="15">
        <v>29</v>
      </c>
      <c r="K34" s="15">
        <v>32</v>
      </c>
      <c r="L34" s="15">
        <v>5</v>
      </c>
      <c r="M34" s="80">
        <f t="shared" si="0"/>
        <v>9.9760000000000009</v>
      </c>
      <c r="N34" s="102">
        <v>10</v>
      </c>
      <c r="O34" s="62">
        <v>3000</v>
      </c>
      <c r="P34" s="63">
        <f>Table2245236891011121314151617181920212224234567234568[[#This Row],[PEMBULATAN]]*O34</f>
        <v>30000</v>
      </c>
    </row>
    <row r="35" spans="1:16" ht="24.75" customHeight="1" x14ac:dyDescent="0.2">
      <c r="A35" s="90"/>
      <c r="B35" s="74"/>
      <c r="C35" s="85" t="s">
        <v>1071</v>
      </c>
      <c r="D35" s="77" t="s">
        <v>292</v>
      </c>
      <c r="E35" s="13">
        <v>44418</v>
      </c>
      <c r="F35" s="75" t="s">
        <v>1452</v>
      </c>
      <c r="G35" s="13">
        <v>44422</v>
      </c>
      <c r="H35" s="76" t="s">
        <v>1453</v>
      </c>
      <c r="I35" s="15">
        <v>24</v>
      </c>
      <c r="J35" s="15">
        <v>38</v>
      </c>
      <c r="K35" s="15">
        <v>18</v>
      </c>
      <c r="L35" s="15">
        <v>1</v>
      </c>
      <c r="M35" s="80">
        <f t="shared" si="0"/>
        <v>4.1040000000000001</v>
      </c>
      <c r="N35" s="102">
        <v>4</v>
      </c>
      <c r="O35" s="62">
        <v>3000</v>
      </c>
      <c r="P35" s="63">
        <f>Table2245236891011121314151617181920212224234567234568[[#This Row],[PEMBULATAN]]*O35</f>
        <v>12000</v>
      </c>
    </row>
    <row r="36" spans="1:16" ht="24.75" customHeight="1" x14ac:dyDescent="0.2">
      <c r="A36" s="90"/>
      <c r="B36" s="74"/>
      <c r="C36" s="85" t="s">
        <v>1072</v>
      </c>
      <c r="D36" s="77" t="s">
        <v>292</v>
      </c>
      <c r="E36" s="13">
        <v>44418</v>
      </c>
      <c r="F36" s="75" t="s">
        <v>1452</v>
      </c>
      <c r="G36" s="13">
        <v>44422</v>
      </c>
      <c r="H36" s="76" t="s">
        <v>1453</v>
      </c>
      <c r="I36" s="15">
        <v>24</v>
      </c>
      <c r="J36" s="15">
        <v>38</v>
      </c>
      <c r="K36" s="15">
        <v>18</v>
      </c>
      <c r="L36" s="15">
        <v>6</v>
      </c>
      <c r="M36" s="80">
        <f t="shared" si="0"/>
        <v>4.1040000000000001</v>
      </c>
      <c r="N36" s="102">
        <v>6</v>
      </c>
      <c r="O36" s="62">
        <v>3000</v>
      </c>
      <c r="P36" s="63">
        <f>Table2245236891011121314151617181920212224234567234568[[#This Row],[PEMBULATAN]]*O36</f>
        <v>18000</v>
      </c>
    </row>
    <row r="37" spans="1:16" ht="24.75" customHeight="1" x14ac:dyDescent="0.2">
      <c r="A37" s="90"/>
      <c r="B37" s="74"/>
      <c r="C37" s="85" t="s">
        <v>1073</v>
      </c>
      <c r="D37" s="77" t="s">
        <v>292</v>
      </c>
      <c r="E37" s="13">
        <v>44418</v>
      </c>
      <c r="F37" s="75" t="s">
        <v>1452</v>
      </c>
      <c r="G37" s="13">
        <v>44422</v>
      </c>
      <c r="H37" s="76" t="s">
        <v>1453</v>
      </c>
      <c r="I37" s="15">
        <v>45</v>
      </c>
      <c r="J37" s="15">
        <v>55</v>
      </c>
      <c r="K37" s="15">
        <v>50</v>
      </c>
      <c r="L37" s="15">
        <v>6</v>
      </c>
      <c r="M37" s="80">
        <f t="shared" si="0"/>
        <v>30.9375</v>
      </c>
      <c r="N37" s="102">
        <v>31</v>
      </c>
      <c r="O37" s="62">
        <v>3000</v>
      </c>
      <c r="P37" s="63">
        <f>Table2245236891011121314151617181920212224234567234568[[#This Row],[PEMBULATAN]]*O37</f>
        <v>93000</v>
      </c>
    </row>
    <row r="38" spans="1:16" ht="24.75" customHeight="1" x14ac:dyDescent="0.2">
      <c r="A38" s="90"/>
      <c r="B38" s="74"/>
      <c r="C38" s="85" t="s">
        <v>1074</v>
      </c>
      <c r="D38" s="77" t="s">
        <v>292</v>
      </c>
      <c r="E38" s="13">
        <v>44418</v>
      </c>
      <c r="F38" s="75" t="s">
        <v>1452</v>
      </c>
      <c r="G38" s="13">
        <v>44422</v>
      </c>
      <c r="H38" s="76" t="s">
        <v>1453</v>
      </c>
      <c r="I38" s="15">
        <v>63</v>
      </c>
      <c r="J38" s="15">
        <v>49</v>
      </c>
      <c r="K38" s="15">
        <v>44</v>
      </c>
      <c r="L38" s="15">
        <v>17</v>
      </c>
      <c r="M38" s="80">
        <f t="shared" si="0"/>
        <v>33.957000000000001</v>
      </c>
      <c r="N38" s="102">
        <v>34</v>
      </c>
      <c r="O38" s="62">
        <v>3000</v>
      </c>
      <c r="P38" s="63">
        <f>Table2245236891011121314151617181920212224234567234568[[#This Row],[PEMBULATAN]]*O38</f>
        <v>102000</v>
      </c>
    </row>
    <row r="39" spans="1:16" ht="24.75" customHeight="1" x14ac:dyDescent="0.2">
      <c r="A39" s="90"/>
      <c r="B39" s="74"/>
      <c r="C39" s="85" t="s">
        <v>1075</v>
      </c>
      <c r="D39" s="77" t="s">
        <v>292</v>
      </c>
      <c r="E39" s="13">
        <v>44418</v>
      </c>
      <c r="F39" s="75" t="s">
        <v>1452</v>
      </c>
      <c r="G39" s="13">
        <v>44422</v>
      </c>
      <c r="H39" s="76" t="s">
        <v>1453</v>
      </c>
      <c r="I39" s="15">
        <v>30</v>
      </c>
      <c r="J39" s="15">
        <v>53</v>
      </c>
      <c r="K39" s="15">
        <v>24</v>
      </c>
      <c r="L39" s="15">
        <v>9</v>
      </c>
      <c r="M39" s="80">
        <f t="shared" si="0"/>
        <v>9.5399999999999991</v>
      </c>
      <c r="N39" s="102">
        <v>10</v>
      </c>
      <c r="O39" s="62">
        <v>3000</v>
      </c>
      <c r="P39" s="63">
        <f>Table2245236891011121314151617181920212224234567234568[[#This Row],[PEMBULATAN]]*O39</f>
        <v>30000</v>
      </c>
    </row>
    <row r="40" spans="1:16" ht="24.75" customHeight="1" x14ac:dyDescent="0.2">
      <c r="A40" s="90"/>
      <c r="B40" s="74"/>
      <c r="C40" s="85" t="s">
        <v>1076</v>
      </c>
      <c r="D40" s="77" t="s">
        <v>292</v>
      </c>
      <c r="E40" s="13">
        <v>44418</v>
      </c>
      <c r="F40" s="75" t="s">
        <v>1452</v>
      </c>
      <c r="G40" s="13">
        <v>44422</v>
      </c>
      <c r="H40" s="76" t="s">
        <v>1453</v>
      </c>
      <c r="I40" s="15">
        <v>50</v>
      </c>
      <c r="J40" s="15">
        <v>65</v>
      </c>
      <c r="K40" s="15">
        <v>24</v>
      </c>
      <c r="L40" s="15">
        <v>12</v>
      </c>
      <c r="M40" s="80">
        <f t="shared" si="0"/>
        <v>19.5</v>
      </c>
      <c r="N40" s="102">
        <v>20</v>
      </c>
      <c r="O40" s="62">
        <v>3000</v>
      </c>
      <c r="P40" s="63">
        <f>Table2245236891011121314151617181920212224234567234568[[#This Row],[PEMBULATAN]]*O40</f>
        <v>60000</v>
      </c>
    </row>
    <row r="41" spans="1:16" ht="24.75" customHeight="1" x14ac:dyDescent="0.2">
      <c r="A41" s="90"/>
      <c r="B41" s="74"/>
      <c r="C41" s="85" t="s">
        <v>1077</v>
      </c>
      <c r="D41" s="77" t="s">
        <v>292</v>
      </c>
      <c r="E41" s="13">
        <v>44418</v>
      </c>
      <c r="F41" s="75" t="s">
        <v>1452</v>
      </c>
      <c r="G41" s="13">
        <v>44422</v>
      </c>
      <c r="H41" s="76" t="s">
        <v>1453</v>
      </c>
      <c r="I41" s="15">
        <v>58</v>
      </c>
      <c r="J41" s="15">
        <v>50</v>
      </c>
      <c r="K41" s="15">
        <v>71</v>
      </c>
      <c r="L41" s="15">
        <v>10</v>
      </c>
      <c r="M41" s="80">
        <f t="shared" si="0"/>
        <v>51.475000000000001</v>
      </c>
      <c r="N41" s="102">
        <v>51</v>
      </c>
      <c r="O41" s="62">
        <v>3000</v>
      </c>
      <c r="P41" s="63">
        <f>Table2245236891011121314151617181920212224234567234568[[#This Row],[PEMBULATAN]]*O41</f>
        <v>153000</v>
      </c>
    </row>
    <row r="42" spans="1:16" ht="24.75" customHeight="1" x14ac:dyDescent="0.2">
      <c r="A42" s="90"/>
      <c r="B42" s="74"/>
      <c r="C42" s="85" t="s">
        <v>1078</v>
      </c>
      <c r="D42" s="77" t="s">
        <v>292</v>
      </c>
      <c r="E42" s="13">
        <v>44418</v>
      </c>
      <c r="F42" s="75" t="s">
        <v>1452</v>
      </c>
      <c r="G42" s="13">
        <v>44422</v>
      </c>
      <c r="H42" s="76" t="s">
        <v>1453</v>
      </c>
      <c r="I42" s="15">
        <v>50</v>
      </c>
      <c r="J42" s="15">
        <v>24</v>
      </c>
      <c r="K42" s="15">
        <v>43</v>
      </c>
      <c r="L42" s="15">
        <v>7</v>
      </c>
      <c r="M42" s="80">
        <f t="shared" si="0"/>
        <v>12.9</v>
      </c>
      <c r="N42" s="102">
        <v>13</v>
      </c>
      <c r="O42" s="62">
        <v>3000</v>
      </c>
      <c r="P42" s="63">
        <f>Table2245236891011121314151617181920212224234567234568[[#This Row],[PEMBULATAN]]*O42</f>
        <v>39000</v>
      </c>
    </row>
    <row r="43" spans="1:16" ht="24.75" customHeight="1" x14ac:dyDescent="0.2">
      <c r="A43" s="90"/>
      <c r="B43" s="74"/>
      <c r="C43" s="85" t="s">
        <v>1079</v>
      </c>
      <c r="D43" s="77" t="s">
        <v>292</v>
      </c>
      <c r="E43" s="13">
        <v>44418</v>
      </c>
      <c r="F43" s="75" t="s">
        <v>1452</v>
      </c>
      <c r="G43" s="13">
        <v>44422</v>
      </c>
      <c r="H43" s="76" t="s">
        <v>1453</v>
      </c>
      <c r="I43" s="15">
        <v>102</v>
      </c>
      <c r="J43" s="15">
        <v>82</v>
      </c>
      <c r="K43" s="15">
        <v>32</v>
      </c>
      <c r="L43" s="15">
        <v>10</v>
      </c>
      <c r="M43" s="80">
        <f t="shared" si="0"/>
        <v>66.912000000000006</v>
      </c>
      <c r="N43" s="102">
        <v>67</v>
      </c>
      <c r="O43" s="62">
        <v>3000</v>
      </c>
      <c r="P43" s="63">
        <f>Table2245236891011121314151617181920212224234567234568[[#This Row],[PEMBULATAN]]*O43</f>
        <v>201000</v>
      </c>
    </row>
    <row r="44" spans="1:16" ht="24.75" customHeight="1" x14ac:dyDescent="0.2">
      <c r="A44" s="90"/>
      <c r="B44" s="74"/>
      <c r="C44" s="85" t="s">
        <v>1080</v>
      </c>
      <c r="D44" s="77" t="s">
        <v>292</v>
      </c>
      <c r="E44" s="13">
        <v>44418</v>
      </c>
      <c r="F44" s="75" t="s">
        <v>1452</v>
      </c>
      <c r="G44" s="13">
        <v>44422</v>
      </c>
      <c r="H44" s="76" t="s">
        <v>1453</v>
      </c>
      <c r="I44" s="15">
        <v>133</v>
      </c>
      <c r="J44" s="15">
        <v>10</v>
      </c>
      <c r="K44" s="15">
        <v>10</v>
      </c>
      <c r="L44" s="15">
        <v>16</v>
      </c>
      <c r="M44" s="80">
        <f t="shared" si="0"/>
        <v>3.3250000000000002</v>
      </c>
      <c r="N44" s="102">
        <v>16</v>
      </c>
      <c r="O44" s="62">
        <v>3000</v>
      </c>
      <c r="P44" s="63">
        <f>Table2245236891011121314151617181920212224234567234568[[#This Row],[PEMBULATAN]]*O44</f>
        <v>48000</v>
      </c>
    </row>
    <row r="45" spans="1:16" ht="24.75" customHeight="1" x14ac:dyDescent="0.2">
      <c r="A45" s="90"/>
      <c r="B45" s="74"/>
      <c r="C45" s="85" t="s">
        <v>1081</v>
      </c>
      <c r="D45" s="77" t="s">
        <v>292</v>
      </c>
      <c r="E45" s="13">
        <v>44418</v>
      </c>
      <c r="F45" s="75" t="s">
        <v>1452</v>
      </c>
      <c r="G45" s="13">
        <v>44422</v>
      </c>
      <c r="H45" s="76" t="s">
        <v>1453</v>
      </c>
      <c r="I45" s="15">
        <v>156</v>
      </c>
      <c r="J45" s="15">
        <v>3</v>
      </c>
      <c r="K45" s="15">
        <v>3</v>
      </c>
      <c r="L45" s="15">
        <v>6</v>
      </c>
      <c r="M45" s="80">
        <f t="shared" si="0"/>
        <v>0.35099999999999998</v>
      </c>
      <c r="N45" s="102">
        <v>6</v>
      </c>
      <c r="O45" s="62">
        <v>3000</v>
      </c>
      <c r="P45" s="63">
        <f>Table2245236891011121314151617181920212224234567234568[[#This Row],[PEMBULATAN]]*O45</f>
        <v>18000</v>
      </c>
    </row>
    <row r="46" spans="1:16" ht="24.75" customHeight="1" x14ac:dyDescent="0.2">
      <c r="A46" s="90"/>
      <c r="B46" s="74"/>
      <c r="C46" s="85" t="s">
        <v>1082</v>
      </c>
      <c r="D46" s="77" t="s">
        <v>292</v>
      </c>
      <c r="E46" s="13">
        <v>44418</v>
      </c>
      <c r="F46" s="75" t="s">
        <v>1452</v>
      </c>
      <c r="G46" s="13">
        <v>44422</v>
      </c>
      <c r="H46" s="76" t="s">
        <v>1453</v>
      </c>
      <c r="I46" s="15">
        <v>39</v>
      </c>
      <c r="J46" s="15">
        <v>24</v>
      </c>
      <c r="K46" s="15">
        <v>29</v>
      </c>
      <c r="L46" s="15">
        <v>6</v>
      </c>
      <c r="M46" s="80">
        <f t="shared" si="0"/>
        <v>6.7859999999999996</v>
      </c>
      <c r="N46" s="102">
        <v>7</v>
      </c>
      <c r="O46" s="62">
        <v>3000</v>
      </c>
      <c r="P46" s="63">
        <f>Table2245236891011121314151617181920212224234567234568[[#This Row],[PEMBULATAN]]*O46</f>
        <v>21000</v>
      </c>
    </row>
    <row r="47" spans="1:16" ht="24.75" customHeight="1" x14ac:dyDescent="0.2">
      <c r="A47" s="90"/>
      <c r="B47" s="74"/>
      <c r="C47" s="85" t="s">
        <v>1083</v>
      </c>
      <c r="D47" s="77" t="s">
        <v>292</v>
      </c>
      <c r="E47" s="13">
        <v>44418</v>
      </c>
      <c r="F47" s="75" t="s">
        <v>1452</v>
      </c>
      <c r="G47" s="13">
        <v>44422</v>
      </c>
      <c r="H47" s="76" t="s">
        <v>1453</v>
      </c>
      <c r="I47" s="15">
        <v>40</v>
      </c>
      <c r="J47" s="15">
        <v>30</v>
      </c>
      <c r="K47" s="15">
        <v>37</v>
      </c>
      <c r="L47" s="15">
        <v>9</v>
      </c>
      <c r="M47" s="80">
        <f t="shared" si="0"/>
        <v>11.1</v>
      </c>
      <c r="N47" s="102">
        <v>11</v>
      </c>
      <c r="O47" s="62">
        <v>3000</v>
      </c>
      <c r="P47" s="63">
        <f>Table2245236891011121314151617181920212224234567234568[[#This Row],[PEMBULATAN]]*O47</f>
        <v>33000</v>
      </c>
    </row>
    <row r="48" spans="1:16" ht="24.75" customHeight="1" x14ac:dyDescent="0.2">
      <c r="A48" s="90"/>
      <c r="B48" s="74"/>
      <c r="C48" s="85" t="s">
        <v>1084</v>
      </c>
      <c r="D48" s="77" t="s">
        <v>292</v>
      </c>
      <c r="E48" s="13">
        <v>44418</v>
      </c>
      <c r="F48" s="75" t="s">
        <v>1452</v>
      </c>
      <c r="G48" s="13">
        <v>44422</v>
      </c>
      <c r="H48" s="76" t="s">
        <v>1453</v>
      </c>
      <c r="I48" s="15">
        <v>27</v>
      </c>
      <c r="J48" s="15">
        <v>26</v>
      </c>
      <c r="K48" s="15">
        <v>23</v>
      </c>
      <c r="L48" s="15">
        <v>20</v>
      </c>
      <c r="M48" s="80">
        <f t="shared" si="0"/>
        <v>4.0365000000000002</v>
      </c>
      <c r="N48" s="102">
        <v>20</v>
      </c>
      <c r="O48" s="62">
        <v>3000</v>
      </c>
      <c r="P48" s="63">
        <f>Table2245236891011121314151617181920212224234567234568[[#This Row],[PEMBULATAN]]*O48</f>
        <v>60000</v>
      </c>
    </row>
    <row r="49" spans="1:16" ht="24.75" customHeight="1" x14ac:dyDescent="0.2">
      <c r="A49" s="90"/>
      <c r="B49" s="74"/>
      <c r="C49" s="85" t="s">
        <v>1085</v>
      </c>
      <c r="D49" s="77" t="s">
        <v>292</v>
      </c>
      <c r="E49" s="13">
        <v>44418</v>
      </c>
      <c r="F49" s="75" t="s">
        <v>1452</v>
      </c>
      <c r="G49" s="13">
        <v>44422</v>
      </c>
      <c r="H49" s="76" t="s">
        <v>1453</v>
      </c>
      <c r="I49" s="15">
        <v>58</v>
      </c>
      <c r="J49" s="15">
        <v>23</v>
      </c>
      <c r="K49" s="15">
        <v>20</v>
      </c>
      <c r="L49" s="15">
        <v>15</v>
      </c>
      <c r="M49" s="80">
        <f t="shared" si="0"/>
        <v>6.67</v>
      </c>
      <c r="N49" s="102">
        <v>15</v>
      </c>
      <c r="O49" s="62">
        <v>3000</v>
      </c>
      <c r="P49" s="63">
        <f>Table2245236891011121314151617181920212224234567234568[[#This Row],[PEMBULATAN]]*O49</f>
        <v>45000</v>
      </c>
    </row>
    <row r="50" spans="1:16" ht="24.75" customHeight="1" x14ac:dyDescent="0.2">
      <c r="A50" s="90"/>
      <c r="B50" s="74"/>
      <c r="C50" s="85" t="s">
        <v>1086</v>
      </c>
      <c r="D50" s="77" t="s">
        <v>292</v>
      </c>
      <c r="E50" s="13">
        <v>44418</v>
      </c>
      <c r="F50" s="75" t="s">
        <v>1452</v>
      </c>
      <c r="G50" s="13">
        <v>44422</v>
      </c>
      <c r="H50" s="76" t="s">
        <v>1453</v>
      </c>
      <c r="I50" s="15">
        <v>86</v>
      </c>
      <c r="J50" s="15">
        <v>44</v>
      </c>
      <c r="K50" s="15">
        <v>7</v>
      </c>
      <c r="L50" s="15">
        <v>11</v>
      </c>
      <c r="M50" s="80">
        <f t="shared" si="0"/>
        <v>6.6219999999999999</v>
      </c>
      <c r="N50" s="102">
        <v>11</v>
      </c>
      <c r="O50" s="62">
        <v>3000</v>
      </c>
      <c r="P50" s="63">
        <f>Table2245236891011121314151617181920212224234567234568[[#This Row],[PEMBULATAN]]*O50</f>
        <v>33000</v>
      </c>
    </row>
    <row r="51" spans="1:16" ht="24.75" customHeight="1" x14ac:dyDescent="0.2">
      <c r="A51" s="90"/>
      <c r="B51" s="74"/>
      <c r="C51" s="85" t="s">
        <v>1087</v>
      </c>
      <c r="D51" s="77" t="s">
        <v>292</v>
      </c>
      <c r="E51" s="13">
        <v>44418</v>
      </c>
      <c r="F51" s="75" t="s">
        <v>1452</v>
      </c>
      <c r="G51" s="13">
        <v>44422</v>
      </c>
      <c r="H51" s="76" t="s">
        <v>1453</v>
      </c>
      <c r="I51" s="15">
        <v>45</v>
      </c>
      <c r="J51" s="15">
        <v>16</v>
      </c>
      <c r="K51" s="15">
        <v>74</v>
      </c>
      <c r="L51" s="15">
        <v>12</v>
      </c>
      <c r="M51" s="80">
        <f t="shared" si="0"/>
        <v>13.32</v>
      </c>
      <c r="N51" s="102">
        <v>13</v>
      </c>
      <c r="O51" s="62">
        <v>3000</v>
      </c>
      <c r="P51" s="63">
        <f>Table2245236891011121314151617181920212224234567234568[[#This Row],[PEMBULATAN]]*O51</f>
        <v>39000</v>
      </c>
    </row>
    <row r="52" spans="1:16" ht="24.75" customHeight="1" x14ac:dyDescent="0.2">
      <c r="A52" s="90"/>
      <c r="B52" s="74"/>
      <c r="C52" s="85" t="s">
        <v>1088</v>
      </c>
      <c r="D52" s="77" t="s">
        <v>292</v>
      </c>
      <c r="E52" s="13">
        <v>44418</v>
      </c>
      <c r="F52" s="75" t="s">
        <v>1452</v>
      </c>
      <c r="G52" s="13">
        <v>44422</v>
      </c>
      <c r="H52" s="76" t="s">
        <v>1453</v>
      </c>
      <c r="I52" s="15">
        <v>56</v>
      </c>
      <c r="J52" s="15">
        <v>64</v>
      </c>
      <c r="K52" s="15">
        <v>70</v>
      </c>
      <c r="L52" s="15">
        <v>6</v>
      </c>
      <c r="M52" s="80">
        <f t="shared" si="0"/>
        <v>62.72</v>
      </c>
      <c r="N52" s="102">
        <v>63</v>
      </c>
      <c r="O52" s="62">
        <v>3000</v>
      </c>
      <c r="P52" s="63">
        <f>Table2245236891011121314151617181920212224234567234568[[#This Row],[PEMBULATAN]]*O52</f>
        <v>189000</v>
      </c>
    </row>
    <row r="53" spans="1:16" ht="24.75" customHeight="1" x14ac:dyDescent="0.2">
      <c r="A53" s="90"/>
      <c r="B53" s="74"/>
      <c r="C53" s="85" t="s">
        <v>1089</v>
      </c>
      <c r="D53" s="77" t="s">
        <v>292</v>
      </c>
      <c r="E53" s="13">
        <v>44418</v>
      </c>
      <c r="F53" s="75" t="s">
        <v>1452</v>
      </c>
      <c r="G53" s="13">
        <v>44422</v>
      </c>
      <c r="H53" s="76" t="s">
        <v>1453</v>
      </c>
      <c r="I53" s="15">
        <v>39</v>
      </c>
      <c r="J53" s="15">
        <v>24</v>
      </c>
      <c r="K53" s="15">
        <v>23</v>
      </c>
      <c r="L53" s="15">
        <v>1</v>
      </c>
      <c r="M53" s="80">
        <f t="shared" si="0"/>
        <v>5.3819999999999997</v>
      </c>
      <c r="N53" s="102">
        <v>5</v>
      </c>
      <c r="O53" s="62">
        <v>3000</v>
      </c>
      <c r="P53" s="63">
        <f>Table2245236891011121314151617181920212224234567234568[[#This Row],[PEMBULATAN]]*O53</f>
        <v>15000</v>
      </c>
    </row>
    <row r="54" spans="1:16" ht="24.75" customHeight="1" x14ac:dyDescent="0.2">
      <c r="A54" s="90"/>
      <c r="B54" s="74"/>
      <c r="C54" s="85" t="s">
        <v>1090</v>
      </c>
      <c r="D54" s="77" t="s">
        <v>292</v>
      </c>
      <c r="E54" s="13">
        <v>44418</v>
      </c>
      <c r="F54" s="75" t="s">
        <v>1452</v>
      </c>
      <c r="G54" s="13">
        <v>44422</v>
      </c>
      <c r="H54" s="76" t="s">
        <v>1453</v>
      </c>
      <c r="I54" s="15">
        <v>68</v>
      </c>
      <c r="J54" s="15">
        <v>39</v>
      </c>
      <c r="K54" s="15">
        <v>10</v>
      </c>
      <c r="L54" s="15">
        <v>11</v>
      </c>
      <c r="M54" s="80">
        <f t="shared" si="0"/>
        <v>6.63</v>
      </c>
      <c r="N54" s="102">
        <v>11</v>
      </c>
      <c r="O54" s="62">
        <v>3000</v>
      </c>
      <c r="P54" s="63">
        <f>Table2245236891011121314151617181920212224234567234568[[#This Row],[PEMBULATAN]]*O54</f>
        <v>33000</v>
      </c>
    </row>
    <row r="55" spans="1:16" ht="24.75" customHeight="1" x14ac:dyDescent="0.2">
      <c r="A55" s="90"/>
      <c r="B55" s="74"/>
      <c r="C55" s="85" t="s">
        <v>1091</v>
      </c>
      <c r="D55" s="77" t="s">
        <v>292</v>
      </c>
      <c r="E55" s="13">
        <v>44418</v>
      </c>
      <c r="F55" s="75" t="s">
        <v>1452</v>
      </c>
      <c r="G55" s="13">
        <v>44422</v>
      </c>
      <c r="H55" s="76" t="s">
        <v>1453</v>
      </c>
      <c r="I55" s="15">
        <v>27</v>
      </c>
      <c r="J55" s="15">
        <v>23</v>
      </c>
      <c r="K55" s="15">
        <v>26</v>
      </c>
      <c r="L55" s="15">
        <v>15</v>
      </c>
      <c r="M55" s="80">
        <f t="shared" si="0"/>
        <v>4.0365000000000002</v>
      </c>
      <c r="N55" s="102">
        <v>15</v>
      </c>
      <c r="O55" s="62">
        <v>3000</v>
      </c>
      <c r="P55" s="63">
        <f>Table2245236891011121314151617181920212224234567234568[[#This Row],[PEMBULATAN]]*O55</f>
        <v>45000</v>
      </c>
    </row>
    <row r="56" spans="1:16" ht="24.75" customHeight="1" x14ac:dyDescent="0.2">
      <c r="A56" s="90"/>
      <c r="B56" s="74"/>
      <c r="C56" s="85" t="s">
        <v>1092</v>
      </c>
      <c r="D56" s="77" t="s">
        <v>292</v>
      </c>
      <c r="E56" s="13">
        <v>44418</v>
      </c>
      <c r="F56" s="75" t="s">
        <v>1452</v>
      </c>
      <c r="G56" s="13">
        <v>44422</v>
      </c>
      <c r="H56" s="76" t="s">
        <v>1453</v>
      </c>
      <c r="I56" s="15">
        <v>38</v>
      </c>
      <c r="J56" s="15">
        <v>35</v>
      </c>
      <c r="K56" s="15">
        <v>18</v>
      </c>
      <c r="L56" s="15">
        <v>30</v>
      </c>
      <c r="M56" s="80">
        <f t="shared" si="0"/>
        <v>5.9850000000000003</v>
      </c>
      <c r="N56" s="102">
        <v>30</v>
      </c>
      <c r="O56" s="62">
        <v>3000</v>
      </c>
      <c r="P56" s="63">
        <f>Table2245236891011121314151617181920212224234567234568[[#This Row],[PEMBULATAN]]*O56</f>
        <v>90000</v>
      </c>
    </row>
    <row r="57" spans="1:16" ht="24.75" customHeight="1" x14ac:dyDescent="0.2">
      <c r="A57" s="90"/>
      <c r="B57" s="74"/>
      <c r="C57" s="85" t="s">
        <v>1093</v>
      </c>
      <c r="D57" s="77" t="s">
        <v>292</v>
      </c>
      <c r="E57" s="13">
        <v>44418</v>
      </c>
      <c r="F57" s="75" t="s">
        <v>1452</v>
      </c>
      <c r="G57" s="13">
        <v>44422</v>
      </c>
      <c r="H57" s="76" t="s">
        <v>1453</v>
      </c>
      <c r="I57" s="15">
        <v>29</v>
      </c>
      <c r="J57" s="15">
        <v>21</v>
      </c>
      <c r="K57" s="15">
        <v>38</v>
      </c>
      <c r="L57" s="15">
        <v>10</v>
      </c>
      <c r="M57" s="80">
        <f t="shared" si="0"/>
        <v>5.7854999999999999</v>
      </c>
      <c r="N57" s="102">
        <v>10</v>
      </c>
      <c r="O57" s="62">
        <v>3000</v>
      </c>
      <c r="P57" s="63">
        <f>Table2245236891011121314151617181920212224234567234568[[#This Row],[PEMBULATAN]]*O57</f>
        <v>30000</v>
      </c>
    </row>
    <row r="58" spans="1:16" ht="24.75" customHeight="1" x14ac:dyDescent="0.2">
      <c r="A58" s="90"/>
      <c r="B58" s="74"/>
      <c r="C58" s="85" t="s">
        <v>1094</v>
      </c>
      <c r="D58" s="77" t="s">
        <v>292</v>
      </c>
      <c r="E58" s="13">
        <v>44418</v>
      </c>
      <c r="F58" s="75" t="s">
        <v>1452</v>
      </c>
      <c r="G58" s="13">
        <v>44422</v>
      </c>
      <c r="H58" s="76" t="s">
        <v>1453</v>
      </c>
      <c r="I58" s="15">
        <v>68</v>
      </c>
      <c r="J58" s="15">
        <v>48</v>
      </c>
      <c r="K58" s="15">
        <v>6</v>
      </c>
      <c r="L58" s="15">
        <v>2</v>
      </c>
      <c r="M58" s="80">
        <f t="shared" si="0"/>
        <v>4.8959999999999999</v>
      </c>
      <c r="N58" s="102">
        <v>5</v>
      </c>
      <c r="O58" s="62">
        <v>3000</v>
      </c>
      <c r="P58" s="63">
        <f>Table2245236891011121314151617181920212224234567234568[[#This Row],[PEMBULATAN]]*O58</f>
        <v>15000</v>
      </c>
    </row>
    <row r="59" spans="1:16" ht="24.75" customHeight="1" x14ac:dyDescent="0.2">
      <c r="A59" s="90"/>
      <c r="B59" s="74"/>
      <c r="C59" s="85" t="s">
        <v>1095</v>
      </c>
      <c r="D59" s="77" t="s">
        <v>292</v>
      </c>
      <c r="E59" s="13">
        <v>44418</v>
      </c>
      <c r="F59" s="75" t="s">
        <v>1452</v>
      </c>
      <c r="G59" s="13">
        <v>44422</v>
      </c>
      <c r="H59" s="76" t="s">
        <v>1453</v>
      </c>
      <c r="I59" s="15">
        <v>36</v>
      </c>
      <c r="J59" s="15">
        <v>37</v>
      </c>
      <c r="K59" s="15">
        <v>18</v>
      </c>
      <c r="L59" s="15">
        <v>12</v>
      </c>
      <c r="M59" s="80">
        <f t="shared" si="0"/>
        <v>5.9939999999999998</v>
      </c>
      <c r="N59" s="102">
        <v>12</v>
      </c>
      <c r="O59" s="62">
        <v>3000</v>
      </c>
      <c r="P59" s="63">
        <f>Table2245236891011121314151617181920212224234567234568[[#This Row],[PEMBULATAN]]*O59</f>
        <v>36000</v>
      </c>
    </row>
    <row r="60" spans="1:16" ht="24.75" customHeight="1" x14ac:dyDescent="0.2">
      <c r="A60" s="90"/>
      <c r="B60" s="74"/>
      <c r="C60" s="85" t="s">
        <v>1096</v>
      </c>
      <c r="D60" s="77" t="s">
        <v>292</v>
      </c>
      <c r="E60" s="13">
        <v>44418</v>
      </c>
      <c r="F60" s="75" t="s">
        <v>1452</v>
      </c>
      <c r="G60" s="13">
        <v>44422</v>
      </c>
      <c r="H60" s="76" t="s">
        <v>1453</v>
      </c>
      <c r="I60" s="15">
        <v>39</v>
      </c>
      <c r="J60" s="15">
        <v>39</v>
      </c>
      <c r="K60" s="15">
        <v>22</v>
      </c>
      <c r="L60" s="15">
        <v>10</v>
      </c>
      <c r="M60" s="80">
        <f t="shared" si="0"/>
        <v>8.3655000000000008</v>
      </c>
      <c r="N60" s="102">
        <v>10</v>
      </c>
      <c r="O60" s="62">
        <v>3000</v>
      </c>
      <c r="P60" s="63">
        <f>Table2245236891011121314151617181920212224234567234568[[#This Row],[PEMBULATAN]]*O60</f>
        <v>30000</v>
      </c>
    </row>
    <row r="61" spans="1:16" ht="24.75" customHeight="1" x14ac:dyDescent="0.2">
      <c r="A61" s="90"/>
      <c r="B61" s="74"/>
      <c r="C61" s="85" t="s">
        <v>1097</v>
      </c>
      <c r="D61" s="77" t="s">
        <v>292</v>
      </c>
      <c r="E61" s="13">
        <v>44418</v>
      </c>
      <c r="F61" s="75" t="s">
        <v>1452</v>
      </c>
      <c r="G61" s="13">
        <v>44422</v>
      </c>
      <c r="H61" s="76" t="s">
        <v>1453</v>
      </c>
      <c r="I61" s="15">
        <v>45</v>
      </c>
      <c r="J61" s="15">
        <v>38</v>
      </c>
      <c r="K61" s="15">
        <v>23</v>
      </c>
      <c r="L61" s="15">
        <v>1</v>
      </c>
      <c r="M61" s="80">
        <f t="shared" si="0"/>
        <v>9.8324999999999996</v>
      </c>
      <c r="N61" s="102">
        <v>10</v>
      </c>
      <c r="O61" s="62">
        <v>3000</v>
      </c>
      <c r="P61" s="63">
        <f>Table2245236891011121314151617181920212224234567234568[[#This Row],[PEMBULATAN]]*O61</f>
        <v>30000</v>
      </c>
    </row>
    <row r="62" spans="1:16" ht="24.75" customHeight="1" x14ac:dyDescent="0.2">
      <c r="A62" s="90"/>
      <c r="B62" s="74"/>
      <c r="C62" s="85" t="s">
        <v>1098</v>
      </c>
      <c r="D62" s="77" t="s">
        <v>292</v>
      </c>
      <c r="E62" s="13">
        <v>44418</v>
      </c>
      <c r="F62" s="75" t="s">
        <v>1452</v>
      </c>
      <c r="G62" s="13">
        <v>44422</v>
      </c>
      <c r="H62" s="76" t="s">
        <v>1453</v>
      </c>
      <c r="I62" s="15">
        <v>40</v>
      </c>
      <c r="J62" s="15">
        <v>30</v>
      </c>
      <c r="K62" s="15">
        <v>20</v>
      </c>
      <c r="L62" s="15">
        <v>12</v>
      </c>
      <c r="M62" s="80">
        <f t="shared" si="0"/>
        <v>6</v>
      </c>
      <c r="N62" s="102">
        <v>12</v>
      </c>
      <c r="O62" s="62">
        <v>3000</v>
      </c>
      <c r="P62" s="63">
        <f>Table2245236891011121314151617181920212224234567234568[[#This Row],[PEMBULATAN]]*O62</f>
        <v>36000</v>
      </c>
    </row>
    <row r="63" spans="1:16" ht="24.75" customHeight="1" x14ac:dyDescent="0.2">
      <c r="A63" s="90"/>
      <c r="B63" s="74"/>
      <c r="C63" s="85" t="s">
        <v>1099</v>
      </c>
      <c r="D63" s="77" t="s">
        <v>292</v>
      </c>
      <c r="E63" s="13">
        <v>44418</v>
      </c>
      <c r="F63" s="75" t="s">
        <v>1452</v>
      </c>
      <c r="G63" s="13">
        <v>44422</v>
      </c>
      <c r="H63" s="76" t="s">
        <v>1453</v>
      </c>
      <c r="I63" s="15">
        <v>43</v>
      </c>
      <c r="J63" s="15">
        <v>13</v>
      </c>
      <c r="K63" s="15">
        <v>35</v>
      </c>
      <c r="L63" s="15">
        <v>14</v>
      </c>
      <c r="M63" s="80">
        <f t="shared" si="0"/>
        <v>4.8912500000000003</v>
      </c>
      <c r="N63" s="102">
        <v>14</v>
      </c>
      <c r="O63" s="62">
        <v>3000</v>
      </c>
      <c r="P63" s="63">
        <f>Table2245236891011121314151617181920212224234567234568[[#This Row],[PEMBULATAN]]*O63</f>
        <v>42000</v>
      </c>
    </row>
    <row r="64" spans="1:16" ht="24.75" customHeight="1" x14ac:dyDescent="0.2">
      <c r="A64" s="90"/>
      <c r="B64" s="74"/>
      <c r="C64" s="85" t="s">
        <v>1100</v>
      </c>
      <c r="D64" s="77" t="s">
        <v>292</v>
      </c>
      <c r="E64" s="13">
        <v>44418</v>
      </c>
      <c r="F64" s="75" t="s">
        <v>1452</v>
      </c>
      <c r="G64" s="13">
        <v>44422</v>
      </c>
      <c r="H64" s="76" t="s">
        <v>1453</v>
      </c>
      <c r="I64" s="15">
        <v>48</v>
      </c>
      <c r="J64" s="15">
        <v>30</v>
      </c>
      <c r="K64" s="15">
        <v>8</v>
      </c>
      <c r="L64" s="15">
        <v>20</v>
      </c>
      <c r="M64" s="80">
        <f t="shared" si="0"/>
        <v>2.88</v>
      </c>
      <c r="N64" s="102">
        <v>20</v>
      </c>
      <c r="O64" s="62">
        <v>3000</v>
      </c>
      <c r="P64" s="63">
        <f>Table2245236891011121314151617181920212224234567234568[[#This Row],[PEMBULATAN]]*O64</f>
        <v>60000</v>
      </c>
    </row>
    <row r="65" spans="1:16" ht="24.75" customHeight="1" x14ac:dyDescent="0.2">
      <c r="A65" s="90"/>
      <c r="B65" s="74"/>
      <c r="C65" s="85" t="s">
        <v>1101</v>
      </c>
      <c r="D65" s="77" t="s">
        <v>292</v>
      </c>
      <c r="E65" s="13">
        <v>44418</v>
      </c>
      <c r="F65" s="75" t="s">
        <v>1452</v>
      </c>
      <c r="G65" s="13">
        <v>44422</v>
      </c>
      <c r="H65" s="76" t="s">
        <v>1453</v>
      </c>
      <c r="I65" s="15">
        <v>67</v>
      </c>
      <c r="J65" s="15">
        <v>67</v>
      </c>
      <c r="K65" s="15">
        <v>4</v>
      </c>
      <c r="L65" s="15">
        <v>5</v>
      </c>
      <c r="M65" s="80">
        <f t="shared" si="0"/>
        <v>4.4889999999999999</v>
      </c>
      <c r="N65" s="102">
        <v>5</v>
      </c>
      <c r="O65" s="62">
        <v>3000</v>
      </c>
      <c r="P65" s="63">
        <f>Table2245236891011121314151617181920212224234567234568[[#This Row],[PEMBULATAN]]*O65</f>
        <v>15000</v>
      </c>
    </row>
    <row r="66" spans="1:16" ht="24.75" customHeight="1" x14ac:dyDescent="0.2">
      <c r="A66" s="90"/>
      <c r="B66" s="74"/>
      <c r="C66" s="85" t="s">
        <v>1102</v>
      </c>
      <c r="D66" s="77" t="s">
        <v>292</v>
      </c>
      <c r="E66" s="13">
        <v>44418</v>
      </c>
      <c r="F66" s="75" t="s">
        <v>1452</v>
      </c>
      <c r="G66" s="13">
        <v>44422</v>
      </c>
      <c r="H66" s="76" t="s">
        <v>1453</v>
      </c>
      <c r="I66" s="15">
        <v>187</v>
      </c>
      <c r="J66" s="15">
        <v>18</v>
      </c>
      <c r="K66" s="15">
        <v>6</v>
      </c>
      <c r="L66" s="15">
        <v>2</v>
      </c>
      <c r="M66" s="80">
        <f t="shared" si="0"/>
        <v>5.0490000000000004</v>
      </c>
      <c r="N66" s="102">
        <v>5</v>
      </c>
      <c r="O66" s="62">
        <v>3000</v>
      </c>
      <c r="P66" s="63">
        <f>Table2245236891011121314151617181920212224234567234568[[#This Row],[PEMBULATAN]]*O66</f>
        <v>15000</v>
      </c>
    </row>
    <row r="67" spans="1:16" ht="24.75" customHeight="1" x14ac:dyDescent="0.2">
      <c r="A67" s="90"/>
      <c r="B67" s="74"/>
      <c r="C67" s="85" t="s">
        <v>1103</v>
      </c>
      <c r="D67" s="77" t="s">
        <v>292</v>
      </c>
      <c r="E67" s="13">
        <v>44418</v>
      </c>
      <c r="F67" s="75" t="s">
        <v>1452</v>
      </c>
      <c r="G67" s="13">
        <v>44422</v>
      </c>
      <c r="H67" s="76" t="s">
        <v>1453</v>
      </c>
      <c r="I67" s="15">
        <v>26</v>
      </c>
      <c r="J67" s="15">
        <v>34</v>
      </c>
      <c r="K67" s="15">
        <v>5</v>
      </c>
      <c r="L67" s="15">
        <v>31</v>
      </c>
      <c r="M67" s="80">
        <f t="shared" ref="M67:M130" si="1">I67*J67*K67/4000</f>
        <v>1.105</v>
      </c>
      <c r="N67" s="102">
        <v>31</v>
      </c>
      <c r="O67" s="62">
        <v>3000</v>
      </c>
      <c r="P67" s="63">
        <f>Table2245236891011121314151617181920212224234567234568[[#This Row],[PEMBULATAN]]*O67</f>
        <v>93000</v>
      </c>
    </row>
    <row r="68" spans="1:16" ht="24.75" customHeight="1" x14ac:dyDescent="0.2">
      <c r="A68" s="90"/>
      <c r="B68" s="74"/>
      <c r="C68" s="85" t="s">
        <v>1104</v>
      </c>
      <c r="D68" s="77" t="s">
        <v>292</v>
      </c>
      <c r="E68" s="13">
        <v>44418</v>
      </c>
      <c r="F68" s="75" t="s">
        <v>1452</v>
      </c>
      <c r="G68" s="13">
        <v>44422</v>
      </c>
      <c r="H68" s="76" t="s">
        <v>1453</v>
      </c>
      <c r="I68" s="15">
        <v>44</v>
      </c>
      <c r="J68" s="15">
        <v>47</v>
      </c>
      <c r="K68" s="15">
        <v>20</v>
      </c>
      <c r="L68" s="15">
        <v>22</v>
      </c>
      <c r="M68" s="80">
        <f t="shared" si="1"/>
        <v>10.34</v>
      </c>
      <c r="N68" s="102">
        <v>22</v>
      </c>
      <c r="O68" s="62">
        <v>3000</v>
      </c>
      <c r="P68" s="63">
        <f>Table2245236891011121314151617181920212224234567234568[[#This Row],[PEMBULATAN]]*O68</f>
        <v>66000</v>
      </c>
    </row>
    <row r="69" spans="1:16" ht="24.75" customHeight="1" x14ac:dyDescent="0.2">
      <c r="A69" s="90"/>
      <c r="B69" s="74"/>
      <c r="C69" s="85" t="s">
        <v>1105</v>
      </c>
      <c r="D69" s="77" t="s">
        <v>292</v>
      </c>
      <c r="E69" s="13">
        <v>44418</v>
      </c>
      <c r="F69" s="75" t="s">
        <v>1452</v>
      </c>
      <c r="G69" s="13">
        <v>44422</v>
      </c>
      <c r="H69" s="76" t="s">
        <v>1453</v>
      </c>
      <c r="I69" s="15">
        <v>60</v>
      </c>
      <c r="J69" s="15">
        <v>43</v>
      </c>
      <c r="K69" s="15">
        <v>24</v>
      </c>
      <c r="L69" s="15">
        <v>15</v>
      </c>
      <c r="M69" s="80">
        <f t="shared" si="1"/>
        <v>15.48</v>
      </c>
      <c r="N69" s="102">
        <v>15</v>
      </c>
      <c r="O69" s="62">
        <v>3000</v>
      </c>
      <c r="P69" s="63">
        <f>Table2245236891011121314151617181920212224234567234568[[#This Row],[PEMBULATAN]]*O69</f>
        <v>45000</v>
      </c>
    </row>
    <row r="70" spans="1:16" ht="24.75" customHeight="1" x14ac:dyDescent="0.2">
      <c r="A70" s="90"/>
      <c r="B70" s="74"/>
      <c r="C70" s="85" t="s">
        <v>1106</v>
      </c>
      <c r="D70" s="77" t="s">
        <v>292</v>
      </c>
      <c r="E70" s="13">
        <v>44418</v>
      </c>
      <c r="F70" s="75" t="s">
        <v>1452</v>
      </c>
      <c r="G70" s="13">
        <v>44422</v>
      </c>
      <c r="H70" s="76" t="s">
        <v>1453</v>
      </c>
      <c r="I70" s="15">
        <v>56</v>
      </c>
      <c r="J70" s="15">
        <v>52</v>
      </c>
      <c r="K70" s="15">
        <v>4</v>
      </c>
      <c r="L70" s="15">
        <v>15</v>
      </c>
      <c r="M70" s="80">
        <f t="shared" si="1"/>
        <v>2.9119999999999999</v>
      </c>
      <c r="N70" s="102">
        <v>15</v>
      </c>
      <c r="O70" s="62">
        <v>3000</v>
      </c>
      <c r="P70" s="63">
        <f>Table2245236891011121314151617181920212224234567234568[[#This Row],[PEMBULATAN]]*O70</f>
        <v>45000</v>
      </c>
    </row>
    <row r="71" spans="1:16" ht="24.75" customHeight="1" x14ac:dyDescent="0.2">
      <c r="A71" s="90"/>
      <c r="B71" s="74"/>
      <c r="C71" s="85" t="s">
        <v>1107</v>
      </c>
      <c r="D71" s="77" t="s">
        <v>292</v>
      </c>
      <c r="E71" s="13">
        <v>44418</v>
      </c>
      <c r="F71" s="75" t="s">
        <v>1452</v>
      </c>
      <c r="G71" s="13">
        <v>44422</v>
      </c>
      <c r="H71" s="76" t="s">
        <v>1453</v>
      </c>
      <c r="I71" s="15">
        <v>115</v>
      </c>
      <c r="J71" s="15">
        <v>27</v>
      </c>
      <c r="K71" s="15">
        <v>9</v>
      </c>
      <c r="L71" s="15">
        <v>15</v>
      </c>
      <c r="M71" s="80">
        <f t="shared" si="1"/>
        <v>6.9862500000000001</v>
      </c>
      <c r="N71" s="102">
        <v>15</v>
      </c>
      <c r="O71" s="62">
        <v>3000</v>
      </c>
      <c r="P71" s="63">
        <f>Table2245236891011121314151617181920212224234567234568[[#This Row],[PEMBULATAN]]*O71</f>
        <v>45000</v>
      </c>
    </row>
    <row r="72" spans="1:16" ht="24.75" customHeight="1" x14ac:dyDescent="0.2">
      <c r="A72" s="90"/>
      <c r="B72" s="74"/>
      <c r="C72" s="85" t="s">
        <v>1108</v>
      </c>
      <c r="D72" s="77" t="s">
        <v>292</v>
      </c>
      <c r="E72" s="13">
        <v>44418</v>
      </c>
      <c r="F72" s="75" t="s">
        <v>1452</v>
      </c>
      <c r="G72" s="13">
        <v>44422</v>
      </c>
      <c r="H72" s="76" t="s">
        <v>1453</v>
      </c>
      <c r="I72" s="15">
        <v>59</v>
      </c>
      <c r="J72" s="15">
        <v>30</v>
      </c>
      <c r="K72" s="15">
        <v>30</v>
      </c>
      <c r="L72" s="15">
        <v>14</v>
      </c>
      <c r="M72" s="80">
        <f t="shared" si="1"/>
        <v>13.275</v>
      </c>
      <c r="N72" s="102">
        <v>14</v>
      </c>
      <c r="O72" s="62">
        <v>3000</v>
      </c>
      <c r="P72" s="63">
        <f>Table2245236891011121314151617181920212224234567234568[[#This Row],[PEMBULATAN]]*O72</f>
        <v>42000</v>
      </c>
    </row>
    <row r="73" spans="1:16" ht="24.75" customHeight="1" x14ac:dyDescent="0.2">
      <c r="A73" s="90"/>
      <c r="B73" s="74"/>
      <c r="C73" s="85" t="s">
        <v>1109</v>
      </c>
      <c r="D73" s="77" t="s">
        <v>292</v>
      </c>
      <c r="E73" s="13">
        <v>44418</v>
      </c>
      <c r="F73" s="75" t="s">
        <v>1452</v>
      </c>
      <c r="G73" s="13">
        <v>44422</v>
      </c>
      <c r="H73" s="76" t="s">
        <v>1453</v>
      </c>
      <c r="I73" s="15">
        <v>92</v>
      </c>
      <c r="J73" s="15">
        <v>39</v>
      </c>
      <c r="K73" s="15">
        <v>20</v>
      </c>
      <c r="L73" s="15">
        <v>34</v>
      </c>
      <c r="M73" s="80">
        <f t="shared" si="1"/>
        <v>17.940000000000001</v>
      </c>
      <c r="N73" s="102">
        <v>34</v>
      </c>
      <c r="O73" s="62">
        <v>3000</v>
      </c>
      <c r="P73" s="63">
        <f>Table2245236891011121314151617181920212224234567234568[[#This Row],[PEMBULATAN]]*O73</f>
        <v>102000</v>
      </c>
    </row>
    <row r="74" spans="1:16" ht="24.75" customHeight="1" x14ac:dyDescent="0.2">
      <c r="A74" s="90"/>
      <c r="B74" s="74"/>
      <c r="C74" s="85" t="s">
        <v>1110</v>
      </c>
      <c r="D74" s="77" t="s">
        <v>292</v>
      </c>
      <c r="E74" s="13">
        <v>44418</v>
      </c>
      <c r="F74" s="75" t="s">
        <v>1452</v>
      </c>
      <c r="G74" s="13">
        <v>44422</v>
      </c>
      <c r="H74" s="76" t="s">
        <v>1453</v>
      </c>
      <c r="I74" s="15">
        <v>39</v>
      </c>
      <c r="J74" s="15">
        <v>39</v>
      </c>
      <c r="K74" s="15">
        <v>24</v>
      </c>
      <c r="L74" s="15">
        <v>24</v>
      </c>
      <c r="M74" s="80">
        <f t="shared" si="1"/>
        <v>9.1259999999999994</v>
      </c>
      <c r="N74" s="102">
        <v>24</v>
      </c>
      <c r="O74" s="62">
        <v>3000</v>
      </c>
      <c r="P74" s="63">
        <f>Table2245236891011121314151617181920212224234567234568[[#This Row],[PEMBULATAN]]*O74</f>
        <v>72000</v>
      </c>
    </row>
    <row r="75" spans="1:16" ht="24.75" customHeight="1" x14ac:dyDescent="0.2">
      <c r="A75" s="90"/>
      <c r="B75" s="74"/>
      <c r="C75" s="85" t="s">
        <v>1111</v>
      </c>
      <c r="D75" s="77" t="s">
        <v>292</v>
      </c>
      <c r="E75" s="13">
        <v>44418</v>
      </c>
      <c r="F75" s="75" t="s">
        <v>1452</v>
      </c>
      <c r="G75" s="13">
        <v>44422</v>
      </c>
      <c r="H75" s="76" t="s">
        <v>1453</v>
      </c>
      <c r="I75" s="15">
        <v>44</v>
      </c>
      <c r="J75" s="15">
        <v>39</v>
      </c>
      <c r="K75" s="15">
        <v>24</v>
      </c>
      <c r="L75" s="15">
        <v>8</v>
      </c>
      <c r="M75" s="80">
        <f t="shared" si="1"/>
        <v>10.295999999999999</v>
      </c>
      <c r="N75" s="102">
        <v>10</v>
      </c>
      <c r="O75" s="62">
        <v>3000</v>
      </c>
      <c r="P75" s="63">
        <f>Table2245236891011121314151617181920212224234567234568[[#This Row],[PEMBULATAN]]*O75</f>
        <v>30000</v>
      </c>
    </row>
    <row r="76" spans="1:16" ht="24.75" customHeight="1" x14ac:dyDescent="0.2">
      <c r="A76" s="90"/>
      <c r="B76" s="74"/>
      <c r="C76" s="85" t="s">
        <v>1112</v>
      </c>
      <c r="D76" s="77" t="s">
        <v>292</v>
      </c>
      <c r="E76" s="13">
        <v>44418</v>
      </c>
      <c r="F76" s="75" t="s">
        <v>1452</v>
      </c>
      <c r="G76" s="13">
        <v>44422</v>
      </c>
      <c r="H76" s="76" t="s">
        <v>1453</v>
      </c>
      <c r="I76" s="15">
        <v>76</v>
      </c>
      <c r="J76" s="15">
        <v>48</v>
      </c>
      <c r="K76" s="15">
        <v>23</v>
      </c>
      <c r="L76" s="15">
        <v>7</v>
      </c>
      <c r="M76" s="80">
        <f t="shared" si="1"/>
        <v>20.975999999999999</v>
      </c>
      <c r="N76" s="102">
        <v>21</v>
      </c>
      <c r="O76" s="62">
        <v>3000</v>
      </c>
      <c r="P76" s="63">
        <f>Table2245236891011121314151617181920212224234567234568[[#This Row],[PEMBULATAN]]*O76</f>
        <v>63000</v>
      </c>
    </row>
    <row r="77" spans="1:16" ht="24.75" customHeight="1" x14ac:dyDescent="0.2">
      <c r="A77" s="90"/>
      <c r="B77" s="74"/>
      <c r="C77" s="85" t="s">
        <v>1113</v>
      </c>
      <c r="D77" s="77" t="s">
        <v>292</v>
      </c>
      <c r="E77" s="13">
        <v>44418</v>
      </c>
      <c r="F77" s="75" t="s">
        <v>1452</v>
      </c>
      <c r="G77" s="13">
        <v>44422</v>
      </c>
      <c r="H77" s="76" t="s">
        <v>1453</v>
      </c>
      <c r="I77" s="15">
        <v>36</v>
      </c>
      <c r="J77" s="15">
        <v>36</v>
      </c>
      <c r="K77" s="15">
        <v>39</v>
      </c>
      <c r="L77" s="15">
        <v>16</v>
      </c>
      <c r="M77" s="80">
        <f t="shared" si="1"/>
        <v>12.635999999999999</v>
      </c>
      <c r="N77" s="102">
        <v>16</v>
      </c>
      <c r="O77" s="62">
        <v>3000</v>
      </c>
      <c r="P77" s="63">
        <f>Table2245236891011121314151617181920212224234567234568[[#This Row],[PEMBULATAN]]*O77</f>
        <v>48000</v>
      </c>
    </row>
    <row r="78" spans="1:16" ht="24.75" customHeight="1" x14ac:dyDescent="0.2">
      <c r="A78" s="90"/>
      <c r="B78" s="74"/>
      <c r="C78" s="85" t="s">
        <v>1114</v>
      </c>
      <c r="D78" s="77" t="s">
        <v>292</v>
      </c>
      <c r="E78" s="13">
        <v>44418</v>
      </c>
      <c r="F78" s="75" t="s">
        <v>1452</v>
      </c>
      <c r="G78" s="13">
        <v>44422</v>
      </c>
      <c r="H78" s="76" t="s">
        <v>1453</v>
      </c>
      <c r="I78" s="15">
        <v>36</v>
      </c>
      <c r="J78" s="15">
        <v>43</v>
      </c>
      <c r="K78" s="15">
        <v>49</v>
      </c>
      <c r="L78" s="15">
        <v>9</v>
      </c>
      <c r="M78" s="80">
        <f t="shared" si="1"/>
        <v>18.963000000000001</v>
      </c>
      <c r="N78" s="102">
        <v>19</v>
      </c>
      <c r="O78" s="62">
        <v>3000</v>
      </c>
      <c r="P78" s="63">
        <f>Table2245236891011121314151617181920212224234567234568[[#This Row],[PEMBULATAN]]*O78</f>
        <v>57000</v>
      </c>
    </row>
    <row r="79" spans="1:16" ht="24.75" customHeight="1" x14ac:dyDescent="0.2">
      <c r="A79" s="90"/>
      <c r="B79" s="74"/>
      <c r="C79" s="85" t="s">
        <v>1115</v>
      </c>
      <c r="D79" s="77" t="s">
        <v>292</v>
      </c>
      <c r="E79" s="13">
        <v>44418</v>
      </c>
      <c r="F79" s="75" t="s">
        <v>1452</v>
      </c>
      <c r="G79" s="13">
        <v>44422</v>
      </c>
      <c r="H79" s="76" t="s">
        <v>1453</v>
      </c>
      <c r="I79" s="15">
        <v>92</v>
      </c>
      <c r="J79" s="15">
        <v>62</v>
      </c>
      <c r="K79" s="15">
        <v>17</v>
      </c>
      <c r="L79" s="15">
        <v>6</v>
      </c>
      <c r="M79" s="80">
        <f t="shared" si="1"/>
        <v>24.242000000000001</v>
      </c>
      <c r="N79" s="102">
        <v>24</v>
      </c>
      <c r="O79" s="62">
        <v>3000</v>
      </c>
      <c r="P79" s="63">
        <f>Table2245236891011121314151617181920212224234567234568[[#This Row],[PEMBULATAN]]*O79</f>
        <v>72000</v>
      </c>
    </row>
    <row r="80" spans="1:16" ht="24.75" customHeight="1" x14ac:dyDescent="0.2">
      <c r="A80" s="90"/>
      <c r="B80" s="74"/>
      <c r="C80" s="85" t="s">
        <v>1116</v>
      </c>
      <c r="D80" s="77" t="s">
        <v>292</v>
      </c>
      <c r="E80" s="13">
        <v>44418</v>
      </c>
      <c r="F80" s="75" t="s">
        <v>1452</v>
      </c>
      <c r="G80" s="13">
        <v>44422</v>
      </c>
      <c r="H80" s="76" t="s">
        <v>1453</v>
      </c>
      <c r="I80" s="15">
        <v>78</v>
      </c>
      <c r="J80" s="15">
        <v>25</v>
      </c>
      <c r="K80" s="15">
        <v>79</v>
      </c>
      <c r="L80" s="15">
        <v>11</v>
      </c>
      <c r="M80" s="80">
        <f t="shared" si="1"/>
        <v>38.512500000000003</v>
      </c>
      <c r="N80" s="102">
        <v>39</v>
      </c>
      <c r="O80" s="62">
        <v>3000</v>
      </c>
      <c r="P80" s="63">
        <f>Table2245236891011121314151617181920212224234567234568[[#This Row],[PEMBULATAN]]*O80</f>
        <v>117000</v>
      </c>
    </row>
    <row r="81" spans="1:16" ht="24.75" customHeight="1" x14ac:dyDescent="0.2">
      <c r="A81" s="90"/>
      <c r="B81" s="74"/>
      <c r="C81" s="85" t="s">
        <v>1117</v>
      </c>
      <c r="D81" s="77" t="s">
        <v>292</v>
      </c>
      <c r="E81" s="13">
        <v>44418</v>
      </c>
      <c r="F81" s="75" t="s">
        <v>1452</v>
      </c>
      <c r="G81" s="13">
        <v>44422</v>
      </c>
      <c r="H81" s="76" t="s">
        <v>1453</v>
      </c>
      <c r="I81" s="15">
        <v>44</v>
      </c>
      <c r="J81" s="15">
        <v>40</v>
      </c>
      <c r="K81" s="15">
        <v>25</v>
      </c>
      <c r="L81" s="15">
        <v>10</v>
      </c>
      <c r="M81" s="80">
        <f t="shared" si="1"/>
        <v>11</v>
      </c>
      <c r="N81" s="102">
        <v>11</v>
      </c>
      <c r="O81" s="62">
        <v>3000</v>
      </c>
      <c r="P81" s="63">
        <f>Table2245236891011121314151617181920212224234567234568[[#This Row],[PEMBULATAN]]*O81</f>
        <v>33000</v>
      </c>
    </row>
    <row r="82" spans="1:16" ht="24.75" customHeight="1" x14ac:dyDescent="0.2">
      <c r="A82" s="90"/>
      <c r="B82" s="74"/>
      <c r="C82" s="85" t="s">
        <v>1118</v>
      </c>
      <c r="D82" s="77" t="s">
        <v>292</v>
      </c>
      <c r="E82" s="13">
        <v>44418</v>
      </c>
      <c r="F82" s="75" t="s">
        <v>1452</v>
      </c>
      <c r="G82" s="13">
        <v>44422</v>
      </c>
      <c r="H82" s="76" t="s">
        <v>1453</v>
      </c>
      <c r="I82" s="15">
        <v>60</v>
      </c>
      <c r="J82" s="15">
        <v>22</v>
      </c>
      <c r="K82" s="15">
        <v>50</v>
      </c>
      <c r="L82" s="15">
        <v>7</v>
      </c>
      <c r="M82" s="80">
        <f t="shared" si="1"/>
        <v>16.5</v>
      </c>
      <c r="N82" s="102">
        <v>17</v>
      </c>
      <c r="O82" s="62">
        <v>3000</v>
      </c>
      <c r="P82" s="63">
        <f>Table2245236891011121314151617181920212224234567234568[[#This Row],[PEMBULATAN]]*O82</f>
        <v>51000</v>
      </c>
    </row>
    <row r="83" spans="1:16" ht="24.75" customHeight="1" x14ac:dyDescent="0.2">
      <c r="A83" s="90"/>
      <c r="B83" s="74"/>
      <c r="C83" s="85" t="s">
        <v>1119</v>
      </c>
      <c r="D83" s="77" t="s">
        <v>292</v>
      </c>
      <c r="E83" s="13">
        <v>44418</v>
      </c>
      <c r="F83" s="75" t="s">
        <v>1452</v>
      </c>
      <c r="G83" s="13">
        <v>44422</v>
      </c>
      <c r="H83" s="76" t="s">
        <v>1453</v>
      </c>
      <c r="I83" s="15">
        <v>22</v>
      </c>
      <c r="J83" s="15">
        <v>40</v>
      </c>
      <c r="K83" s="15">
        <v>32</v>
      </c>
      <c r="L83" s="15">
        <v>13</v>
      </c>
      <c r="M83" s="80">
        <f t="shared" si="1"/>
        <v>7.04</v>
      </c>
      <c r="N83" s="102">
        <v>13</v>
      </c>
      <c r="O83" s="62">
        <v>3000</v>
      </c>
      <c r="P83" s="63">
        <f>Table2245236891011121314151617181920212224234567234568[[#This Row],[PEMBULATAN]]*O83</f>
        <v>39000</v>
      </c>
    </row>
    <row r="84" spans="1:16" ht="24.75" customHeight="1" x14ac:dyDescent="0.2">
      <c r="A84" s="90"/>
      <c r="B84" s="74"/>
      <c r="C84" s="85" t="s">
        <v>1120</v>
      </c>
      <c r="D84" s="77" t="s">
        <v>292</v>
      </c>
      <c r="E84" s="13">
        <v>44418</v>
      </c>
      <c r="F84" s="75" t="s">
        <v>1452</v>
      </c>
      <c r="G84" s="13">
        <v>44422</v>
      </c>
      <c r="H84" s="76" t="s">
        <v>1453</v>
      </c>
      <c r="I84" s="15">
        <v>82</v>
      </c>
      <c r="J84" s="15">
        <v>21</v>
      </c>
      <c r="K84" s="15">
        <v>9</v>
      </c>
      <c r="L84" s="15">
        <v>8</v>
      </c>
      <c r="M84" s="80">
        <f t="shared" si="1"/>
        <v>3.8744999999999998</v>
      </c>
      <c r="N84" s="102">
        <v>8</v>
      </c>
      <c r="O84" s="62">
        <v>3000</v>
      </c>
      <c r="P84" s="63">
        <f>Table2245236891011121314151617181920212224234567234568[[#This Row],[PEMBULATAN]]*O84</f>
        <v>24000</v>
      </c>
    </row>
    <row r="85" spans="1:16" ht="24.75" customHeight="1" x14ac:dyDescent="0.2">
      <c r="A85" s="90"/>
      <c r="B85" s="74"/>
      <c r="C85" s="85" t="s">
        <v>1121</v>
      </c>
      <c r="D85" s="77" t="s">
        <v>292</v>
      </c>
      <c r="E85" s="13">
        <v>44418</v>
      </c>
      <c r="F85" s="75" t="s">
        <v>1452</v>
      </c>
      <c r="G85" s="13">
        <v>44422</v>
      </c>
      <c r="H85" s="76" t="s">
        <v>1453</v>
      </c>
      <c r="I85" s="15">
        <v>106</v>
      </c>
      <c r="J85" s="15">
        <v>26</v>
      </c>
      <c r="K85" s="15">
        <v>6</v>
      </c>
      <c r="L85" s="15">
        <v>13</v>
      </c>
      <c r="M85" s="80">
        <f t="shared" si="1"/>
        <v>4.1340000000000003</v>
      </c>
      <c r="N85" s="102">
        <v>13</v>
      </c>
      <c r="O85" s="62">
        <v>3000</v>
      </c>
      <c r="P85" s="63">
        <f>Table2245236891011121314151617181920212224234567234568[[#This Row],[PEMBULATAN]]*O85</f>
        <v>39000</v>
      </c>
    </row>
    <row r="86" spans="1:16" ht="24.75" customHeight="1" x14ac:dyDescent="0.2">
      <c r="A86" s="90"/>
      <c r="B86" s="74"/>
      <c r="C86" s="85" t="s">
        <v>1122</v>
      </c>
      <c r="D86" s="77" t="s">
        <v>292</v>
      </c>
      <c r="E86" s="13">
        <v>44418</v>
      </c>
      <c r="F86" s="75" t="s">
        <v>1452</v>
      </c>
      <c r="G86" s="13">
        <v>44422</v>
      </c>
      <c r="H86" s="76" t="s">
        <v>1453</v>
      </c>
      <c r="I86" s="15">
        <v>150</v>
      </c>
      <c r="J86" s="15">
        <v>10</v>
      </c>
      <c r="K86" s="15">
        <v>10</v>
      </c>
      <c r="L86" s="15">
        <v>10</v>
      </c>
      <c r="M86" s="80">
        <f t="shared" si="1"/>
        <v>3.75</v>
      </c>
      <c r="N86" s="102">
        <v>10</v>
      </c>
      <c r="O86" s="62">
        <v>3000</v>
      </c>
      <c r="P86" s="63">
        <f>Table2245236891011121314151617181920212224234567234568[[#This Row],[PEMBULATAN]]*O86</f>
        <v>30000</v>
      </c>
    </row>
    <row r="87" spans="1:16" ht="24.75" customHeight="1" x14ac:dyDescent="0.2">
      <c r="A87" s="90"/>
      <c r="B87" s="74"/>
      <c r="C87" s="85" t="s">
        <v>1123</v>
      </c>
      <c r="D87" s="77" t="s">
        <v>292</v>
      </c>
      <c r="E87" s="13">
        <v>44418</v>
      </c>
      <c r="F87" s="75" t="s">
        <v>1452</v>
      </c>
      <c r="G87" s="13">
        <v>44422</v>
      </c>
      <c r="H87" s="76" t="s">
        <v>1453</v>
      </c>
      <c r="I87" s="15">
        <v>161</v>
      </c>
      <c r="J87" s="15">
        <v>35</v>
      </c>
      <c r="K87" s="15">
        <v>7</v>
      </c>
      <c r="L87" s="15">
        <v>5</v>
      </c>
      <c r="M87" s="80">
        <f t="shared" si="1"/>
        <v>9.8612500000000001</v>
      </c>
      <c r="N87" s="102">
        <v>10</v>
      </c>
      <c r="O87" s="62">
        <v>3000</v>
      </c>
      <c r="P87" s="63">
        <f>Table2245236891011121314151617181920212224234567234568[[#This Row],[PEMBULATAN]]*O87</f>
        <v>30000</v>
      </c>
    </row>
    <row r="88" spans="1:16" ht="24.75" customHeight="1" x14ac:dyDescent="0.2">
      <c r="A88" s="90"/>
      <c r="B88" s="74"/>
      <c r="C88" s="85" t="s">
        <v>1124</v>
      </c>
      <c r="D88" s="77" t="s">
        <v>292</v>
      </c>
      <c r="E88" s="13">
        <v>44418</v>
      </c>
      <c r="F88" s="75" t="s">
        <v>1452</v>
      </c>
      <c r="G88" s="13">
        <v>44422</v>
      </c>
      <c r="H88" s="76" t="s">
        <v>1453</v>
      </c>
      <c r="I88" s="15">
        <v>42</v>
      </c>
      <c r="J88" s="15">
        <v>42</v>
      </c>
      <c r="K88" s="15">
        <v>19</v>
      </c>
      <c r="L88" s="15">
        <v>18</v>
      </c>
      <c r="M88" s="80">
        <f t="shared" si="1"/>
        <v>8.3789999999999996</v>
      </c>
      <c r="N88" s="102">
        <v>18</v>
      </c>
      <c r="O88" s="62">
        <v>3000</v>
      </c>
      <c r="P88" s="63">
        <f>Table2245236891011121314151617181920212224234567234568[[#This Row],[PEMBULATAN]]*O88</f>
        <v>54000</v>
      </c>
    </row>
    <row r="89" spans="1:16" ht="24.75" customHeight="1" x14ac:dyDescent="0.2">
      <c r="A89" s="90"/>
      <c r="B89" s="74"/>
      <c r="C89" s="85" t="s">
        <v>1125</v>
      </c>
      <c r="D89" s="77" t="s">
        <v>292</v>
      </c>
      <c r="E89" s="13">
        <v>44418</v>
      </c>
      <c r="F89" s="75" t="s">
        <v>1452</v>
      </c>
      <c r="G89" s="13">
        <v>44422</v>
      </c>
      <c r="H89" s="76" t="s">
        <v>1453</v>
      </c>
      <c r="I89" s="15">
        <v>29</v>
      </c>
      <c r="J89" s="15">
        <v>23</v>
      </c>
      <c r="K89" s="15">
        <v>25</v>
      </c>
      <c r="L89" s="15">
        <v>11</v>
      </c>
      <c r="M89" s="80">
        <f t="shared" si="1"/>
        <v>4.1687500000000002</v>
      </c>
      <c r="N89" s="102">
        <v>11</v>
      </c>
      <c r="O89" s="62">
        <v>3000</v>
      </c>
      <c r="P89" s="63">
        <f>Table2245236891011121314151617181920212224234567234568[[#This Row],[PEMBULATAN]]*O89</f>
        <v>33000</v>
      </c>
    </row>
    <row r="90" spans="1:16" ht="24.75" customHeight="1" x14ac:dyDescent="0.2">
      <c r="A90" s="90"/>
      <c r="B90" s="74"/>
      <c r="C90" s="85" t="s">
        <v>1126</v>
      </c>
      <c r="D90" s="77" t="s">
        <v>292</v>
      </c>
      <c r="E90" s="13">
        <v>44418</v>
      </c>
      <c r="F90" s="75" t="s">
        <v>1452</v>
      </c>
      <c r="G90" s="13">
        <v>44422</v>
      </c>
      <c r="H90" s="76" t="s">
        <v>1453</v>
      </c>
      <c r="I90" s="15">
        <v>25</v>
      </c>
      <c r="J90" s="15">
        <v>34</v>
      </c>
      <c r="K90" s="15">
        <v>24</v>
      </c>
      <c r="L90" s="15">
        <v>8</v>
      </c>
      <c r="M90" s="80">
        <f t="shared" si="1"/>
        <v>5.0999999999999996</v>
      </c>
      <c r="N90" s="102">
        <v>8</v>
      </c>
      <c r="O90" s="62">
        <v>3000</v>
      </c>
      <c r="P90" s="63">
        <f>Table2245236891011121314151617181920212224234567234568[[#This Row],[PEMBULATAN]]*O90</f>
        <v>24000</v>
      </c>
    </row>
    <row r="91" spans="1:16" ht="24.75" customHeight="1" x14ac:dyDescent="0.2">
      <c r="A91" s="90"/>
      <c r="B91" s="74"/>
      <c r="C91" s="85" t="s">
        <v>1127</v>
      </c>
      <c r="D91" s="77" t="s">
        <v>292</v>
      </c>
      <c r="E91" s="13">
        <v>44418</v>
      </c>
      <c r="F91" s="75" t="s">
        <v>1452</v>
      </c>
      <c r="G91" s="13">
        <v>44422</v>
      </c>
      <c r="H91" s="76" t="s">
        <v>1453</v>
      </c>
      <c r="I91" s="15">
        <v>70</v>
      </c>
      <c r="J91" s="15">
        <v>60</v>
      </c>
      <c r="K91" s="15">
        <v>13</v>
      </c>
      <c r="L91" s="15">
        <v>3</v>
      </c>
      <c r="M91" s="80">
        <f t="shared" si="1"/>
        <v>13.65</v>
      </c>
      <c r="N91" s="102">
        <v>14</v>
      </c>
      <c r="O91" s="62">
        <v>3000</v>
      </c>
      <c r="P91" s="63">
        <f>Table2245236891011121314151617181920212224234567234568[[#This Row],[PEMBULATAN]]*O91</f>
        <v>42000</v>
      </c>
    </row>
    <row r="92" spans="1:16" ht="24.75" customHeight="1" x14ac:dyDescent="0.2">
      <c r="A92" s="90"/>
      <c r="B92" s="74"/>
      <c r="C92" s="85" t="s">
        <v>1128</v>
      </c>
      <c r="D92" s="77" t="s">
        <v>292</v>
      </c>
      <c r="E92" s="13">
        <v>44418</v>
      </c>
      <c r="F92" s="75" t="s">
        <v>1452</v>
      </c>
      <c r="G92" s="13">
        <v>44422</v>
      </c>
      <c r="H92" s="76" t="s">
        <v>1453</v>
      </c>
      <c r="I92" s="15">
        <v>96</v>
      </c>
      <c r="J92" s="15">
        <v>39</v>
      </c>
      <c r="K92" s="15">
        <v>14</v>
      </c>
      <c r="L92" s="15">
        <v>7</v>
      </c>
      <c r="M92" s="80">
        <f t="shared" si="1"/>
        <v>13.103999999999999</v>
      </c>
      <c r="N92" s="102">
        <v>13</v>
      </c>
      <c r="O92" s="62">
        <v>3000</v>
      </c>
      <c r="P92" s="63">
        <f>Table2245236891011121314151617181920212224234567234568[[#This Row],[PEMBULATAN]]*O92</f>
        <v>39000</v>
      </c>
    </row>
    <row r="93" spans="1:16" ht="24.75" customHeight="1" x14ac:dyDescent="0.2">
      <c r="A93" s="90"/>
      <c r="B93" s="74"/>
      <c r="C93" s="85" t="s">
        <v>1129</v>
      </c>
      <c r="D93" s="77" t="s">
        <v>292</v>
      </c>
      <c r="E93" s="13">
        <v>44418</v>
      </c>
      <c r="F93" s="75" t="s">
        <v>1452</v>
      </c>
      <c r="G93" s="13">
        <v>44422</v>
      </c>
      <c r="H93" s="76" t="s">
        <v>1453</v>
      </c>
      <c r="I93" s="15">
        <v>82</v>
      </c>
      <c r="J93" s="15">
        <v>63</v>
      </c>
      <c r="K93" s="15">
        <v>38</v>
      </c>
      <c r="L93" s="15">
        <v>10</v>
      </c>
      <c r="M93" s="80">
        <f t="shared" si="1"/>
        <v>49.076999999999998</v>
      </c>
      <c r="N93" s="102">
        <v>49</v>
      </c>
      <c r="O93" s="62">
        <v>3000</v>
      </c>
      <c r="P93" s="63">
        <f>Table2245236891011121314151617181920212224234567234568[[#This Row],[PEMBULATAN]]*O93</f>
        <v>147000</v>
      </c>
    </row>
    <row r="94" spans="1:16" ht="24.75" customHeight="1" x14ac:dyDescent="0.2">
      <c r="A94" s="90"/>
      <c r="B94" s="74"/>
      <c r="C94" s="85" t="s">
        <v>1130</v>
      </c>
      <c r="D94" s="77" t="s">
        <v>292</v>
      </c>
      <c r="E94" s="13">
        <v>44418</v>
      </c>
      <c r="F94" s="75" t="s">
        <v>1452</v>
      </c>
      <c r="G94" s="13">
        <v>44422</v>
      </c>
      <c r="H94" s="76" t="s">
        <v>1453</v>
      </c>
      <c r="I94" s="15">
        <v>125</v>
      </c>
      <c r="J94" s="15">
        <v>4</v>
      </c>
      <c r="K94" s="15">
        <v>4</v>
      </c>
      <c r="L94" s="15">
        <v>30</v>
      </c>
      <c r="M94" s="80">
        <f t="shared" si="1"/>
        <v>0.5</v>
      </c>
      <c r="N94" s="102">
        <v>30</v>
      </c>
      <c r="O94" s="62">
        <v>3000</v>
      </c>
      <c r="P94" s="63">
        <f>Table2245236891011121314151617181920212224234567234568[[#This Row],[PEMBULATAN]]*O94</f>
        <v>90000</v>
      </c>
    </row>
    <row r="95" spans="1:16" ht="24.75" customHeight="1" x14ac:dyDescent="0.2">
      <c r="A95" s="90"/>
      <c r="B95" s="74"/>
      <c r="C95" s="85" t="s">
        <v>1131</v>
      </c>
      <c r="D95" s="77" t="s">
        <v>292</v>
      </c>
      <c r="E95" s="13">
        <v>44418</v>
      </c>
      <c r="F95" s="75" t="s">
        <v>1452</v>
      </c>
      <c r="G95" s="13">
        <v>44422</v>
      </c>
      <c r="H95" s="76" t="s">
        <v>1453</v>
      </c>
      <c r="I95" s="15">
        <v>81</v>
      </c>
      <c r="J95" s="15">
        <v>3</v>
      </c>
      <c r="K95" s="15">
        <v>3</v>
      </c>
      <c r="L95" s="15">
        <v>14</v>
      </c>
      <c r="M95" s="80">
        <f t="shared" si="1"/>
        <v>0.18225</v>
      </c>
      <c r="N95" s="102">
        <v>14</v>
      </c>
      <c r="O95" s="62">
        <v>3000</v>
      </c>
      <c r="P95" s="63">
        <f>Table2245236891011121314151617181920212224234567234568[[#This Row],[PEMBULATAN]]*O95</f>
        <v>42000</v>
      </c>
    </row>
    <row r="96" spans="1:16" ht="24.75" customHeight="1" x14ac:dyDescent="0.2">
      <c r="A96" s="90"/>
      <c r="B96" s="74"/>
      <c r="C96" s="85" t="s">
        <v>1132</v>
      </c>
      <c r="D96" s="77" t="s">
        <v>292</v>
      </c>
      <c r="E96" s="13">
        <v>44418</v>
      </c>
      <c r="F96" s="75" t="s">
        <v>1452</v>
      </c>
      <c r="G96" s="13">
        <v>44422</v>
      </c>
      <c r="H96" s="76" t="s">
        <v>1453</v>
      </c>
      <c r="I96" s="15">
        <v>168</v>
      </c>
      <c r="J96" s="15">
        <v>15</v>
      </c>
      <c r="K96" s="15">
        <v>15</v>
      </c>
      <c r="L96" s="15">
        <v>13</v>
      </c>
      <c r="M96" s="80">
        <f t="shared" si="1"/>
        <v>9.4499999999999993</v>
      </c>
      <c r="N96" s="102">
        <v>13</v>
      </c>
      <c r="O96" s="62">
        <v>3000</v>
      </c>
      <c r="P96" s="63">
        <f>Table2245236891011121314151617181920212224234567234568[[#This Row],[PEMBULATAN]]*O96</f>
        <v>39000</v>
      </c>
    </row>
    <row r="97" spans="1:16" ht="24.75" customHeight="1" x14ac:dyDescent="0.2">
      <c r="A97" s="90"/>
      <c r="B97" s="74"/>
      <c r="C97" s="85" t="s">
        <v>1133</v>
      </c>
      <c r="D97" s="77" t="s">
        <v>292</v>
      </c>
      <c r="E97" s="13">
        <v>44418</v>
      </c>
      <c r="F97" s="75" t="s">
        <v>1452</v>
      </c>
      <c r="G97" s="13">
        <v>44422</v>
      </c>
      <c r="H97" s="76" t="s">
        <v>1453</v>
      </c>
      <c r="I97" s="15">
        <v>41</v>
      </c>
      <c r="J97" s="15">
        <v>46</v>
      </c>
      <c r="K97" s="15">
        <v>25</v>
      </c>
      <c r="L97" s="15">
        <v>16</v>
      </c>
      <c r="M97" s="80">
        <f t="shared" si="1"/>
        <v>11.7875</v>
      </c>
      <c r="N97" s="102">
        <v>16</v>
      </c>
      <c r="O97" s="62">
        <v>3000</v>
      </c>
      <c r="P97" s="63">
        <f>Table2245236891011121314151617181920212224234567234568[[#This Row],[PEMBULATAN]]*O97</f>
        <v>48000</v>
      </c>
    </row>
    <row r="98" spans="1:16" ht="24.75" customHeight="1" x14ac:dyDescent="0.2">
      <c r="A98" s="90"/>
      <c r="B98" s="74"/>
      <c r="C98" s="85" t="s">
        <v>1134</v>
      </c>
      <c r="D98" s="77" t="s">
        <v>292</v>
      </c>
      <c r="E98" s="13">
        <v>44418</v>
      </c>
      <c r="F98" s="75" t="s">
        <v>1452</v>
      </c>
      <c r="G98" s="13">
        <v>44422</v>
      </c>
      <c r="H98" s="76" t="s">
        <v>1453</v>
      </c>
      <c r="I98" s="15">
        <v>37</v>
      </c>
      <c r="J98" s="15">
        <v>35</v>
      </c>
      <c r="K98" s="15">
        <v>24</v>
      </c>
      <c r="L98" s="15">
        <v>23</v>
      </c>
      <c r="M98" s="80">
        <f t="shared" si="1"/>
        <v>7.77</v>
      </c>
      <c r="N98" s="102">
        <v>23</v>
      </c>
      <c r="O98" s="62">
        <v>3000</v>
      </c>
      <c r="P98" s="63">
        <f>Table2245236891011121314151617181920212224234567234568[[#This Row],[PEMBULATAN]]*O98</f>
        <v>69000</v>
      </c>
    </row>
    <row r="99" spans="1:16" ht="24.75" customHeight="1" x14ac:dyDescent="0.2">
      <c r="A99" s="90"/>
      <c r="B99" s="74"/>
      <c r="C99" s="85" t="s">
        <v>1135</v>
      </c>
      <c r="D99" s="77" t="s">
        <v>292</v>
      </c>
      <c r="E99" s="13">
        <v>44418</v>
      </c>
      <c r="F99" s="75" t="s">
        <v>1452</v>
      </c>
      <c r="G99" s="13">
        <v>44422</v>
      </c>
      <c r="H99" s="76" t="s">
        <v>1453</v>
      </c>
      <c r="I99" s="15">
        <v>61</v>
      </c>
      <c r="J99" s="15">
        <v>25</v>
      </c>
      <c r="K99" s="15">
        <v>75</v>
      </c>
      <c r="L99" s="15">
        <v>3</v>
      </c>
      <c r="M99" s="80">
        <f t="shared" si="1"/>
        <v>28.59375</v>
      </c>
      <c r="N99" s="102">
        <v>29</v>
      </c>
      <c r="O99" s="62">
        <v>3000</v>
      </c>
      <c r="P99" s="63">
        <f>Table2245236891011121314151617181920212224234567234568[[#This Row],[PEMBULATAN]]*O99</f>
        <v>87000</v>
      </c>
    </row>
    <row r="100" spans="1:16" ht="24.75" customHeight="1" x14ac:dyDescent="0.2">
      <c r="A100" s="90"/>
      <c r="B100" s="74"/>
      <c r="C100" s="85" t="s">
        <v>1136</v>
      </c>
      <c r="D100" s="77" t="s">
        <v>292</v>
      </c>
      <c r="E100" s="13">
        <v>44418</v>
      </c>
      <c r="F100" s="75" t="s">
        <v>1452</v>
      </c>
      <c r="G100" s="13">
        <v>44422</v>
      </c>
      <c r="H100" s="76" t="s">
        <v>1453</v>
      </c>
      <c r="I100" s="15">
        <v>58</v>
      </c>
      <c r="J100" s="15">
        <v>18</v>
      </c>
      <c r="K100" s="15">
        <v>16</v>
      </c>
      <c r="L100" s="15">
        <v>13</v>
      </c>
      <c r="M100" s="80">
        <f t="shared" si="1"/>
        <v>4.1760000000000002</v>
      </c>
      <c r="N100" s="102">
        <v>13</v>
      </c>
      <c r="O100" s="62">
        <v>3000</v>
      </c>
      <c r="P100" s="63">
        <f>Table2245236891011121314151617181920212224234567234568[[#This Row],[PEMBULATAN]]*O100</f>
        <v>39000</v>
      </c>
    </row>
    <row r="101" spans="1:16" ht="24.75" customHeight="1" x14ac:dyDescent="0.2">
      <c r="A101" s="90"/>
      <c r="B101" s="74"/>
      <c r="C101" s="85" t="s">
        <v>1137</v>
      </c>
      <c r="D101" s="77" t="s">
        <v>292</v>
      </c>
      <c r="E101" s="13">
        <v>44418</v>
      </c>
      <c r="F101" s="75" t="s">
        <v>1452</v>
      </c>
      <c r="G101" s="13">
        <v>44422</v>
      </c>
      <c r="H101" s="76" t="s">
        <v>1453</v>
      </c>
      <c r="I101" s="15">
        <v>56</v>
      </c>
      <c r="J101" s="15">
        <v>25</v>
      </c>
      <c r="K101" s="15">
        <v>20</v>
      </c>
      <c r="L101" s="15">
        <v>27</v>
      </c>
      <c r="M101" s="80">
        <f t="shared" si="1"/>
        <v>7</v>
      </c>
      <c r="N101" s="102">
        <v>27</v>
      </c>
      <c r="O101" s="62">
        <v>3000</v>
      </c>
      <c r="P101" s="63">
        <f>Table2245236891011121314151617181920212224234567234568[[#This Row],[PEMBULATAN]]*O101</f>
        <v>81000</v>
      </c>
    </row>
    <row r="102" spans="1:16" ht="24.75" customHeight="1" x14ac:dyDescent="0.2">
      <c r="A102" s="90"/>
      <c r="B102" s="74"/>
      <c r="C102" s="85" t="s">
        <v>1138</v>
      </c>
      <c r="D102" s="77" t="s">
        <v>292</v>
      </c>
      <c r="E102" s="13">
        <v>44418</v>
      </c>
      <c r="F102" s="75" t="s">
        <v>1452</v>
      </c>
      <c r="G102" s="13">
        <v>44422</v>
      </c>
      <c r="H102" s="76" t="s">
        <v>1453</v>
      </c>
      <c r="I102" s="15">
        <v>69</v>
      </c>
      <c r="J102" s="15">
        <v>33</v>
      </c>
      <c r="K102" s="15">
        <v>25</v>
      </c>
      <c r="L102" s="15">
        <v>17</v>
      </c>
      <c r="M102" s="80">
        <f t="shared" si="1"/>
        <v>14.231249999999999</v>
      </c>
      <c r="N102" s="102">
        <v>17</v>
      </c>
      <c r="O102" s="62">
        <v>3000</v>
      </c>
      <c r="P102" s="63">
        <f>Table2245236891011121314151617181920212224234567234568[[#This Row],[PEMBULATAN]]*O102</f>
        <v>51000</v>
      </c>
    </row>
    <row r="103" spans="1:16" ht="24.75" customHeight="1" x14ac:dyDescent="0.2">
      <c r="A103" s="90"/>
      <c r="B103" s="74"/>
      <c r="C103" s="85" t="s">
        <v>1139</v>
      </c>
      <c r="D103" s="77" t="s">
        <v>292</v>
      </c>
      <c r="E103" s="13">
        <v>44418</v>
      </c>
      <c r="F103" s="75" t="s">
        <v>1452</v>
      </c>
      <c r="G103" s="13">
        <v>44422</v>
      </c>
      <c r="H103" s="76" t="s">
        <v>1453</v>
      </c>
      <c r="I103" s="15">
        <v>118</v>
      </c>
      <c r="J103" s="15">
        <v>26</v>
      </c>
      <c r="K103" s="15">
        <v>16</v>
      </c>
      <c r="L103" s="15">
        <v>15</v>
      </c>
      <c r="M103" s="80">
        <f t="shared" si="1"/>
        <v>12.272</v>
      </c>
      <c r="N103" s="102">
        <v>15</v>
      </c>
      <c r="O103" s="62">
        <v>3000</v>
      </c>
      <c r="P103" s="63">
        <f>Table2245236891011121314151617181920212224234567234568[[#This Row],[PEMBULATAN]]*O103</f>
        <v>45000</v>
      </c>
    </row>
    <row r="104" spans="1:16" ht="24.75" customHeight="1" x14ac:dyDescent="0.2">
      <c r="A104" s="90"/>
      <c r="B104" s="74"/>
      <c r="C104" s="85" t="s">
        <v>1140</v>
      </c>
      <c r="D104" s="77" t="s">
        <v>292</v>
      </c>
      <c r="E104" s="13">
        <v>44418</v>
      </c>
      <c r="F104" s="75" t="s">
        <v>1452</v>
      </c>
      <c r="G104" s="13">
        <v>44422</v>
      </c>
      <c r="H104" s="76" t="s">
        <v>1453</v>
      </c>
      <c r="I104" s="15">
        <v>20</v>
      </c>
      <c r="J104" s="15">
        <v>46</v>
      </c>
      <c r="K104" s="15">
        <v>16</v>
      </c>
      <c r="L104" s="15">
        <v>15</v>
      </c>
      <c r="M104" s="80">
        <f t="shared" si="1"/>
        <v>3.68</v>
      </c>
      <c r="N104" s="102">
        <v>15</v>
      </c>
      <c r="O104" s="62">
        <v>3000</v>
      </c>
      <c r="P104" s="63">
        <f>Table2245236891011121314151617181920212224234567234568[[#This Row],[PEMBULATAN]]*O104</f>
        <v>45000</v>
      </c>
    </row>
    <row r="105" spans="1:16" ht="24.75" customHeight="1" x14ac:dyDescent="0.2">
      <c r="A105" s="90"/>
      <c r="B105" s="74"/>
      <c r="C105" s="85" t="s">
        <v>1141</v>
      </c>
      <c r="D105" s="77" t="s">
        <v>292</v>
      </c>
      <c r="E105" s="13">
        <v>44418</v>
      </c>
      <c r="F105" s="75" t="s">
        <v>1452</v>
      </c>
      <c r="G105" s="13">
        <v>44422</v>
      </c>
      <c r="H105" s="76" t="s">
        <v>1453</v>
      </c>
      <c r="I105" s="15">
        <v>115</v>
      </c>
      <c r="J105" s="15">
        <v>26</v>
      </c>
      <c r="K105" s="15">
        <v>6</v>
      </c>
      <c r="L105" s="15">
        <v>15</v>
      </c>
      <c r="M105" s="80">
        <f t="shared" si="1"/>
        <v>4.4850000000000003</v>
      </c>
      <c r="N105" s="102">
        <v>15</v>
      </c>
      <c r="O105" s="62">
        <v>3000</v>
      </c>
      <c r="P105" s="63">
        <f>Table2245236891011121314151617181920212224234567234568[[#This Row],[PEMBULATAN]]*O105</f>
        <v>45000</v>
      </c>
    </row>
    <row r="106" spans="1:16" ht="24.75" customHeight="1" x14ac:dyDescent="0.2">
      <c r="A106" s="90"/>
      <c r="B106" s="74"/>
      <c r="C106" s="85" t="s">
        <v>1142</v>
      </c>
      <c r="D106" s="77" t="s">
        <v>292</v>
      </c>
      <c r="E106" s="13">
        <v>44418</v>
      </c>
      <c r="F106" s="75" t="s">
        <v>1452</v>
      </c>
      <c r="G106" s="13">
        <v>44422</v>
      </c>
      <c r="H106" s="76" t="s">
        <v>1453</v>
      </c>
      <c r="I106" s="15">
        <v>45</v>
      </c>
      <c r="J106" s="15">
        <v>6</v>
      </c>
      <c r="K106" s="15">
        <v>6</v>
      </c>
      <c r="L106" s="15">
        <v>2</v>
      </c>
      <c r="M106" s="80">
        <f t="shared" si="1"/>
        <v>0.40500000000000003</v>
      </c>
      <c r="N106" s="102">
        <v>2</v>
      </c>
      <c r="O106" s="62">
        <v>3000</v>
      </c>
      <c r="P106" s="63">
        <f>Table2245236891011121314151617181920212224234567234568[[#This Row],[PEMBULATAN]]*O106</f>
        <v>6000</v>
      </c>
    </row>
    <row r="107" spans="1:16" ht="24.75" customHeight="1" x14ac:dyDescent="0.2">
      <c r="A107" s="90"/>
      <c r="B107" s="74"/>
      <c r="C107" s="85" t="s">
        <v>1143</v>
      </c>
      <c r="D107" s="77" t="s">
        <v>292</v>
      </c>
      <c r="E107" s="13">
        <v>44418</v>
      </c>
      <c r="F107" s="75" t="s">
        <v>1452</v>
      </c>
      <c r="G107" s="13">
        <v>44422</v>
      </c>
      <c r="H107" s="76" t="s">
        <v>1453</v>
      </c>
      <c r="I107" s="15">
        <v>55</v>
      </c>
      <c r="J107" s="15">
        <v>42</v>
      </c>
      <c r="K107" s="15">
        <v>36</v>
      </c>
      <c r="L107" s="15">
        <v>2</v>
      </c>
      <c r="M107" s="80">
        <f t="shared" si="1"/>
        <v>20.79</v>
      </c>
      <c r="N107" s="102">
        <v>21</v>
      </c>
      <c r="O107" s="62">
        <v>3000</v>
      </c>
      <c r="P107" s="63">
        <f>Table2245236891011121314151617181920212224234567234568[[#This Row],[PEMBULATAN]]*O107</f>
        <v>63000</v>
      </c>
    </row>
    <row r="108" spans="1:16" ht="24.75" customHeight="1" x14ac:dyDescent="0.2">
      <c r="A108" s="90"/>
      <c r="B108" s="74"/>
      <c r="C108" s="85" t="s">
        <v>1144</v>
      </c>
      <c r="D108" s="77" t="s">
        <v>292</v>
      </c>
      <c r="E108" s="13">
        <v>44418</v>
      </c>
      <c r="F108" s="75" t="s">
        <v>1452</v>
      </c>
      <c r="G108" s="13">
        <v>44422</v>
      </c>
      <c r="H108" s="76" t="s">
        <v>1453</v>
      </c>
      <c r="I108" s="15">
        <v>31</v>
      </c>
      <c r="J108" s="15">
        <v>29</v>
      </c>
      <c r="K108" s="15">
        <v>30</v>
      </c>
      <c r="L108" s="15">
        <v>6</v>
      </c>
      <c r="M108" s="80">
        <f t="shared" si="1"/>
        <v>6.7424999999999997</v>
      </c>
      <c r="N108" s="102">
        <v>7</v>
      </c>
      <c r="O108" s="62">
        <v>3000</v>
      </c>
      <c r="P108" s="63">
        <f>Table2245236891011121314151617181920212224234567234568[[#This Row],[PEMBULATAN]]*O108</f>
        <v>21000</v>
      </c>
    </row>
    <row r="109" spans="1:16" ht="24.75" customHeight="1" x14ac:dyDescent="0.2">
      <c r="A109" s="90"/>
      <c r="B109" s="74"/>
      <c r="C109" s="85" t="s">
        <v>1145</v>
      </c>
      <c r="D109" s="77" t="s">
        <v>292</v>
      </c>
      <c r="E109" s="13">
        <v>44418</v>
      </c>
      <c r="F109" s="75" t="s">
        <v>1452</v>
      </c>
      <c r="G109" s="13">
        <v>44422</v>
      </c>
      <c r="H109" s="76" t="s">
        <v>1453</v>
      </c>
      <c r="I109" s="15">
        <v>116</v>
      </c>
      <c r="J109" s="15">
        <v>76</v>
      </c>
      <c r="K109" s="15">
        <v>1</v>
      </c>
      <c r="L109" s="15">
        <v>24</v>
      </c>
      <c r="M109" s="80">
        <f t="shared" si="1"/>
        <v>2.2040000000000002</v>
      </c>
      <c r="N109" s="102">
        <v>24</v>
      </c>
      <c r="O109" s="62">
        <v>3000</v>
      </c>
      <c r="P109" s="63">
        <f>Table2245236891011121314151617181920212224234567234568[[#This Row],[PEMBULATAN]]*O109</f>
        <v>72000</v>
      </c>
    </row>
    <row r="110" spans="1:16" ht="24.75" customHeight="1" x14ac:dyDescent="0.2">
      <c r="A110" s="90"/>
      <c r="B110" s="74"/>
      <c r="C110" s="85" t="s">
        <v>1146</v>
      </c>
      <c r="D110" s="77" t="s">
        <v>292</v>
      </c>
      <c r="E110" s="13">
        <v>44418</v>
      </c>
      <c r="F110" s="75" t="s">
        <v>1452</v>
      </c>
      <c r="G110" s="13">
        <v>44422</v>
      </c>
      <c r="H110" s="76" t="s">
        <v>1453</v>
      </c>
      <c r="I110" s="15">
        <v>47</v>
      </c>
      <c r="J110" s="15">
        <v>40</v>
      </c>
      <c r="K110" s="15">
        <v>39</v>
      </c>
      <c r="L110" s="15">
        <v>17</v>
      </c>
      <c r="M110" s="80">
        <f t="shared" si="1"/>
        <v>18.329999999999998</v>
      </c>
      <c r="N110" s="102">
        <v>18</v>
      </c>
      <c r="O110" s="62">
        <v>3000</v>
      </c>
      <c r="P110" s="63">
        <f>Table2245236891011121314151617181920212224234567234568[[#This Row],[PEMBULATAN]]*O110</f>
        <v>54000</v>
      </c>
    </row>
    <row r="111" spans="1:16" ht="24.75" customHeight="1" x14ac:dyDescent="0.2">
      <c r="A111" s="90"/>
      <c r="B111" s="74"/>
      <c r="C111" s="85" t="s">
        <v>1147</v>
      </c>
      <c r="D111" s="77" t="s">
        <v>292</v>
      </c>
      <c r="E111" s="13">
        <v>44418</v>
      </c>
      <c r="F111" s="75" t="s">
        <v>1452</v>
      </c>
      <c r="G111" s="13">
        <v>44422</v>
      </c>
      <c r="H111" s="76" t="s">
        <v>1453</v>
      </c>
      <c r="I111" s="15">
        <v>100</v>
      </c>
      <c r="J111" s="15">
        <v>104</v>
      </c>
      <c r="K111" s="15">
        <v>16</v>
      </c>
      <c r="L111" s="15">
        <v>29</v>
      </c>
      <c r="M111" s="80">
        <f t="shared" si="1"/>
        <v>41.6</v>
      </c>
      <c r="N111" s="102">
        <v>42</v>
      </c>
      <c r="O111" s="62">
        <v>3000</v>
      </c>
      <c r="P111" s="63">
        <f>Table2245236891011121314151617181920212224234567234568[[#This Row],[PEMBULATAN]]*O111</f>
        <v>126000</v>
      </c>
    </row>
    <row r="112" spans="1:16" ht="24.75" customHeight="1" x14ac:dyDescent="0.2">
      <c r="A112" s="90"/>
      <c r="B112" s="74"/>
      <c r="C112" s="85" t="s">
        <v>1148</v>
      </c>
      <c r="D112" s="77" t="s">
        <v>292</v>
      </c>
      <c r="E112" s="13">
        <v>44418</v>
      </c>
      <c r="F112" s="75" t="s">
        <v>1452</v>
      </c>
      <c r="G112" s="13">
        <v>44422</v>
      </c>
      <c r="H112" s="76" t="s">
        <v>1453</v>
      </c>
      <c r="I112" s="15">
        <v>56</v>
      </c>
      <c r="J112" s="15">
        <v>19</v>
      </c>
      <c r="K112" s="15">
        <v>29</v>
      </c>
      <c r="L112" s="15">
        <v>1</v>
      </c>
      <c r="M112" s="80">
        <f t="shared" si="1"/>
        <v>7.7140000000000004</v>
      </c>
      <c r="N112" s="102">
        <v>8</v>
      </c>
      <c r="O112" s="62">
        <v>3000</v>
      </c>
      <c r="P112" s="63">
        <f>Table2245236891011121314151617181920212224234567234568[[#This Row],[PEMBULATAN]]*O112</f>
        <v>24000</v>
      </c>
    </row>
    <row r="113" spans="1:16" ht="24.75" customHeight="1" x14ac:dyDescent="0.2">
      <c r="A113" s="90"/>
      <c r="B113" s="74"/>
      <c r="C113" s="85" t="s">
        <v>1149</v>
      </c>
      <c r="D113" s="77" t="s">
        <v>292</v>
      </c>
      <c r="E113" s="13">
        <v>44418</v>
      </c>
      <c r="F113" s="75" t="s">
        <v>1452</v>
      </c>
      <c r="G113" s="13">
        <v>44422</v>
      </c>
      <c r="H113" s="76" t="s">
        <v>1453</v>
      </c>
      <c r="I113" s="15">
        <v>97</v>
      </c>
      <c r="J113" s="15">
        <v>56</v>
      </c>
      <c r="K113" s="15">
        <v>65</v>
      </c>
      <c r="L113" s="15">
        <v>1</v>
      </c>
      <c r="M113" s="80">
        <f t="shared" si="1"/>
        <v>88.27</v>
      </c>
      <c r="N113" s="102">
        <v>88</v>
      </c>
      <c r="O113" s="62">
        <v>3000</v>
      </c>
      <c r="P113" s="63">
        <f>Table2245236891011121314151617181920212224234567234568[[#This Row],[PEMBULATAN]]*O113</f>
        <v>264000</v>
      </c>
    </row>
    <row r="114" spans="1:16" ht="24.75" customHeight="1" x14ac:dyDescent="0.2">
      <c r="A114" s="90"/>
      <c r="B114" s="74"/>
      <c r="C114" s="85" t="s">
        <v>1150</v>
      </c>
      <c r="D114" s="77" t="s">
        <v>292</v>
      </c>
      <c r="E114" s="13">
        <v>44418</v>
      </c>
      <c r="F114" s="75" t="s">
        <v>1452</v>
      </c>
      <c r="G114" s="13">
        <v>44422</v>
      </c>
      <c r="H114" s="76" t="s">
        <v>1453</v>
      </c>
      <c r="I114" s="15">
        <v>68</v>
      </c>
      <c r="J114" s="15">
        <v>43</v>
      </c>
      <c r="K114" s="15">
        <v>87</v>
      </c>
      <c r="L114" s="15">
        <v>17</v>
      </c>
      <c r="M114" s="80">
        <f t="shared" si="1"/>
        <v>63.597000000000001</v>
      </c>
      <c r="N114" s="102">
        <v>64</v>
      </c>
      <c r="O114" s="62">
        <v>3000</v>
      </c>
      <c r="P114" s="63">
        <f>Table2245236891011121314151617181920212224234567234568[[#This Row],[PEMBULATAN]]*O114</f>
        <v>192000</v>
      </c>
    </row>
    <row r="115" spans="1:16" ht="24.75" customHeight="1" x14ac:dyDescent="0.2">
      <c r="A115" s="90"/>
      <c r="B115" s="74"/>
      <c r="C115" s="85" t="s">
        <v>1151</v>
      </c>
      <c r="D115" s="77" t="s">
        <v>292</v>
      </c>
      <c r="E115" s="13">
        <v>44418</v>
      </c>
      <c r="F115" s="75" t="s">
        <v>1452</v>
      </c>
      <c r="G115" s="13">
        <v>44422</v>
      </c>
      <c r="H115" s="76" t="s">
        <v>1453</v>
      </c>
      <c r="I115" s="15">
        <v>77</v>
      </c>
      <c r="J115" s="15">
        <v>68</v>
      </c>
      <c r="K115" s="15">
        <v>33</v>
      </c>
      <c r="L115" s="15">
        <v>1</v>
      </c>
      <c r="M115" s="80">
        <f t="shared" si="1"/>
        <v>43.197000000000003</v>
      </c>
      <c r="N115" s="102">
        <v>43</v>
      </c>
      <c r="O115" s="62">
        <v>3000</v>
      </c>
      <c r="P115" s="63">
        <f>Table2245236891011121314151617181920212224234567234568[[#This Row],[PEMBULATAN]]*O115</f>
        <v>129000</v>
      </c>
    </row>
    <row r="116" spans="1:16" ht="24.75" customHeight="1" x14ac:dyDescent="0.2">
      <c r="A116" s="90"/>
      <c r="B116" s="74"/>
      <c r="C116" s="85" t="s">
        <v>1152</v>
      </c>
      <c r="D116" s="77" t="s">
        <v>292</v>
      </c>
      <c r="E116" s="13">
        <v>44418</v>
      </c>
      <c r="F116" s="75" t="s">
        <v>1452</v>
      </c>
      <c r="G116" s="13">
        <v>44422</v>
      </c>
      <c r="H116" s="76" t="s">
        <v>1453</v>
      </c>
      <c r="I116" s="15">
        <v>50</v>
      </c>
      <c r="J116" s="15">
        <v>50</v>
      </c>
      <c r="K116" s="15">
        <v>38</v>
      </c>
      <c r="L116" s="15">
        <v>13</v>
      </c>
      <c r="M116" s="80">
        <f t="shared" si="1"/>
        <v>23.75</v>
      </c>
      <c r="N116" s="102">
        <v>24</v>
      </c>
      <c r="O116" s="62">
        <v>3000</v>
      </c>
      <c r="P116" s="63">
        <f>Table2245236891011121314151617181920212224234567234568[[#This Row],[PEMBULATAN]]*O116</f>
        <v>72000</v>
      </c>
    </row>
    <row r="117" spans="1:16" ht="24.75" customHeight="1" x14ac:dyDescent="0.2">
      <c r="A117" s="90"/>
      <c r="B117" s="74"/>
      <c r="C117" s="85" t="s">
        <v>1153</v>
      </c>
      <c r="D117" s="77" t="s">
        <v>292</v>
      </c>
      <c r="E117" s="13">
        <v>44418</v>
      </c>
      <c r="F117" s="75" t="s">
        <v>1452</v>
      </c>
      <c r="G117" s="13">
        <v>44422</v>
      </c>
      <c r="H117" s="76" t="s">
        <v>1453</v>
      </c>
      <c r="I117" s="15">
        <v>53</v>
      </c>
      <c r="J117" s="15">
        <v>49</v>
      </c>
      <c r="K117" s="15">
        <v>48</v>
      </c>
      <c r="L117" s="15">
        <v>11</v>
      </c>
      <c r="M117" s="80">
        <f t="shared" si="1"/>
        <v>31.164000000000001</v>
      </c>
      <c r="N117" s="102">
        <v>31</v>
      </c>
      <c r="O117" s="62">
        <v>3000</v>
      </c>
      <c r="P117" s="63">
        <f>Table2245236891011121314151617181920212224234567234568[[#This Row],[PEMBULATAN]]*O117</f>
        <v>93000</v>
      </c>
    </row>
    <row r="118" spans="1:16" ht="24.75" customHeight="1" x14ac:dyDescent="0.2">
      <c r="A118" s="90"/>
      <c r="B118" s="74"/>
      <c r="C118" s="85" t="s">
        <v>1154</v>
      </c>
      <c r="D118" s="77" t="s">
        <v>292</v>
      </c>
      <c r="E118" s="13">
        <v>44418</v>
      </c>
      <c r="F118" s="75" t="s">
        <v>1452</v>
      </c>
      <c r="G118" s="13">
        <v>44422</v>
      </c>
      <c r="H118" s="76" t="s">
        <v>1453</v>
      </c>
      <c r="I118" s="15">
        <v>117</v>
      </c>
      <c r="J118" s="15">
        <v>77</v>
      </c>
      <c r="K118" s="15">
        <v>2</v>
      </c>
      <c r="L118" s="15">
        <v>19</v>
      </c>
      <c r="M118" s="80">
        <f t="shared" si="1"/>
        <v>4.5045000000000002</v>
      </c>
      <c r="N118" s="102">
        <v>19</v>
      </c>
      <c r="O118" s="62">
        <v>3000</v>
      </c>
      <c r="P118" s="63">
        <f>Table2245236891011121314151617181920212224234567234568[[#This Row],[PEMBULATAN]]*O118</f>
        <v>57000</v>
      </c>
    </row>
    <row r="119" spans="1:16" ht="24.75" customHeight="1" x14ac:dyDescent="0.2">
      <c r="A119" s="90"/>
      <c r="B119" s="74"/>
      <c r="C119" s="85" t="s">
        <v>1155</v>
      </c>
      <c r="D119" s="77" t="s">
        <v>292</v>
      </c>
      <c r="E119" s="13">
        <v>44418</v>
      </c>
      <c r="F119" s="75" t="s">
        <v>1452</v>
      </c>
      <c r="G119" s="13">
        <v>44422</v>
      </c>
      <c r="H119" s="76" t="s">
        <v>1453</v>
      </c>
      <c r="I119" s="15">
        <v>70</v>
      </c>
      <c r="J119" s="15">
        <v>55</v>
      </c>
      <c r="K119" s="15">
        <v>32</v>
      </c>
      <c r="L119" s="15">
        <v>11</v>
      </c>
      <c r="M119" s="80">
        <f t="shared" si="1"/>
        <v>30.8</v>
      </c>
      <c r="N119" s="102">
        <v>31</v>
      </c>
      <c r="O119" s="62">
        <v>3000</v>
      </c>
      <c r="P119" s="63">
        <f>Table2245236891011121314151617181920212224234567234568[[#This Row],[PEMBULATAN]]*O119</f>
        <v>93000</v>
      </c>
    </row>
    <row r="120" spans="1:16" ht="24.75" customHeight="1" x14ac:dyDescent="0.2">
      <c r="A120" s="90"/>
      <c r="B120" s="74"/>
      <c r="C120" s="85" t="s">
        <v>1156</v>
      </c>
      <c r="D120" s="77" t="s">
        <v>292</v>
      </c>
      <c r="E120" s="13">
        <v>44418</v>
      </c>
      <c r="F120" s="75" t="s">
        <v>1452</v>
      </c>
      <c r="G120" s="13">
        <v>44422</v>
      </c>
      <c r="H120" s="76" t="s">
        <v>1453</v>
      </c>
      <c r="I120" s="15">
        <v>105</v>
      </c>
      <c r="J120" s="15">
        <v>68</v>
      </c>
      <c r="K120" s="15">
        <v>44</v>
      </c>
      <c r="L120" s="15">
        <v>8</v>
      </c>
      <c r="M120" s="80">
        <f t="shared" si="1"/>
        <v>78.540000000000006</v>
      </c>
      <c r="N120" s="102">
        <v>79</v>
      </c>
      <c r="O120" s="62">
        <v>3000</v>
      </c>
      <c r="P120" s="63">
        <f>Table2245236891011121314151617181920212224234567234568[[#This Row],[PEMBULATAN]]*O120</f>
        <v>237000</v>
      </c>
    </row>
    <row r="121" spans="1:16" ht="24.75" customHeight="1" x14ac:dyDescent="0.2">
      <c r="A121" s="90"/>
      <c r="B121" s="74"/>
      <c r="C121" s="85" t="s">
        <v>1157</v>
      </c>
      <c r="D121" s="77" t="s">
        <v>292</v>
      </c>
      <c r="E121" s="13">
        <v>44418</v>
      </c>
      <c r="F121" s="75" t="s">
        <v>1452</v>
      </c>
      <c r="G121" s="13">
        <v>44422</v>
      </c>
      <c r="H121" s="76" t="s">
        <v>1453</v>
      </c>
      <c r="I121" s="15">
        <v>107</v>
      </c>
      <c r="J121" s="15">
        <v>60</v>
      </c>
      <c r="K121" s="15">
        <v>30</v>
      </c>
      <c r="L121" s="15">
        <v>5</v>
      </c>
      <c r="M121" s="80">
        <f t="shared" si="1"/>
        <v>48.15</v>
      </c>
      <c r="N121" s="102">
        <v>48</v>
      </c>
      <c r="O121" s="62">
        <v>3000</v>
      </c>
      <c r="P121" s="63">
        <f>Table2245236891011121314151617181920212224234567234568[[#This Row],[PEMBULATAN]]*O121</f>
        <v>144000</v>
      </c>
    </row>
    <row r="122" spans="1:16" ht="24.75" customHeight="1" x14ac:dyDescent="0.2">
      <c r="A122" s="90"/>
      <c r="B122" s="74"/>
      <c r="C122" s="85" t="s">
        <v>1158</v>
      </c>
      <c r="D122" s="77" t="s">
        <v>292</v>
      </c>
      <c r="E122" s="13">
        <v>44418</v>
      </c>
      <c r="F122" s="75" t="s">
        <v>1452</v>
      </c>
      <c r="G122" s="13">
        <v>44422</v>
      </c>
      <c r="H122" s="76" t="s">
        <v>1453</v>
      </c>
      <c r="I122" s="15">
        <v>92</v>
      </c>
      <c r="J122" s="15">
        <v>50</v>
      </c>
      <c r="K122" s="15">
        <v>32</v>
      </c>
      <c r="L122" s="15">
        <v>17</v>
      </c>
      <c r="M122" s="80">
        <f t="shared" si="1"/>
        <v>36.799999999999997</v>
      </c>
      <c r="N122" s="102">
        <v>37</v>
      </c>
      <c r="O122" s="62">
        <v>3000</v>
      </c>
      <c r="P122" s="63">
        <f>Table2245236891011121314151617181920212224234567234568[[#This Row],[PEMBULATAN]]*O122</f>
        <v>111000</v>
      </c>
    </row>
    <row r="123" spans="1:16" ht="24.75" customHeight="1" x14ac:dyDescent="0.2">
      <c r="A123" s="90"/>
      <c r="B123" s="74"/>
      <c r="C123" s="85" t="s">
        <v>1159</v>
      </c>
      <c r="D123" s="77" t="s">
        <v>292</v>
      </c>
      <c r="E123" s="13">
        <v>44418</v>
      </c>
      <c r="F123" s="75" t="s">
        <v>1452</v>
      </c>
      <c r="G123" s="13">
        <v>44422</v>
      </c>
      <c r="H123" s="76" t="s">
        <v>1453</v>
      </c>
      <c r="I123" s="15">
        <v>97</v>
      </c>
      <c r="J123" s="15">
        <v>65</v>
      </c>
      <c r="K123" s="15">
        <v>32</v>
      </c>
      <c r="L123" s="15">
        <v>14</v>
      </c>
      <c r="M123" s="80">
        <f t="shared" si="1"/>
        <v>50.44</v>
      </c>
      <c r="N123" s="102">
        <v>50</v>
      </c>
      <c r="O123" s="62">
        <v>3000</v>
      </c>
      <c r="P123" s="63">
        <f>Table2245236891011121314151617181920212224234567234568[[#This Row],[PEMBULATAN]]*O123</f>
        <v>150000</v>
      </c>
    </row>
    <row r="124" spans="1:16" ht="24.75" customHeight="1" x14ac:dyDescent="0.2">
      <c r="A124" s="90"/>
      <c r="B124" s="74"/>
      <c r="C124" s="85" t="s">
        <v>1160</v>
      </c>
      <c r="D124" s="77" t="s">
        <v>292</v>
      </c>
      <c r="E124" s="13">
        <v>44418</v>
      </c>
      <c r="F124" s="75" t="s">
        <v>1452</v>
      </c>
      <c r="G124" s="13">
        <v>44422</v>
      </c>
      <c r="H124" s="76" t="s">
        <v>1453</v>
      </c>
      <c r="I124" s="15">
        <v>100</v>
      </c>
      <c r="J124" s="15">
        <v>64</v>
      </c>
      <c r="K124" s="15">
        <v>31</v>
      </c>
      <c r="L124" s="15">
        <v>15</v>
      </c>
      <c r="M124" s="80">
        <f t="shared" si="1"/>
        <v>49.6</v>
      </c>
      <c r="N124" s="102">
        <v>50</v>
      </c>
      <c r="O124" s="62">
        <v>3000</v>
      </c>
      <c r="P124" s="63">
        <f>Table2245236891011121314151617181920212224234567234568[[#This Row],[PEMBULATAN]]*O124</f>
        <v>150000</v>
      </c>
    </row>
    <row r="125" spans="1:16" ht="24.75" customHeight="1" x14ac:dyDescent="0.2">
      <c r="A125" s="90"/>
      <c r="B125" s="74"/>
      <c r="C125" s="85" t="s">
        <v>1161</v>
      </c>
      <c r="D125" s="77" t="s">
        <v>292</v>
      </c>
      <c r="E125" s="13">
        <v>44418</v>
      </c>
      <c r="F125" s="75" t="s">
        <v>1452</v>
      </c>
      <c r="G125" s="13">
        <v>44422</v>
      </c>
      <c r="H125" s="76" t="s">
        <v>1453</v>
      </c>
      <c r="I125" s="15">
        <v>96</v>
      </c>
      <c r="J125" s="15">
        <v>67</v>
      </c>
      <c r="K125" s="15">
        <v>22</v>
      </c>
      <c r="L125" s="15">
        <v>10</v>
      </c>
      <c r="M125" s="80">
        <f t="shared" si="1"/>
        <v>35.375999999999998</v>
      </c>
      <c r="N125" s="102">
        <v>35</v>
      </c>
      <c r="O125" s="62">
        <v>3000</v>
      </c>
      <c r="P125" s="63">
        <f>Table2245236891011121314151617181920212224234567234568[[#This Row],[PEMBULATAN]]*O125</f>
        <v>105000</v>
      </c>
    </row>
    <row r="126" spans="1:16" ht="24.75" customHeight="1" x14ac:dyDescent="0.2">
      <c r="A126" s="90"/>
      <c r="B126" s="74"/>
      <c r="C126" s="85" t="s">
        <v>1162</v>
      </c>
      <c r="D126" s="77" t="s">
        <v>292</v>
      </c>
      <c r="E126" s="13">
        <v>44418</v>
      </c>
      <c r="F126" s="75" t="s">
        <v>1452</v>
      </c>
      <c r="G126" s="13">
        <v>44422</v>
      </c>
      <c r="H126" s="76" t="s">
        <v>1453</v>
      </c>
      <c r="I126" s="15">
        <v>100</v>
      </c>
      <c r="J126" s="15">
        <v>56</v>
      </c>
      <c r="K126" s="15">
        <v>39</v>
      </c>
      <c r="L126" s="15">
        <v>24</v>
      </c>
      <c r="M126" s="80">
        <f t="shared" si="1"/>
        <v>54.6</v>
      </c>
      <c r="N126" s="102">
        <v>55</v>
      </c>
      <c r="O126" s="62">
        <v>3000</v>
      </c>
      <c r="P126" s="63">
        <f>Table2245236891011121314151617181920212224234567234568[[#This Row],[PEMBULATAN]]*O126</f>
        <v>165000</v>
      </c>
    </row>
    <row r="127" spans="1:16" ht="24.75" customHeight="1" x14ac:dyDescent="0.2">
      <c r="A127" s="90"/>
      <c r="B127" s="74"/>
      <c r="C127" s="85" t="s">
        <v>1163</v>
      </c>
      <c r="D127" s="77" t="s">
        <v>292</v>
      </c>
      <c r="E127" s="13">
        <v>44418</v>
      </c>
      <c r="F127" s="75" t="s">
        <v>1452</v>
      </c>
      <c r="G127" s="13">
        <v>44422</v>
      </c>
      <c r="H127" s="76" t="s">
        <v>1453</v>
      </c>
      <c r="I127" s="15">
        <v>100</v>
      </c>
      <c r="J127" s="15">
        <v>66</v>
      </c>
      <c r="K127" s="15">
        <v>30</v>
      </c>
      <c r="L127" s="15">
        <v>1</v>
      </c>
      <c r="M127" s="80">
        <f t="shared" si="1"/>
        <v>49.5</v>
      </c>
      <c r="N127" s="102">
        <v>50</v>
      </c>
      <c r="O127" s="62">
        <v>3000</v>
      </c>
      <c r="P127" s="63">
        <f>Table2245236891011121314151617181920212224234567234568[[#This Row],[PEMBULATAN]]*O127</f>
        <v>150000</v>
      </c>
    </row>
    <row r="128" spans="1:16" ht="24.75" customHeight="1" x14ac:dyDescent="0.2">
      <c r="A128" s="90"/>
      <c r="B128" s="74"/>
      <c r="C128" s="85" t="s">
        <v>1164</v>
      </c>
      <c r="D128" s="77" t="s">
        <v>292</v>
      </c>
      <c r="E128" s="13">
        <v>44418</v>
      </c>
      <c r="F128" s="75" t="s">
        <v>1452</v>
      </c>
      <c r="G128" s="13">
        <v>44422</v>
      </c>
      <c r="H128" s="76" t="s">
        <v>1453</v>
      </c>
      <c r="I128" s="15">
        <v>104</v>
      </c>
      <c r="J128" s="15">
        <v>70</v>
      </c>
      <c r="K128" s="15">
        <v>32</v>
      </c>
      <c r="L128" s="15">
        <v>21</v>
      </c>
      <c r="M128" s="80">
        <f t="shared" si="1"/>
        <v>58.24</v>
      </c>
      <c r="N128" s="102">
        <v>58</v>
      </c>
      <c r="O128" s="62">
        <v>3000</v>
      </c>
      <c r="P128" s="63">
        <f>Table2245236891011121314151617181920212224234567234568[[#This Row],[PEMBULATAN]]*O128</f>
        <v>174000</v>
      </c>
    </row>
    <row r="129" spans="1:16" ht="24.75" customHeight="1" x14ac:dyDescent="0.2">
      <c r="A129" s="90"/>
      <c r="B129" s="74"/>
      <c r="C129" s="85" t="s">
        <v>1165</v>
      </c>
      <c r="D129" s="77" t="s">
        <v>292</v>
      </c>
      <c r="E129" s="13">
        <v>44418</v>
      </c>
      <c r="F129" s="75" t="s">
        <v>1452</v>
      </c>
      <c r="G129" s="13">
        <v>44422</v>
      </c>
      <c r="H129" s="76" t="s">
        <v>1453</v>
      </c>
      <c r="I129" s="15">
        <v>97</v>
      </c>
      <c r="J129" s="15">
        <v>62</v>
      </c>
      <c r="K129" s="15">
        <v>44</v>
      </c>
      <c r="L129" s="15">
        <v>9</v>
      </c>
      <c r="M129" s="80">
        <f t="shared" si="1"/>
        <v>66.153999999999996</v>
      </c>
      <c r="N129" s="102">
        <v>66</v>
      </c>
      <c r="O129" s="62">
        <v>3000</v>
      </c>
      <c r="P129" s="63">
        <f>Table2245236891011121314151617181920212224234567234568[[#This Row],[PEMBULATAN]]*O129</f>
        <v>198000</v>
      </c>
    </row>
    <row r="130" spans="1:16" ht="24.75" customHeight="1" x14ac:dyDescent="0.2">
      <c r="A130" s="90"/>
      <c r="B130" s="74"/>
      <c r="C130" s="85" t="s">
        <v>1166</v>
      </c>
      <c r="D130" s="77" t="s">
        <v>292</v>
      </c>
      <c r="E130" s="13">
        <v>44418</v>
      </c>
      <c r="F130" s="75" t="s">
        <v>1452</v>
      </c>
      <c r="G130" s="13">
        <v>44422</v>
      </c>
      <c r="H130" s="76" t="s">
        <v>1453</v>
      </c>
      <c r="I130" s="15">
        <v>75</v>
      </c>
      <c r="J130" s="15">
        <v>60</v>
      </c>
      <c r="K130" s="15">
        <v>38</v>
      </c>
      <c r="L130" s="15">
        <v>21</v>
      </c>
      <c r="M130" s="80">
        <f t="shared" si="1"/>
        <v>42.75</v>
      </c>
      <c r="N130" s="102">
        <v>43</v>
      </c>
      <c r="O130" s="62">
        <v>3000</v>
      </c>
      <c r="P130" s="63">
        <f>Table2245236891011121314151617181920212224234567234568[[#This Row],[PEMBULATAN]]*O130</f>
        <v>129000</v>
      </c>
    </row>
    <row r="131" spans="1:16" ht="24.75" customHeight="1" x14ac:dyDescent="0.2">
      <c r="A131" s="90"/>
      <c r="B131" s="74"/>
      <c r="C131" s="85" t="s">
        <v>1167</v>
      </c>
      <c r="D131" s="77" t="s">
        <v>292</v>
      </c>
      <c r="E131" s="13">
        <v>44418</v>
      </c>
      <c r="F131" s="75" t="s">
        <v>1452</v>
      </c>
      <c r="G131" s="13">
        <v>44422</v>
      </c>
      <c r="H131" s="76" t="s">
        <v>1453</v>
      </c>
      <c r="I131" s="15">
        <v>70</v>
      </c>
      <c r="J131" s="15">
        <v>50</v>
      </c>
      <c r="K131" s="15">
        <v>30</v>
      </c>
      <c r="L131" s="15">
        <v>15</v>
      </c>
      <c r="M131" s="80">
        <f t="shared" ref="M131:M194" si="2">I131*J131*K131/4000</f>
        <v>26.25</v>
      </c>
      <c r="N131" s="102">
        <v>26</v>
      </c>
      <c r="O131" s="62">
        <v>3000</v>
      </c>
      <c r="P131" s="63">
        <f>Table2245236891011121314151617181920212224234567234568[[#This Row],[PEMBULATAN]]*O131</f>
        <v>78000</v>
      </c>
    </row>
    <row r="132" spans="1:16" ht="24.75" customHeight="1" x14ac:dyDescent="0.2">
      <c r="A132" s="90"/>
      <c r="B132" s="74"/>
      <c r="C132" s="85" t="s">
        <v>1168</v>
      </c>
      <c r="D132" s="77" t="s">
        <v>292</v>
      </c>
      <c r="E132" s="13">
        <v>44418</v>
      </c>
      <c r="F132" s="75" t="s">
        <v>1452</v>
      </c>
      <c r="G132" s="13">
        <v>44422</v>
      </c>
      <c r="H132" s="76" t="s">
        <v>1453</v>
      </c>
      <c r="I132" s="15">
        <v>56</v>
      </c>
      <c r="J132" s="15">
        <v>42</v>
      </c>
      <c r="K132" s="15">
        <v>20</v>
      </c>
      <c r="L132" s="15">
        <v>15</v>
      </c>
      <c r="M132" s="80">
        <f t="shared" si="2"/>
        <v>11.76</v>
      </c>
      <c r="N132" s="102">
        <v>15</v>
      </c>
      <c r="O132" s="62">
        <v>3000</v>
      </c>
      <c r="P132" s="63">
        <f>Table2245236891011121314151617181920212224234567234568[[#This Row],[PEMBULATAN]]*O132</f>
        <v>45000</v>
      </c>
    </row>
    <row r="133" spans="1:16" ht="24.75" customHeight="1" x14ac:dyDescent="0.2">
      <c r="A133" s="90"/>
      <c r="B133" s="74"/>
      <c r="C133" s="85" t="s">
        <v>1169</v>
      </c>
      <c r="D133" s="77" t="s">
        <v>292</v>
      </c>
      <c r="E133" s="13">
        <v>44418</v>
      </c>
      <c r="F133" s="75" t="s">
        <v>1452</v>
      </c>
      <c r="G133" s="13">
        <v>44422</v>
      </c>
      <c r="H133" s="76" t="s">
        <v>1453</v>
      </c>
      <c r="I133" s="15">
        <v>105</v>
      </c>
      <c r="J133" s="15">
        <v>66</v>
      </c>
      <c r="K133" s="15">
        <v>28</v>
      </c>
      <c r="L133" s="15">
        <v>11</v>
      </c>
      <c r="M133" s="80">
        <f t="shared" si="2"/>
        <v>48.51</v>
      </c>
      <c r="N133" s="102">
        <v>49</v>
      </c>
      <c r="O133" s="62">
        <v>3000</v>
      </c>
      <c r="P133" s="63">
        <f>Table2245236891011121314151617181920212224234567234568[[#This Row],[PEMBULATAN]]*O133</f>
        <v>147000</v>
      </c>
    </row>
    <row r="134" spans="1:16" ht="24.75" customHeight="1" x14ac:dyDescent="0.2">
      <c r="A134" s="90"/>
      <c r="B134" s="74"/>
      <c r="C134" s="85" t="s">
        <v>1170</v>
      </c>
      <c r="D134" s="77" t="s">
        <v>292</v>
      </c>
      <c r="E134" s="13">
        <v>44418</v>
      </c>
      <c r="F134" s="75" t="s">
        <v>1452</v>
      </c>
      <c r="G134" s="13">
        <v>44422</v>
      </c>
      <c r="H134" s="76" t="s">
        <v>1453</v>
      </c>
      <c r="I134" s="15">
        <v>76</v>
      </c>
      <c r="J134" s="15">
        <v>66</v>
      </c>
      <c r="K134" s="15">
        <v>30</v>
      </c>
      <c r="L134" s="15">
        <v>1</v>
      </c>
      <c r="M134" s="80">
        <f t="shared" si="2"/>
        <v>37.619999999999997</v>
      </c>
      <c r="N134" s="102">
        <v>38</v>
      </c>
      <c r="O134" s="62">
        <v>3000</v>
      </c>
      <c r="P134" s="63">
        <f>Table2245236891011121314151617181920212224234567234568[[#This Row],[PEMBULATAN]]*O134</f>
        <v>114000</v>
      </c>
    </row>
    <row r="135" spans="1:16" ht="24.75" customHeight="1" x14ac:dyDescent="0.2">
      <c r="A135" s="90"/>
      <c r="B135" s="74"/>
      <c r="C135" s="85" t="s">
        <v>1171</v>
      </c>
      <c r="D135" s="77" t="s">
        <v>292</v>
      </c>
      <c r="E135" s="13">
        <v>44418</v>
      </c>
      <c r="F135" s="75" t="s">
        <v>1452</v>
      </c>
      <c r="G135" s="13">
        <v>44422</v>
      </c>
      <c r="H135" s="76" t="s">
        <v>1453</v>
      </c>
      <c r="I135" s="15">
        <v>90</v>
      </c>
      <c r="J135" s="15">
        <v>67</v>
      </c>
      <c r="K135" s="15">
        <v>39</v>
      </c>
      <c r="L135" s="15">
        <v>13</v>
      </c>
      <c r="M135" s="80">
        <f t="shared" si="2"/>
        <v>58.792499999999997</v>
      </c>
      <c r="N135" s="102">
        <v>59</v>
      </c>
      <c r="O135" s="62">
        <v>3000</v>
      </c>
      <c r="P135" s="63">
        <f>Table2245236891011121314151617181920212224234567234568[[#This Row],[PEMBULATAN]]*O135</f>
        <v>177000</v>
      </c>
    </row>
    <row r="136" spans="1:16" ht="24.75" customHeight="1" x14ac:dyDescent="0.2">
      <c r="A136" s="90"/>
      <c r="B136" s="74"/>
      <c r="C136" s="85" t="s">
        <v>1172</v>
      </c>
      <c r="D136" s="77" t="s">
        <v>292</v>
      </c>
      <c r="E136" s="13">
        <v>44418</v>
      </c>
      <c r="F136" s="75" t="s">
        <v>1452</v>
      </c>
      <c r="G136" s="13">
        <v>44422</v>
      </c>
      <c r="H136" s="76" t="s">
        <v>1453</v>
      </c>
      <c r="I136" s="15">
        <v>70</v>
      </c>
      <c r="J136" s="15">
        <v>66</v>
      </c>
      <c r="K136" s="15">
        <v>28</v>
      </c>
      <c r="L136" s="15">
        <v>1</v>
      </c>
      <c r="M136" s="80">
        <f t="shared" si="2"/>
        <v>32.340000000000003</v>
      </c>
      <c r="N136" s="102">
        <v>32</v>
      </c>
      <c r="O136" s="62">
        <v>3000</v>
      </c>
      <c r="P136" s="63">
        <f>Table2245236891011121314151617181920212224234567234568[[#This Row],[PEMBULATAN]]*O136</f>
        <v>96000</v>
      </c>
    </row>
    <row r="137" spans="1:16" ht="24.75" customHeight="1" x14ac:dyDescent="0.2">
      <c r="A137" s="90"/>
      <c r="B137" s="74"/>
      <c r="C137" s="85" t="s">
        <v>1173</v>
      </c>
      <c r="D137" s="77" t="s">
        <v>292</v>
      </c>
      <c r="E137" s="13">
        <v>44418</v>
      </c>
      <c r="F137" s="75" t="s">
        <v>1452</v>
      </c>
      <c r="G137" s="13">
        <v>44422</v>
      </c>
      <c r="H137" s="76" t="s">
        <v>1453</v>
      </c>
      <c r="I137" s="15">
        <v>100</v>
      </c>
      <c r="J137" s="15">
        <v>65</v>
      </c>
      <c r="K137" s="15">
        <v>28</v>
      </c>
      <c r="L137" s="15">
        <v>20</v>
      </c>
      <c r="M137" s="80">
        <f t="shared" si="2"/>
        <v>45.5</v>
      </c>
      <c r="N137" s="102">
        <v>46</v>
      </c>
      <c r="O137" s="62">
        <v>3000</v>
      </c>
      <c r="P137" s="63">
        <f>Table2245236891011121314151617181920212224234567234568[[#This Row],[PEMBULATAN]]*O137</f>
        <v>138000</v>
      </c>
    </row>
    <row r="138" spans="1:16" ht="24.75" customHeight="1" x14ac:dyDescent="0.2">
      <c r="A138" s="90"/>
      <c r="B138" s="74"/>
      <c r="C138" s="85" t="s">
        <v>1174</v>
      </c>
      <c r="D138" s="77" t="s">
        <v>292</v>
      </c>
      <c r="E138" s="13">
        <v>44418</v>
      </c>
      <c r="F138" s="75" t="s">
        <v>1452</v>
      </c>
      <c r="G138" s="13">
        <v>44422</v>
      </c>
      <c r="H138" s="76" t="s">
        <v>1453</v>
      </c>
      <c r="I138" s="15">
        <v>77</v>
      </c>
      <c r="J138" s="15">
        <v>65</v>
      </c>
      <c r="K138" s="15">
        <v>22</v>
      </c>
      <c r="L138" s="15">
        <v>2</v>
      </c>
      <c r="M138" s="80">
        <f t="shared" si="2"/>
        <v>27.5275</v>
      </c>
      <c r="N138" s="102">
        <v>28</v>
      </c>
      <c r="O138" s="62">
        <v>3000</v>
      </c>
      <c r="P138" s="63">
        <f>Table2245236891011121314151617181920212224234567234568[[#This Row],[PEMBULATAN]]*O138</f>
        <v>84000</v>
      </c>
    </row>
    <row r="139" spans="1:16" ht="24.75" customHeight="1" x14ac:dyDescent="0.2">
      <c r="A139" s="90"/>
      <c r="B139" s="74"/>
      <c r="C139" s="85" t="s">
        <v>1175</v>
      </c>
      <c r="D139" s="77" t="s">
        <v>292</v>
      </c>
      <c r="E139" s="13">
        <v>44418</v>
      </c>
      <c r="F139" s="75" t="s">
        <v>1452</v>
      </c>
      <c r="G139" s="13">
        <v>44422</v>
      </c>
      <c r="H139" s="76" t="s">
        <v>1453</v>
      </c>
      <c r="I139" s="15">
        <v>95</v>
      </c>
      <c r="J139" s="15">
        <v>58</v>
      </c>
      <c r="K139" s="15">
        <v>39</v>
      </c>
      <c r="L139" s="15">
        <v>17</v>
      </c>
      <c r="M139" s="80">
        <f t="shared" si="2"/>
        <v>53.722499999999997</v>
      </c>
      <c r="N139" s="102">
        <v>54</v>
      </c>
      <c r="O139" s="62">
        <v>3000</v>
      </c>
      <c r="P139" s="63">
        <f>Table2245236891011121314151617181920212224234567234568[[#This Row],[PEMBULATAN]]*O139</f>
        <v>162000</v>
      </c>
    </row>
    <row r="140" spans="1:16" ht="24.75" customHeight="1" x14ac:dyDescent="0.2">
      <c r="A140" s="90"/>
      <c r="B140" s="74"/>
      <c r="C140" s="85" t="s">
        <v>1176</v>
      </c>
      <c r="D140" s="77" t="s">
        <v>292</v>
      </c>
      <c r="E140" s="13">
        <v>44418</v>
      </c>
      <c r="F140" s="75" t="s">
        <v>1452</v>
      </c>
      <c r="G140" s="13">
        <v>44422</v>
      </c>
      <c r="H140" s="76" t="s">
        <v>1453</v>
      </c>
      <c r="I140" s="15">
        <v>97</v>
      </c>
      <c r="J140" s="15">
        <v>61</v>
      </c>
      <c r="K140" s="15">
        <v>40</v>
      </c>
      <c r="L140" s="15">
        <v>18</v>
      </c>
      <c r="M140" s="80">
        <f t="shared" si="2"/>
        <v>59.17</v>
      </c>
      <c r="N140" s="102">
        <v>59</v>
      </c>
      <c r="O140" s="62">
        <v>3000</v>
      </c>
      <c r="P140" s="63">
        <f>Table2245236891011121314151617181920212224234567234568[[#This Row],[PEMBULATAN]]*O140</f>
        <v>177000</v>
      </c>
    </row>
    <row r="141" spans="1:16" ht="24.75" customHeight="1" x14ac:dyDescent="0.2">
      <c r="A141" s="90"/>
      <c r="B141" s="74"/>
      <c r="C141" s="85" t="s">
        <v>1177</v>
      </c>
      <c r="D141" s="77" t="s">
        <v>292</v>
      </c>
      <c r="E141" s="13">
        <v>44418</v>
      </c>
      <c r="F141" s="75" t="s">
        <v>1452</v>
      </c>
      <c r="G141" s="13">
        <v>44422</v>
      </c>
      <c r="H141" s="76" t="s">
        <v>1453</v>
      </c>
      <c r="I141" s="15">
        <v>100</v>
      </c>
      <c r="J141" s="15">
        <v>60</v>
      </c>
      <c r="K141" s="15">
        <v>34</v>
      </c>
      <c r="L141" s="15">
        <v>17</v>
      </c>
      <c r="M141" s="80">
        <f t="shared" si="2"/>
        <v>51</v>
      </c>
      <c r="N141" s="102">
        <v>51</v>
      </c>
      <c r="O141" s="62">
        <v>3000</v>
      </c>
      <c r="P141" s="63">
        <f>Table2245236891011121314151617181920212224234567234568[[#This Row],[PEMBULATAN]]*O141</f>
        <v>153000</v>
      </c>
    </row>
    <row r="142" spans="1:16" ht="24.75" customHeight="1" x14ac:dyDescent="0.2">
      <c r="A142" s="90"/>
      <c r="B142" s="74"/>
      <c r="C142" s="85" t="s">
        <v>1178</v>
      </c>
      <c r="D142" s="77" t="s">
        <v>292</v>
      </c>
      <c r="E142" s="13">
        <v>44418</v>
      </c>
      <c r="F142" s="75" t="s">
        <v>1452</v>
      </c>
      <c r="G142" s="13">
        <v>44422</v>
      </c>
      <c r="H142" s="76" t="s">
        <v>1453</v>
      </c>
      <c r="I142" s="15">
        <v>100</v>
      </c>
      <c r="J142" s="15">
        <v>64</v>
      </c>
      <c r="K142" s="15">
        <v>27</v>
      </c>
      <c r="L142" s="15">
        <v>15</v>
      </c>
      <c r="M142" s="80">
        <f t="shared" si="2"/>
        <v>43.2</v>
      </c>
      <c r="N142" s="102">
        <v>43</v>
      </c>
      <c r="O142" s="62">
        <v>3000</v>
      </c>
      <c r="P142" s="63">
        <f>Table2245236891011121314151617181920212224234567234568[[#This Row],[PEMBULATAN]]*O142</f>
        <v>129000</v>
      </c>
    </row>
    <row r="143" spans="1:16" ht="24.75" customHeight="1" x14ac:dyDescent="0.2">
      <c r="A143" s="90"/>
      <c r="B143" s="74"/>
      <c r="C143" s="85" t="s">
        <v>1179</v>
      </c>
      <c r="D143" s="77" t="s">
        <v>292</v>
      </c>
      <c r="E143" s="13">
        <v>44418</v>
      </c>
      <c r="F143" s="75" t="s">
        <v>1452</v>
      </c>
      <c r="G143" s="13">
        <v>44422</v>
      </c>
      <c r="H143" s="76" t="s">
        <v>1453</v>
      </c>
      <c r="I143" s="15">
        <v>58</v>
      </c>
      <c r="J143" s="15">
        <v>48</v>
      </c>
      <c r="K143" s="15">
        <v>26</v>
      </c>
      <c r="L143" s="15">
        <v>23</v>
      </c>
      <c r="M143" s="80">
        <f t="shared" si="2"/>
        <v>18.096</v>
      </c>
      <c r="N143" s="102">
        <v>23</v>
      </c>
      <c r="O143" s="62">
        <v>3000</v>
      </c>
      <c r="P143" s="63">
        <f>Table2245236891011121314151617181920212224234567234568[[#This Row],[PEMBULATAN]]*O143</f>
        <v>69000</v>
      </c>
    </row>
    <row r="144" spans="1:16" ht="24.75" customHeight="1" x14ac:dyDescent="0.2">
      <c r="A144" s="90"/>
      <c r="B144" s="74"/>
      <c r="C144" s="85" t="s">
        <v>1180</v>
      </c>
      <c r="D144" s="77" t="s">
        <v>292</v>
      </c>
      <c r="E144" s="13">
        <v>44418</v>
      </c>
      <c r="F144" s="75" t="s">
        <v>1452</v>
      </c>
      <c r="G144" s="13">
        <v>44422</v>
      </c>
      <c r="H144" s="76" t="s">
        <v>1453</v>
      </c>
      <c r="I144" s="15">
        <v>92</v>
      </c>
      <c r="J144" s="15">
        <v>53</v>
      </c>
      <c r="K144" s="15">
        <v>35</v>
      </c>
      <c r="L144" s="15">
        <v>22</v>
      </c>
      <c r="M144" s="80">
        <f t="shared" si="2"/>
        <v>42.664999999999999</v>
      </c>
      <c r="N144" s="102">
        <v>43</v>
      </c>
      <c r="O144" s="62">
        <v>3000</v>
      </c>
      <c r="P144" s="63">
        <f>Table2245236891011121314151617181920212224234567234568[[#This Row],[PEMBULATAN]]*O144</f>
        <v>129000</v>
      </c>
    </row>
    <row r="145" spans="1:16" ht="24.75" customHeight="1" x14ac:dyDescent="0.2">
      <c r="A145" s="90"/>
      <c r="B145" s="74"/>
      <c r="C145" s="85" t="s">
        <v>1181</v>
      </c>
      <c r="D145" s="77" t="s">
        <v>292</v>
      </c>
      <c r="E145" s="13">
        <v>44418</v>
      </c>
      <c r="F145" s="75" t="s">
        <v>1452</v>
      </c>
      <c r="G145" s="13">
        <v>44422</v>
      </c>
      <c r="H145" s="76" t="s">
        <v>1453</v>
      </c>
      <c r="I145" s="15">
        <v>85</v>
      </c>
      <c r="J145" s="15">
        <v>60</v>
      </c>
      <c r="K145" s="15">
        <v>37</v>
      </c>
      <c r="L145" s="15">
        <v>3</v>
      </c>
      <c r="M145" s="80">
        <f t="shared" si="2"/>
        <v>47.174999999999997</v>
      </c>
      <c r="N145" s="102">
        <v>47</v>
      </c>
      <c r="O145" s="62">
        <v>3000</v>
      </c>
      <c r="P145" s="63">
        <f>Table2245236891011121314151617181920212224234567234568[[#This Row],[PEMBULATAN]]*O145</f>
        <v>141000</v>
      </c>
    </row>
    <row r="146" spans="1:16" ht="24.75" customHeight="1" x14ac:dyDescent="0.2">
      <c r="A146" s="90"/>
      <c r="B146" s="74"/>
      <c r="C146" s="85" t="s">
        <v>1182</v>
      </c>
      <c r="D146" s="77" t="s">
        <v>292</v>
      </c>
      <c r="E146" s="13">
        <v>44418</v>
      </c>
      <c r="F146" s="75" t="s">
        <v>1452</v>
      </c>
      <c r="G146" s="13">
        <v>44422</v>
      </c>
      <c r="H146" s="76" t="s">
        <v>1453</v>
      </c>
      <c r="I146" s="15">
        <v>70</v>
      </c>
      <c r="J146" s="15">
        <v>58</v>
      </c>
      <c r="K146" s="15">
        <v>38</v>
      </c>
      <c r="L146" s="15">
        <v>17</v>
      </c>
      <c r="M146" s="80">
        <f t="shared" si="2"/>
        <v>38.57</v>
      </c>
      <c r="N146" s="102">
        <v>39</v>
      </c>
      <c r="O146" s="62">
        <v>3000</v>
      </c>
      <c r="P146" s="63">
        <f>Table2245236891011121314151617181920212224234567234568[[#This Row],[PEMBULATAN]]*O146</f>
        <v>117000</v>
      </c>
    </row>
    <row r="147" spans="1:16" ht="24.75" customHeight="1" x14ac:dyDescent="0.2">
      <c r="A147" s="90"/>
      <c r="B147" s="74"/>
      <c r="C147" s="85" t="s">
        <v>1183</v>
      </c>
      <c r="D147" s="77" t="s">
        <v>292</v>
      </c>
      <c r="E147" s="13">
        <v>44418</v>
      </c>
      <c r="F147" s="75" t="s">
        <v>1452</v>
      </c>
      <c r="G147" s="13">
        <v>44422</v>
      </c>
      <c r="H147" s="76" t="s">
        <v>1453</v>
      </c>
      <c r="I147" s="15">
        <v>90</v>
      </c>
      <c r="J147" s="15">
        <v>60</v>
      </c>
      <c r="K147" s="15">
        <v>44</v>
      </c>
      <c r="L147" s="15">
        <v>17</v>
      </c>
      <c r="M147" s="80">
        <f t="shared" si="2"/>
        <v>59.4</v>
      </c>
      <c r="N147" s="102">
        <v>59</v>
      </c>
      <c r="O147" s="62">
        <v>3000</v>
      </c>
      <c r="P147" s="63">
        <f>Table2245236891011121314151617181920212224234567234568[[#This Row],[PEMBULATAN]]*O147</f>
        <v>177000</v>
      </c>
    </row>
    <row r="148" spans="1:16" ht="24.75" customHeight="1" x14ac:dyDescent="0.2">
      <c r="A148" s="90"/>
      <c r="B148" s="74"/>
      <c r="C148" s="85" t="s">
        <v>1184</v>
      </c>
      <c r="D148" s="77" t="s">
        <v>292</v>
      </c>
      <c r="E148" s="13">
        <v>44418</v>
      </c>
      <c r="F148" s="75" t="s">
        <v>1452</v>
      </c>
      <c r="G148" s="13">
        <v>44422</v>
      </c>
      <c r="H148" s="76" t="s">
        <v>1453</v>
      </c>
      <c r="I148" s="15">
        <v>50</v>
      </c>
      <c r="J148" s="15">
        <v>56</v>
      </c>
      <c r="K148" s="15">
        <v>17</v>
      </c>
      <c r="L148" s="15">
        <v>12</v>
      </c>
      <c r="M148" s="80">
        <f t="shared" si="2"/>
        <v>11.9</v>
      </c>
      <c r="N148" s="102">
        <v>12</v>
      </c>
      <c r="O148" s="62">
        <v>3000</v>
      </c>
      <c r="P148" s="63">
        <f>Table2245236891011121314151617181920212224234567234568[[#This Row],[PEMBULATAN]]*O148</f>
        <v>36000</v>
      </c>
    </row>
    <row r="149" spans="1:16" ht="24.75" customHeight="1" x14ac:dyDescent="0.2">
      <c r="A149" s="90"/>
      <c r="B149" s="74"/>
      <c r="C149" s="85" t="s">
        <v>1185</v>
      </c>
      <c r="D149" s="77" t="s">
        <v>292</v>
      </c>
      <c r="E149" s="13">
        <v>44418</v>
      </c>
      <c r="F149" s="75" t="s">
        <v>1452</v>
      </c>
      <c r="G149" s="13">
        <v>44422</v>
      </c>
      <c r="H149" s="76" t="s">
        <v>1453</v>
      </c>
      <c r="I149" s="15">
        <v>61</v>
      </c>
      <c r="J149" s="15">
        <v>55</v>
      </c>
      <c r="K149" s="15">
        <v>30</v>
      </c>
      <c r="L149" s="15">
        <v>13</v>
      </c>
      <c r="M149" s="80">
        <f t="shared" si="2"/>
        <v>25.162500000000001</v>
      </c>
      <c r="N149" s="102">
        <v>25</v>
      </c>
      <c r="O149" s="62">
        <v>3000</v>
      </c>
      <c r="P149" s="63">
        <f>Table2245236891011121314151617181920212224234567234568[[#This Row],[PEMBULATAN]]*O149</f>
        <v>75000</v>
      </c>
    </row>
    <row r="150" spans="1:16" ht="24.75" customHeight="1" x14ac:dyDescent="0.2">
      <c r="A150" s="90"/>
      <c r="B150" s="74"/>
      <c r="C150" s="85" t="s">
        <v>1186</v>
      </c>
      <c r="D150" s="77" t="s">
        <v>292</v>
      </c>
      <c r="E150" s="13">
        <v>44418</v>
      </c>
      <c r="F150" s="75" t="s">
        <v>1452</v>
      </c>
      <c r="G150" s="13">
        <v>44422</v>
      </c>
      <c r="H150" s="76" t="s">
        <v>1453</v>
      </c>
      <c r="I150" s="15">
        <v>117</v>
      </c>
      <c r="J150" s="15">
        <v>64</v>
      </c>
      <c r="K150" s="15">
        <v>28</v>
      </c>
      <c r="L150" s="15">
        <v>17</v>
      </c>
      <c r="M150" s="80">
        <f t="shared" si="2"/>
        <v>52.415999999999997</v>
      </c>
      <c r="N150" s="102">
        <v>52</v>
      </c>
      <c r="O150" s="62">
        <v>3000</v>
      </c>
      <c r="P150" s="63">
        <f>Table2245236891011121314151617181920212224234567234568[[#This Row],[PEMBULATAN]]*O150</f>
        <v>156000</v>
      </c>
    </row>
    <row r="151" spans="1:16" ht="24.75" customHeight="1" x14ac:dyDescent="0.2">
      <c r="A151" s="90"/>
      <c r="B151" s="74"/>
      <c r="C151" s="85" t="s">
        <v>1187</v>
      </c>
      <c r="D151" s="77" t="s">
        <v>292</v>
      </c>
      <c r="E151" s="13">
        <v>44418</v>
      </c>
      <c r="F151" s="75" t="s">
        <v>1452</v>
      </c>
      <c r="G151" s="13">
        <v>44422</v>
      </c>
      <c r="H151" s="76" t="s">
        <v>1453</v>
      </c>
      <c r="I151" s="15">
        <v>65</v>
      </c>
      <c r="J151" s="15">
        <v>65</v>
      </c>
      <c r="K151" s="15">
        <v>23</v>
      </c>
      <c r="L151" s="15">
        <v>17</v>
      </c>
      <c r="M151" s="80">
        <f t="shared" si="2"/>
        <v>24.293749999999999</v>
      </c>
      <c r="N151" s="102">
        <v>24</v>
      </c>
      <c r="O151" s="62">
        <v>3000</v>
      </c>
      <c r="P151" s="63">
        <f>Table2245236891011121314151617181920212224234567234568[[#This Row],[PEMBULATAN]]*O151</f>
        <v>72000</v>
      </c>
    </row>
    <row r="152" spans="1:16" ht="24.75" customHeight="1" x14ac:dyDescent="0.2">
      <c r="A152" s="90"/>
      <c r="B152" s="74"/>
      <c r="C152" s="85" t="s">
        <v>1188</v>
      </c>
      <c r="D152" s="77" t="s">
        <v>292</v>
      </c>
      <c r="E152" s="13">
        <v>44418</v>
      </c>
      <c r="F152" s="75" t="s">
        <v>1452</v>
      </c>
      <c r="G152" s="13">
        <v>44422</v>
      </c>
      <c r="H152" s="76" t="s">
        <v>1453</v>
      </c>
      <c r="I152" s="15">
        <v>60</v>
      </c>
      <c r="J152" s="15">
        <v>60</v>
      </c>
      <c r="K152" s="15">
        <v>26</v>
      </c>
      <c r="L152" s="15">
        <v>18</v>
      </c>
      <c r="M152" s="80">
        <f t="shared" si="2"/>
        <v>23.4</v>
      </c>
      <c r="N152" s="102">
        <v>23</v>
      </c>
      <c r="O152" s="62">
        <v>3000</v>
      </c>
      <c r="P152" s="63">
        <f>Table2245236891011121314151617181920212224234567234568[[#This Row],[PEMBULATAN]]*O152</f>
        <v>69000</v>
      </c>
    </row>
    <row r="153" spans="1:16" ht="24.75" customHeight="1" x14ac:dyDescent="0.2">
      <c r="A153" s="90"/>
      <c r="B153" s="74"/>
      <c r="C153" s="85" t="s">
        <v>1189</v>
      </c>
      <c r="D153" s="77" t="s">
        <v>292</v>
      </c>
      <c r="E153" s="13">
        <v>44418</v>
      </c>
      <c r="F153" s="75" t="s">
        <v>1452</v>
      </c>
      <c r="G153" s="13">
        <v>44422</v>
      </c>
      <c r="H153" s="76" t="s">
        <v>1453</v>
      </c>
      <c r="I153" s="15">
        <v>90</v>
      </c>
      <c r="J153" s="15">
        <v>67</v>
      </c>
      <c r="K153" s="15">
        <v>49</v>
      </c>
      <c r="L153" s="15">
        <v>17</v>
      </c>
      <c r="M153" s="80">
        <f t="shared" si="2"/>
        <v>73.867500000000007</v>
      </c>
      <c r="N153" s="102">
        <v>74</v>
      </c>
      <c r="O153" s="62">
        <v>3000</v>
      </c>
      <c r="P153" s="63">
        <f>Table2245236891011121314151617181920212224234567234568[[#This Row],[PEMBULATAN]]*O153</f>
        <v>222000</v>
      </c>
    </row>
    <row r="154" spans="1:16" ht="24.75" customHeight="1" x14ac:dyDescent="0.2">
      <c r="A154" s="90"/>
      <c r="B154" s="74"/>
      <c r="C154" s="85" t="s">
        <v>1190</v>
      </c>
      <c r="D154" s="77" t="s">
        <v>292</v>
      </c>
      <c r="E154" s="13">
        <v>44418</v>
      </c>
      <c r="F154" s="75" t="s">
        <v>1452</v>
      </c>
      <c r="G154" s="13">
        <v>44422</v>
      </c>
      <c r="H154" s="76" t="s">
        <v>1453</v>
      </c>
      <c r="I154" s="15">
        <v>60</v>
      </c>
      <c r="J154" s="15">
        <v>40</v>
      </c>
      <c r="K154" s="15">
        <v>27</v>
      </c>
      <c r="L154" s="15">
        <v>15</v>
      </c>
      <c r="M154" s="80">
        <f t="shared" si="2"/>
        <v>16.2</v>
      </c>
      <c r="N154" s="102">
        <v>16</v>
      </c>
      <c r="O154" s="62">
        <v>3000</v>
      </c>
      <c r="P154" s="63">
        <f>Table2245236891011121314151617181920212224234567234568[[#This Row],[PEMBULATAN]]*O154</f>
        <v>48000</v>
      </c>
    </row>
    <row r="155" spans="1:16" ht="24.75" customHeight="1" x14ac:dyDescent="0.2">
      <c r="A155" s="90"/>
      <c r="B155" s="74"/>
      <c r="C155" s="85" t="s">
        <v>1191</v>
      </c>
      <c r="D155" s="77" t="s">
        <v>292</v>
      </c>
      <c r="E155" s="13">
        <v>44418</v>
      </c>
      <c r="F155" s="75" t="s">
        <v>1452</v>
      </c>
      <c r="G155" s="13">
        <v>44422</v>
      </c>
      <c r="H155" s="76" t="s">
        <v>1453</v>
      </c>
      <c r="I155" s="15">
        <v>63</v>
      </c>
      <c r="J155" s="15">
        <v>60</v>
      </c>
      <c r="K155" s="15">
        <v>37</v>
      </c>
      <c r="L155" s="15">
        <v>20</v>
      </c>
      <c r="M155" s="80">
        <f t="shared" si="2"/>
        <v>34.965000000000003</v>
      </c>
      <c r="N155" s="102">
        <v>35</v>
      </c>
      <c r="O155" s="62">
        <v>3000</v>
      </c>
      <c r="P155" s="63">
        <f>Table2245236891011121314151617181920212224234567234568[[#This Row],[PEMBULATAN]]*O155</f>
        <v>105000</v>
      </c>
    </row>
    <row r="156" spans="1:16" ht="24.75" customHeight="1" x14ac:dyDescent="0.2">
      <c r="A156" s="90"/>
      <c r="B156" s="74"/>
      <c r="C156" s="85" t="s">
        <v>1192</v>
      </c>
      <c r="D156" s="77" t="s">
        <v>292</v>
      </c>
      <c r="E156" s="13">
        <v>44418</v>
      </c>
      <c r="F156" s="75" t="s">
        <v>1452</v>
      </c>
      <c r="G156" s="13">
        <v>44422</v>
      </c>
      <c r="H156" s="76" t="s">
        <v>1453</v>
      </c>
      <c r="I156" s="15">
        <v>83</v>
      </c>
      <c r="J156" s="15">
        <v>64</v>
      </c>
      <c r="K156" s="15">
        <v>36</v>
      </c>
      <c r="L156" s="15">
        <v>6</v>
      </c>
      <c r="M156" s="80">
        <f t="shared" si="2"/>
        <v>47.808</v>
      </c>
      <c r="N156" s="102">
        <v>48</v>
      </c>
      <c r="O156" s="62">
        <v>3000</v>
      </c>
      <c r="P156" s="63">
        <f>Table2245236891011121314151617181920212224234567234568[[#This Row],[PEMBULATAN]]*O156</f>
        <v>144000</v>
      </c>
    </row>
    <row r="157" spans="1:16" ht="24.75" customHeight="1" x14ac:dyDescent="0.2">
      <c r="A157" s="90"/>
      <c r="B157" s="74"/>
      <c r="C157" s="85" t="s">
        <v>1193</v>
      </c>
      <c r="D157" s="77" t="s">
        <v>292</v>
      </c>
      <c r="E157" s="13">
        <v>44418</v>
      </c>
      <c r="F157" s="75" t="s">
        <v>1452</v>
      </c>
      <c r="G157" s="13">
        <v>44422</v>
      </c>
      <c r="H157" s="76" t="s">
        <v>1453</v>
      </c>
      <c r="I157" s="15">
        <v>51</v>
      </c>
      <c r="J157" s="15">
        <v>46</v>
      </c>
      <c r="K157" s="15">
        <v>19</v>
      </c>
      <c r="L157" s="15">
        <v>9</v>
      </c>
      <c r="M157" s="80">
        <f t="shared" si="2"/>
        <v>11.1435</v>
      </c>
      <c r="N157" s="102">
        <v>11</v>
      </c>
      <c r="O157" s="62">
        <v>3000</v>
      </c>
      <c r="P157" s="63">
        <f>Table2245236891011121314151617181920212224234567234568[[#This Row],[PEMBULATAN]]*O157</f>
        <v>33000</v>
      </c>
    </row>
    <row r="158" spans="1:16" ht="24.75" customHeight="1" x14ac:dyDescent="0.2">
      <c r="A158" s="90"/>
      <c r="B158" s="74"/>
      <c r="C158" s="85" t="s">
        <v>1194</v>
      </c>
      <c r="D158" s="77" t="s">
        <v>292</v>
      </c>
      <c r="E158" s="13">
        <v>44418</v>
      </c>
      <c r="F158" s="75" t="s">
        <v>1452</v>
      </c>
      <c r="G158" s="13">
        <v>44422</v>
      </c>
      <c r="H158" s="76" t="s">
        <v>1453</v>
      </c>
      <c r="I158" s="15">
        <v>90</v>
      </c>
      <c r="J158" s="15">
        <v>63</v>
      </c>
      <c r="K158" s="15">
        <v>36</v>
      </c>
      <c r="L158" s="15">
        <v>21</v>
      </c>
      <c r="M158" s="80">
        <f t="shared" si="2"/>
        <v>51.03</v>
      </c>
      <c r="N158" s="102">
        <v>51</v>
      </c>
      <c r="O158" s="62">
        <v>3000</v>
      </c>
      <c r="P158" s="63">
        <f>Table2245236891011121314151617181920212224234567234568[[#This Row],[PEMBULATAN]]*O158</f>
        <v>153000</v>
      </c>
    </row>
    <row r="159" spans="1:16" ht="24.75" customHeight="1" x14ac:dyDescent="0.2">
      <c r="A159" s="90"/>
      <c r="B159" s="74"/>
      <c r="C159" s="85" t="s">
        <v>1195</v>
      </c>
      <c r="D159" s="77" t="s">
        <v>292</v>
      </c>
      <c r="E159" s="13">
        <v>44418</v>
      </c>
      <c r="F159" s="75" t="s">
        <v>1452</v>
      </c>
      <c r="G159" s="13">
        <v>44422</v>
      </c>
      <c r="H159" s="76" t="s">
        <v>1453</v>
      </c>
      <c r="I159" s="15">
        <v>90</v>
      </c>
      <c r="J159" s="15">
        <v>68</v>
      </c>
      <c r="K159" s="15">
        <v>30</v>
      </c>
      <c r="L159" s="15">
        <v>15</v>
      </c>
      <c r="M159" s="80">
        <f t="shared" si="2"/>
        <v>45.9</v>
      </c>
      <c r="N159" s="102">
        <v>46</v>
      </c>
      <c r="O159" s="62">
        <v>3000</v>
      </c>
      <c r="P159" s="63">
        <f>Table2245236891011121314151617181920212224234567234568[[#This Row],[PEMBULATAN]]*O159</f>
        <v>138000</v>
      </c>
    </row>
    <row r="160" spans="1:16" ht="24.75" customHeight="1" x14ac:dyDescent="0.2">
      <c r="A160" s="90"/>
      <c r="B160" s="74"/>
      <c r="C160" s="85" t="s">
        <v>1196</v>
      </c>
      <c r="D160" s="77" t="s">
        <v>292</v>
      </c>
      <c r="E160" s="13">
        <v>44418</v>
      </c>
      <c r="F160" s="75" t="s">
        <v>1452</v>
      </c>
      <c r="G160" s="13">
        <v>44422</v>
      </c>
      <c r="H160" s="76" t="s">
        <v>1453</v>
      </c>
      <c r="I160" s="15">
        <v>94</v>
      </c>
      <c r="J160" s="15">
        <v>60</v>
      </c>
      <c r="K160" s="15">
        <v>45</v>
      </c>
      <c r="L160" s="15">
        <v>12</v>
      </c>
      <c r="M160" s="80">
        <f t="shared" si="2"/>
        <v>63.45</v>
      </c>
      <c r="N160" s="102">
        <v>63</v>
      </c>
      <c r="O160" s="62">
        <v>3000</v>
      </c>
      <c r="P160" s="63">
        <f>Table2245236891011121314151617181920212224234567234568[[#This Row],[PEMBULATAN]]*O160</f>
        <v>189000</v>
      </c>
    </row>
    <row r="161" spans="1:16" ht="24.75" customHeight="1" x14ac:dyDescent="0.2">
      <c r="A161" s="90"/>
      <c r="B161" s="74"/>
      <c r="C161" s="85" t="s">
        <v>1197</v>
      </c>
      <c r="D161" s="77" t="s">
        <v>292</v>
      </c>
      <c r="E161" s="13">
        <v>44418</v>
      </c>
      <c r="F161" s="75" t="s">
        <v>1452</v>
      </c>
      <c r="G161" s="13">
        <v>44422</v>
      </c>
      <c r="H161" s="76" t="s">
        <v>1453</v>
      </c>
      <c r="I161" s="15">
        <v>100</v>
      </c>
      <c r="J161" s="15">
        <v>67</v>
      </c>
      <c r="K161" s="15">
        <v>41</v>
      </c>
      <c r="L161" s="15">
        <v>14</v>
      </c>
      <c r="M161" s="80">
        <f t="shared" si="2"/>
        <v>68.674999999999997</v>
      </c>
      <c r="N161" s="102">
        <v>69</v>
      </c>
      <c r="O161" s="62">
        <v>3000</v>
      </c>
      <c r="P161" s="63">
        <f>Table2245236891011121314151617181920212224234567234568[[#This Row],[PEMBULATAN]]*O161</f>
        <v>207000</v>
      </c>
    </row>
    <row r="162" spans="1:16" ht="24.75" customHeight="1" x14ac:dyDescent="0.2">
      <c r="A162" s="90"/>
      <c r="B162" s="74"/>
      <c r="C162" s="85" t="s">
        <v>1198</v>
      </c>
      <c r="D162" s="77" t="s">
        <v>292</v>
      </c>
      <c r="E162" s="13">
        <v>44418</v>
      </c>
      <c r="F162" s="75" t="s">
        <v>1452</v>
      </c>
      <c r="G162" s="13">
        <v>44422</v>
      </c>
      <c r="H162" s="76" t="s">
        <v>1453</v>
      </c>
      <c r="I162" s="15">
        <v>64</v>
      </c>
      <c r="J162" s="15">
        <v>66</v>
      </c>
      <c r="K162" s="15">
        <v>34</v>
      </c>
      <c r="L162" s="15">
        <v>12</v>
      </c>
      <c r="M162" s="80">
        <f t="shared" si="2"/>
        <v>35.904000000000003</v>
      </c>
      <c r="N162" s="102">
        <v>36</v>
      </c>
      <c r="O162" s="62">
        <v>3000</v>
      </c>
      <c r="P162" s="63">
        <f>Table2245236891011121314151617181920212224234567234568[[#This Row],[PEMBULATAN]]*O162</f>
        <v>108000</v>
      </c>
    </row>
    <row r="163" spans="1:16" ht="24.75" customHeight="1" x14ac:dyDescent="0.2">
      <c r="A163" s="90"/>
      <c r="B163" s="74"/>
      <c r="C163" s="85" t="s">
        <v>1199</v>
      </c>
      <c r="D163" s="77" t="s">
        <v>292</v>
      </c>
      <c r="E163" s="13">
        <v>44418</v>
      </c>
      <c r="F163" s="75" t="s">
        <v>1452</v>
      </c>
      <c r="G163" s="13">
        <v>44422</v>
      </c>
      <c r="H163" s="76" t="s">
        <v>1453</v>
      </c>
      <c r="I163" s="15">
        <v>51</v>
      </c>
      <c r="J163" s="15">
        <v>41</v>
      </c>
      <c r="K163" s="15">
        <v>10</v>
      </c>
      <c r="L163" s="15">
        <v>24</v>
      </c>
      <c r="M163" s="80">
        <f t="shared" si="2"/>
        <v>5.2275</v>
      </c>
      <c r="N163" s="102">
        <v>24</v>
      </c>
      <c r="O163" s="62">
        <v>3000</v>
      </c>
      <c r="P163" s="63">
        <f>Table2245236891011121314151617181920212224234567234568[[#This Row],[PEMBULATAN]]*O163</f>
        <v>72000</v>
      </c>
    </row>
    <row r="164" spans="1:16" ht="24.75" customHeight="1" x14ac:dyDescent="0.2">
      <c r="A164" s="90"/>
      <c r="B164" s="74"/>
      <c r="C164" s="85" t="s">
        <v>1200</v>
      </c>
      <c r="D164" s="77" t="s">
        <v>292</v>
      </c>
      <c r="E164" s="13">
        <v>44418</v>
      </c>
      <c r="F164" s="75" t="s">
        <v>1452</v>
      </c>
      <c r="G164" s="13">
        <v>44422</v>
      </c>
      <c r="H164" s="76" t="s">
        <v>1453</v>
      </c>
      <c r="I164" s="15">
        <v>91</v>
      </c>
      <c r="J164" s="15">
        <v>61</v>
      </c>
      <c r="K164" s="15">
        <v>30</v>
      </c>
      <c r="L164" s="15">
        <v>16</v>
      </c>
      <c r="M164" s="80">
        <f t="shared" si="2"/>
        <v>41.6325</v>
      </c>
      <c r="N164" s="102">
        <v>42</v>
      </c>
      <c r="O164" s="62">
        <v>3000</v>
      </c>
      <c r="P164" s="63">
        <f>Table2245236891011121314151617181920212224234567234568[[#This Row],[PEMBULATAN]]*O164</f>
        <v>126000</v>
      </c>
    </row>
    <row r="165" spans="1:16" ht="24.75" customHeight="1" x14ac:dyDescent="0.2">
      <c r="A165" s="90"/>
      <c r="B165" s="74"/>
      <c r="C165" s="85" t="s">
        <v>1201</v>
      </c>
      <c r="D165" s="77" t="s">
        <v>292</v>
      </c>
      <c r="E165" s="13">
        <v>44418</v>
      </c>
      <c r="F165" s="75" t="s">
        <v>1452</v>
      </c>
      <c r="G165" s="13">
        <v>44422</v>
      </c>
      <c r="H165" s="76" t="s">
        <v>1453</v>
      </c>
      <c r="I165" s="15">
        <v>85</v>
      </c>
      <c r="J165" s="15">
        <v>50</v>
      </c>
      <c r="K165" s="15">
        <v>23</v>
      </c>
      <c r="L165" s="15">
        <v>24</v>
      </c>
      <c r="M165" s="80">
        <f t="shared" si="2"/>
        <v>24.4375</v>
      </c>
      <c r="N165" s="102">
        <v>24</v>
      </c>
      <c r="O165" s="62">
        <v>3000</v>
      </c>
      <c r="P165" s="63">
        <f>Table2245236891011121314151617181920212224234567234568[[#This Row],[PEMBULATAN]]*O165</f>
        <v>72000</v>
      </c>
    </row>
    <row r="166" spans="1:16" ht="24.75" customHeight="1" x14ac:dyDescent="0.2">
      <c r="A166" s="90"/>
      <c r="B166" s="74"/>
      <c r="C166" s="85" t="s">
        <v>1202</v>
      </c>
      <c r="D166" s="77" t="s">
        <v>292</v>
      </c>
      <c r="E166" s="13">
        <v>44418</v>
      </c>
      <c r="F166" s="75" t="s">
        <v>1452</v>
      </c>
      <c r="G166" s="13">
        <v>44422</v>
      </c>
      <c r="H166" s="76" t="s">
        <v>1453</v>
      </c>
      <c r="I166" s="15">
        <v>92</v>
      </c>
      <c r="J166" s="15">
        <v>51</v>
      </c>
      <c r="K166" s="15">
        <v>30</v>
      </c>
      <c r="L166" s="15">
        <v>16</v>
      </c>
      <c r="M166" s="80">
        <f t="shared" si="2"/>
        <v>35.19</v>
      </c>
      <c r="N166" s="102">
        <v>35</v>
      </c>
      <c r="O166" s="62">
        <v>3000</v>
      </c>
      <c r="P166" s="63">
        <f>Table2245236891011121314151617181920212224234567234568[[#This Row],[PEMBULATAN]]*O166</f>
        <v>105000</v>
      </c>
    </row>
    <row r="167" spans="1:16" ht="24.75" customHeight="1" x14ac:dyDescent="0.2">
      <c r="A167" s="90"/>
      <c r="B167" s="74"/>
      <c r="C167" s="85" t="s">
        <v>1203</v>
      </c>
      <c r="D167" s="77" t="s">
        <v>292</v>
      </c>
      <c r="E167" s="13">
        <v>44418</v>
      </c>
      <c r="F167" s="75" t="s">
        <v>1452</v>
      </c>
      <c r="G167" s="13">
        <v>44422</v>
      </c>
      <c r="H167" s="76" t="s">
        <v>1453</v>
      </c>
      <c r="I167" s="15">
        <v>82</v>
      </c>
      <c r="J167" s="15">
        <v>61</v>
      </c>
      <c r="K167" s="15">
        <v>30</v>
      </c>
      <c r="L167" s="15">
        <v>21</v>
      </c>
      <c r="M167" s="80">
        <f t="shared" si="2"/>
        <v>37.515000000000001</v>
      </c>
      <c r="N167" s="102">
        <v>38</v>
      </c>
      <c r="O167" s="62">
        <v>3000</v>
      </c>
      <c r="P167" s="63">
        <f>Table2245236891011121314151617181920212224234567234568[[#This Row],[PEMBULATAN]]*O167</f>
        <v>114000</v>
      </c>
    </row>
    <row r="168" spans="1:16" ht="24.75" customHeight="1" x14ac:dyDescent="0.2">
      <c r="A168" s="90"/>
      <c r="B168" s="74"/>
      <c r="C168" s="85" t="s">
        <v>1204</v>
      </c>
      <c r="D168" s="77" t="s">
        <v>292</v>
      </c>
      <c r="E168" s="13">
        <v>44418</v>
      </c>
      <c r="F168" s="75" t="s">
        <v>1452</v>
      </c>
      <c r="G168" s="13">
        <v>44422</v>
      </c>
      <c r="H168" s="76" t="s">
        <v>1453</v>
      </c>
      <c r="I168" s="15">
        <v>71</v>
      </c>
      <c r="J168" s="15">
        <v>52</v>
      </c>
      <c r="K168" s="15">
        <v>22</v>
      </c>
      <c r="L168" s="15">
        <v>17</v>
      </c>
      <c r="M168" s="80">
        <f t="shared" si="2"/>
        <v>20.306000000000001</v>
      </c>
      <c r="N168" s="102">
        <v>20</v>
      </c>
      <c r="O168" s="62">
        <v>3000</v>
      </c>
      <c r="P168" s="63">
        <f>Table2245236891011121314151617181920212224234567234568[[#This Row],[PEMBULATAN]]*O168</f>
        <v>60000</v>
      </c>
    </row>
    <row r="169" spans="1:16" ht="24.75" customHeight="1" x14ac:dyDescent="0.2">
      <c r="A169" s="90"/>
      <c r="B169" s="74"/>
      <c r="C169" s="85" t="s">
        <v>1205</v>
      </c>
      <c r="D169" s="77" t="s">
        <v>292</v>
      </c>
      <c r="E169" s="13">
        <v>44418</v>
      </c>
      <c r="F169" s="75" t="s">
        <v>1452</v>
      </c>
      <c r="G169" s="13">
        <v>44422</v>
      </c>
      <c r="H169" s="76" t="s">
        <v>1453</v>
      </c>
      <c r="I169" s="15">
        <v>80</v>
      </c>
      <c r="J169" s="15">
        <v>63</v>
      </c>
      <c r="K169" s="15">
        <v>23</v>
      </c>
      <c r="L169" s="15">
        <v>10</v>
      </c>
      <c r="M169" s="80">
        <f t="shared" si="2"/>
        <v>28.98</v>
      </c>
      <c r="N169" s="102">
        <v>29</v>
      </c>
      <c r="O169" s="62">
        <v>3000</v>
      </c>
      <c r="P169" s="63">
        <f>Table2245236891011121314151617181920212224234567234568[[#This Row],[PEMBULATAN]]*O169</f>
        <v>87000</v>
      </c>
    </row>
    <row r="170" spans="1:16" ht="24.75" customHeight="1" x14ac:dyDescent="0.2">
      <c r="A170" s="90"/>
      <c r="B170" s="74"/>
      <c r="C170" s="85" t="s">
        <v>1206</v>
      </c>
      <c r="D170" s="77" t="s">
        <v>292</v>
      </c>
      <c r="E170" s="13">
        <v>44418</v>
      </c>
      <c r="F170" s="75" t="s">
        <v>1452</v>
      </c>
      <c r="G170" s="13">
        <v>44422</v>
      </c>
      <c r="H170" s="76" t="s">
        <v>1453</v>
      </c>
      <c r="I170" s="15">
        <v>75</v>
      </c>
      <c r="J170" s="15">
        <v>63</v>
      </c>
      <c r="K170" s="15">
        <v>23</v>
      </c>
      <c r="L170" s="15">
        <v>7</v>
      </c>
      <c r="M170" s="80">
        <f t="shared" si="2"/>
        <v>27.168749999999999</v>
      </c>
      <c r="N170" s="102">
        <v>27</v>
      </c>
      <c r="O170" s="62">
        <v>3000</v>
      </c>
      <c r="P170" s="63">
        <f>Table2245236891011121314151617181920212224234567234568[[#This Row],[PEMBULATAN]]*O170</f>
        <v>81000</v>
      </c>
    </row>
    <row r="171" spans="1:16" ht="24.75" customHeight="1" x14ac:dyDescent="0.2">
      <c r="A171" s="90"/>
      <c r="B171" s="74"/>
      <c r="C171" s="85" t="s">
        <v>1207</v>
      </c>
      <c r="D171" s="77" t="s">
        <v>292</v>
      </c>
      <c r="E171" s="13">
        <v>44418</v>
      </c>
      <c r="F171" s="75" t="s">
        <v>1452</v>
      </c>
      <c r="G171" s="13">
        <v>44422</v>
      </c>
      <c r="H171" s="76" t="s">
        <v>1453</v>
      </c>
      <c r="I171" s="15">
        <v>83</v>
      </c>
      <c r="J171" s="15">
        <v>51</v>
      </c>
      <c r="K171" s="15">
        <v>31</v>
      </c>
      <c r="L171" s="15">
        <v>8</v>
      </c>
      <c r="M171" s="80">
        <f t="shared" si="2"/>
        <v>32.805750000000003</v>
      </c>
      <c r="N171" s="102">
        <v>33</v>
      </c>
      <c r="O171" s="62">
        <v>3000</v>
      </c>
      <c r="P171" s="63">
        <f>Table2245236891011121314151617181920212224234567234568[[#This Row],[PEMBULATAN]]*O171</f>
        <v>99000</v>
      </c>
    </row>
    <row r="172" spans="1:16" ht="24.75" customHeight="1" x14ac:dyDescent="0.2">
      <c r="A172" s="90"/>
      <c r="B172" s="74"/>
      <c r="C172" s="85" t="s">
        <v>1208</v>
      </c>
      <c r="D172" s="77" t="s">
        <v>292</v>
      </c>
      <c r="E172" s="13">
        <v>44418</v>
      </c>
      <c r="F172" s="75" t="s">
        <v>1452</v>
      </c>
      <c r="G172" s="13">
        <v>44422</v>
      </c>
      <c r="H172" s="76" t="s">
        <v>1453</v>
      </c>
      <c r="I172" s="15">
        <v>61</v>
      </c>
      <c r="J172" s="15">
        <v>41</v>
      </c>
      <c r="K172" s="15">
        <v>30</v>
      </c>
      <c r="L172" s="15">
        <v>17</v>
      </c>
      <c r="M172" s="80">
        <f t="shared" si="2"/>
        <v>18.7575</v>
      </c>
      <c r="N172" s="102">
        <v>19</v>
      </c>
      <c r="O172" s="62">
        <v>3000</v>
      </c>
      <c r="P172" s="63">
        <f>Table2245236891011121314151617181920212224234567234568[[#This Row],[PEMBULATAN]]*O172</f>
        <v>57000</v>
      </c>
    </row>
    <row r="173" spans="1:16" ht="24.75" customHeight="1" x14ac:dyDescent="0.2">
      <c r="A173" s="90"/>
      <c r="B173" s="74"/>
      <c r="C173" s="85" t="s">
        <v>1209</v>
      </c>
      <c r="D173" s="77" t="s">
        <v>292</v>
      </c>
      <c r="E173" s="13">
        <v>44418</v>
      </c>
      <c r="F173" s="75" t="s">
        <v>1452</v>
      </c>
      <c r="G173" s="13">
        <v>44422</v>
      </c>
      <c r="H173" s="76" t="s">
        <v>1453</v>
      </c>
      <c r="I173" s="15">
        <v>85</v>
      </c>
      <c r="J173" s="15">
        <v>43</v>
      </c>
      <c r="K173" s="15">
        <v>36</v>
      </c>
      <c r="L173" s="15">
        <v>14</v>
      </c>
      <c r="M173" s="80">
        <f t="shared" si="2"/>
        <v>32.895000000000003</v>
      </c>
      <c r="N173" s="102">
        <v>33</v>
      </c>
      <c r="O173" s="62">
        <v>3000</v>
      </c>
      <c r="P173" s="63">
        <f>Table2245236891011121314151617181920212224234567234568[[#This Row],[PEMBULATAN]]*O173</f>
        <v>99000</v>
      </c>
    </row>
    <row r="174" spans="1:16" ht="24.75" customHeight="1" x14ac:dyDescent="0.2">
      <c r="A174" s="90"/>
      <c r="B174" s="74"/>
      <c r="C174" s="85" t="s">
        <v>1210</v>
      </c>
      <c r="D174" s="77" t="s">
        <v>292</v>
      </c>
      <c r="E174" s="13">
        <v>44418</v>
      </c>
      <c r="F174" s="75" t="s">
        <v>1452</v>
      </c>
      <c r="G174" s="13">
        <v>44422</v>
      </c>
      <c r="H174" s="76" t="s">
        <v>1453</v>
      </c>
      <c r="I174" s="15">
        <v>90</v>
      </c>
      <c r="J174" s="15">
        <v>51</v>
      </c>
      <c r="K174" s="15">
        <v>32</v>
      </c>
      <c r="L174" s="15">
        <v>14</v>
      </c>
      <c r="M174" s="80">
        <f t="shared" si="2"/>
        <v>36.72</v>
      </c>
      <c r="N174" s="102">
        <v>37</v>
      </c>
      <c r="O174" s="62">
        <v>3000</v>
      </c>
      <c r="P174" s="63">
        <f>Table2245236891011121314151617181920212224234567234568[[#This Row],[PEMBULATAN]]*O174</f>
        <v>111000</v>
      </c>
    </row>
    <row r="175" spans="1:16" ht="24.75" customHeight="1" x14ac:dyDescent="0.2">
      <c r="A175" s="90"/>
      <c r="B175" s="74"/>
      <c r="C175" s="85" t="s">
        <v>1211</v>
      </c>
      <c r="D175" s="77" t="s">
        <v>292</v>
      </c>
      <c r="E175" s="13">
        <v>44418</v>
      </c>
      <c r="F175" s="75" t="s">
        <v>1452</v>
      </c>
      <c r="G175" s="13">
        <v>44422</v>
      </c>
      <c r="H175" s="76" t="s">
        <v>1453</v>
      </c>
      <c r="I175" s="15">
        <v>70</v>
      </c>
      <c r="J175" s="15">
        <v>31</v>
      </c>
      <c r="K175" s="15">
        <v>10</v>
      </c>
      <c r="L175" s="15">
        <v>20</v>
      </c>
      <c r="M175" s="80">
        <f t="shared" si="2"/>
        <v>5.4249999999999998</v>
      </c>
      <c r="N175" s="102">
        <v>20</v>
      </c>
      <c r="O175" s="62">
        <v>3000</v>
      </c>
      <c r="P175" s="63">
        <f>Table2245236891011121314151617181920212224234567234568[[#This Row],[PEMBULATAN]]*O175</f>
        <v>60000</v>
      </c>
    </row>
    <row r="176" spans="1:16" ht="24.75" customHeight="1" x14ac:dyDescent="0.2">
      <c r="A176" s="90"/>
      <c r="B176" s="74"/>
      <c r="C176" s="85" t="s">
        <v>1212</v>
      </c>
      <c r="D176" s="77" t="s">
        <v>292</v>
      </c>
      <c r="E176" s="13">
        <v>44418</v>
      </c>
      <c r="F176" s="75" t="s">
        <v>1452</v>
      </c>
      <c r="G176" s="13">
        <v>44422</v>
      </c>
      <c r="H176" s="76" t="s">
        <v>1453</v>
      </c>
      <c r="I176" s="15">
        <v>40</v>
      </c>
      <c r="J176" s="15">
        <v>20</v>
      </c>
      <c r="K176" s="15">
        <v>20</v>
      </c>
      <c r="L176" s="15">
        <v>16</v>
      </c>
      <c r="M176" s="80">
        <f t="shared" si="2"/>
        <v>4</v>
      </c>
      <c r="N176" s="102">
        <v>16</v>
      </c>
      <c r="O176" s="62">
        <v>3000</v>
      </c>
      <c r="P176" s="63">
        <f>Table2245236891011121314151617181920212224234567234568[[#This Row],[PEMBULATAN]]*O176</f>
        <v>48000</v>
      </c>
    </row>
    <row r="177" spans="1:16" ht="24.75" customHeight="1" x14ac:dyDescent="0.2">
      <c r="A177" s="90"/>
      <c r="B177" s="74"/>
      <c r="C177" s="85" t="s">
        <v>1213</v>
      </c>
      <c r="D177" s="77" t="s">
        <v>292</v>
      </c>
      <c r="E177" s="13">
        <v>44418</v>
      </c>
      <c r="F177" s="75" t="s">
        <v>1452</v>
      </c>
      <c r="G177" s="13">
        <v>44422</v>
      </c>
      <c r="H177" s="76" t="s">
        <v>1453</v>
      </c>
      <c r="I177" s="15">
        <v>51</v>
      </c>
      <c r="J177" s="15">
        <v>41</v>
      </c>
      <c r="K177" s="15">
        <v>8</v>
      </c>
      <c r="L177" s="15">
        <v>8</v>
      </c>
      <c r="M177" s="80">
        <f t="shared" si="2"/>
        <v>4.1820000000000004</v>
      </c>
      <c r="N177" s="102">
        <v>8</v>
      </c>
      <c r="O177" s="62">
        <v>3000</v>
      </c>
      <c r="P177" s="63">
        <f>Table2245236891011121314151617181920212224234567234568[[#This Row],[PEMBULATAN]]*O177</f>
        <v>24000</v>
      </c>
    </row>
    <row r="178" spans="1:16" ht="24.75" customHeight="1" x14ac:dyDescent="0.2">
      <c r="A178" s="90"/>
      <c r="B178" s="74"/>
      <c r="C178" s="85" t="s">
        <v>1214</v>
      </c>
      <c r="D178" s="77" t="s">
        <v>292</v>
      </c>
      <c r="E178" s="13">
        <v>44418</v>
      </c>
      <c r="F178" s="75" t="s">
        <v>1452</v>
      </c>
      <c r="G178" s="13">
        <v>44422</v>
      </c>
      <c r="H178" s="76" t="s">
        <v>1453</v>
      </c>
      <c r="I178" s="15">
        <v>70</v>
      </c>
      <c r="J178" s="15">
        <v>10</v>
      </c>
      <c r="K178" s="15">
        <v>22</v>
      </c>
      <c r="L178" s="15">
        <v>15</v>
      </c>
      <c r="M178" s="80">
        <f t="shared" si="2"/>
        <v>3.85</v>
      </c>
      <c r="N178" s="102">
        <v>15</v>
      </c>
      <c r="O178" s="62">
        <v>3000</v>
      </c>
      <c r="P178" s="63">
        <f>Table2245236891011121314151617181920212224234567234568[[#This Row],[PEMBULATAN]]*O178</f>
        <v>45000</v>
      </c>
    </row>
    <row r="179" spans="1:16" ht="24.75" customHeight="1" x14ac:dyDescent="0.2">
      <c r="A179" s="90"/>
      <c r="B179" s="74"/>
      <c r="C179" s="85" t="s">
        <v>1215</v>
      </c>
      <c r="D179" s="77" t="s">
        <v>292</v>
      </c>
      <c r="E179" s="13">
        <v>44418</v>
      </c>
      <c r="F179" s="75" t="s">
        <v>1452</v>
      </c>
      <c r="G179" s="13">
        <v>44422</v>
      </c>
      <c r="H179" s="76" t="s">
        <v>1453</v>
      </c>
      <c r="I179" s="15">
        <v>51</v>
      </c>
      <c r="J179" s="15">
        <v>22</v>
      </c>
      <c r="K179" s="15">
        <v>13</v>
      </c>
      <c r="L179" s="15">
        <v>16</v>
      </c>
      <c r="M179" s="80">
        <f t="shared" si="2"/>
        <v>3.6465000000000001</v>
      </c>
      <c r="N179" s="102">
        <v>16</v>
      </c>
      <c r="O179" s="62">
        <v>3000</v>
      </c>
      <c r="P179" s="63">
        <f>Table2245236891011121314151617181920212224234567234568[[#This Row],[PEMBULATAN]]*O179</f>
        <v>48000</v>
      </c>
    </row>
    <row r="180" spans="1:16" ht="24.75" customHeight="1" x14ac:dyDescent="0.2">
      <c r="A180" s="90"/>
      <c r="B180" s="74"/>
      <c r="C180" s="85" t="s">
        <v>1216</v>
      </c>
      <c r="D180" s="77" t="s">
        <v>292</v>
      </c>
      <c r="E180" s="13">
        <v>44418</v>
      </c>
      <c r="F180" s="75" t="s">
        <v>1452</v>
      </c>
      <c r="G180" s="13">
        <v>44422</v>
      </c>
      <c r="H180" s="76" t="s">
        <v>1453</v>
      </c>
      <c r="I180" s="15">
        <v>61</v>
      </c>
      <c r="J180" s="15">
        <v>51</v>
      </c>
      <c r="K180" s="15">
        <v>21</v>
      </c>
      <c r="L180" s="15">
        <v>21</v>
      </c>
      <c r="M180" s="80">
        <f t="shared" si="2"/>
        <v>16.332750000000001</v>
      </c>
      <c r="N180" s="102">
        <v>21</v>
      </c>
      <c r="O180" s="62">
        <v>3000</v>
      </c>
      <c r="P180" s="63">
        <f>Table2245236891011121314151617181920212224234567234568[[#This Row],[PEMBULATAN]]*O180</f>
        <v>63000</v>
      </c>
    </row>
    <row r="181" spans="1:16" ht="24.75" customHeight="1" x14ac:dyDescent="0.2">
      <c r="A181" s="90"/>
      <c r="B181" s="74"/>
      <c r="C181" s="85" t="s">
        <v>1217</v>
      </c>
      <c r="D181" s="77" t="s">
        <v>292</v>
      </c>
      <c r="E181" s="13">
        <v>44418</v>
      </c>
      <c r="F181" s="75" t="s">
        <v>1452</v>
      </c>
      <c r="G181" s="13">
        <v>44422</v>
      </c>
      <c r="H181" s="76" t="s">
        <v>1453</v>
      </c>
      <c r="I181" s="15">
        <v>65</v>
      </c>
      <c r="J181" s="15">
        <v>53</v>
      </c>
      <c r="K181" s="15">
        <v>20</v>
      </c>
      <c r="L181" s="15">
        <v>12</v>
      </c>
      <c r="M181" s="80">
        <f t="shared" si="2"/>
        <v>17.225000000000001</v>
      </c>
      <c r="N181" s="102">
        <v>17</v>
      </c>
      <c r="O181" s="62">
        <v>3000</v>
      </c>
      <c r="P181" s="63">
        <f>Table2245236891011121314151617181920212224234567234568[[#This Row],[PEMBULATAN]]*O181</f>
        <v>51000</v>
      </c>
    </row>
    <row r="182" spans="1:16" ht="24.75" customHeight="1" x14ac:dyDescent="0.2">
      <c r="A182" s="90"/>
      <c r="B182" s="74"/>
      <c r="C182" s="85" t="s">
        <v>1218</v>
      </c>
      <c r="D182" s="77" t="s">
        <v>292</v>
      </c>
      <c r="E182" s="13">
        <v>44418</v>
      </c>
      <c r="F182" s="75" t="s">
        <v>1452</v>
      </c>
      <c r="G182" s="13">
        <v>44422</v>
      </c>
      <c r="H182" s="76" t="s">
        <v>1453</v>
      </c>
      <c r="I182" s="15">
        <v>50</v>
      </c>
      <c r="J182" s="15">
        <v>40</v>
      </c>
      <c r="K182" s="15">
        <v>25</v>
      </c>
      <c r="L182" s="15">
        <v>8</v>
      </c>
      <c r="M182" s="80">
        <f t="shared" si="2"/>
        <v>12.5</v>
      </c>
      <c r="N182" s="102">
        <v>13</v>
      </c>
      <c r="O182" s="62">
        <v>3000</v>
      </c>
      <c r="P182" s="63">
        <f>Table2245236891011121314151617181920212224234567234568[[#This Row],[PEMBULATAN]]*O182</f>
        <v>39000</v>
      </c>
    </row>
    <row r="183" spans="1:16" ht="24.75" customHeight="1" x14ac:dyDescent="0.2">
      <c r="A183" s="90"/>
      <c r="B183" s="74"/>
      <c r="C183" s="85" t="s">
        <v>1219</v>
      </c>
      <c r="D183" s="77" t="s">
        <v>292</v>
      </c>
      <c r="E183" s="13">
        <v>44418</v>
      </c>
      <c r="F183" s="75" t="s">
        <v>1452</v>
      </c>
      <c r="G183" s="13">
        <v>44422</v>
      </c>
      <c r="H183" s="76" t="s">
        <v>1453</v>
      </c>
      <c r="I183" s="15">
        <v>52</v>
      </c>
      <c r="J183" s="15">
        <v>34</v>
      </c>
      <c r="K183" s="15">
        <v>12</v>
      </c>
      <c r="L183" s="15">
        <v>15</v>
      </c>
      <c r="M183" s="80">
        <f t="shared" si="2"/>
        <v>5.3040000000000003</v>
      </c>
      <c r="N183" s="102">
        <v>15</v>
      </c>
      <c r="O183" s="62">
        <v>3000</v>
      </c>
      <c r="P183" s="63">
        <f>Table2245236891011121314151617181920212224234567234568[[#This Row],[PEMBULATAN]]*O183</f>
        <v>45000</v>
      </c>
    </row>
    <row r="184" spans="1:16" ht="24.75" customHeight="1" x14ac:dyDescent="0.2">
      <c r="A184" s="90"/>
      <c r="B184" s="74"/>
      <c r="C184" s="85" t="s">
        <v>1220</v>
      </c>
      <c r="D184" s="77" t="s">
        <v>292</v>
      </c>
      <c r="E184" s="13">
        <v>44418</v>
      </c>
      <c r="F184" s="75" t="s">
        <v>1452</v>
      </c>
      <c r="G184" s="13">
        <v>44422</v>
      </c>
      <c r="H184" s="76" t="s">
        <v>1453</v>
      </c>
      <c r="I184" s="15">
        <v>61</v>
      </c>
      <c r="J184" s="15">
        <v>40</v>
      </c>
      <c r="K184" s="15">
        <v>20</v>
      </c>
      <c r="L184" s="15">
        <v>8</v>
      </c>
      <c r="M184" s="80">
        <f t="shared" si="2"/>
        <v>12.2</v>
      </c>
      <c r="N184" s="102">
        <v>12</v>
      </c>
      <c r="O184" s="62">
        <v>3000</v>
      </c>
      <c r="P184" s="63">
        <f>Table2245236891011121314151617181920212224234567234568[[#This Row],[PEMBULATAN]]*O184</f>
        <v>36000</v>
      </c>
    </row>
    <row r="185" spans="1:16" ht="24.75" customHeight="1" x14ac:dyDescent="0.2">
      <c r="A185" s="90"/>
      <c r="B185" s="74"/>
      <c r="C185" s="85" t="s">
        <v>1221</v>
      </c>
      <c r="D185" s="77" t="s">
        <v>292</v>
      </c>
      <c r="E185" s="13">
        <v>44418</v>
      </c>
      <c r="F185" s="75" t="s">
        <v>1452</v>
      </c>
      <c r="G185" s="13">
        <v>44422</v>
      </c>
      <c r="H185" s="76" t="s">
        <v>1453</v>
      </c>
      <c r="I185" s="15">
        <v>80</v>
      </c>
      <c r="J185" s="15">
        <v>60</v>
      </c>
      <c r="K185" s="15">
        <v>22</v>
      </c>
      <c r="L185" s="15">
        <v>16</v>
      </c>
      <c r="M185" s="80">
        <f t="shared" si="2"/>
        <v>26.4</v>
      </c>
      <c r="N185" s="102">
        <v>26</v>
      </c>
      <c r="O185" s="62">
        <v>3000</v>
      </c>
      <c r="P185" s="63">
        <f>Table2245236891011121314151617181920212224234567234568[[#This Row],[PEMBULATAN]]*O185</f>
        <v>78000</v>
      </c>
    </row>
    <row r="186" spans="1:16" ht="24.75" customHeight="1" x14ac:dyDescent="0.2">
      <c r="A186" s="90"/>
      <c r="B186" s="74"/>
      <c r="C186" s="85" t="s">
        <v>1222</v>
      </c>
      <c r="D186" s="77" t="s">
        <v>292</v>
      </c>
      <c r="E186" s="13">
        <v>44418</v>
      </c>
      <c r="F186" s="75" t="s">
        <v>1452</v>
      </c>
      <c r="G186" s="13">
        <v>44422</v>
      </c>
      <c r="H186" s="76" t="s">
        <v>1453</v>
      </c>
      <c r="I186" s="15">
        <v>131</v>
      </c>
      <c r="J186" s="15">
        <v>54</v>
      </c>
      <c r="K186" s="15">
        <v>24</v>
      </c>
      <c r="L186" s="15">
        <v>15</v>
      </c>
      <c r="M186" s="80">
        <f t="shared" si="2"/>
        <v>42.444000000000003</v>
      </c>
      <c r="N186" s="102">
        <v>42</v>
      </c>
      <c r="O186" s="62">
        <v>3000</v>
      </c>
      <c r="P186" s="63">
        <f>Table2245236891011121314151617181920212224234567234568[[#This Row],[PEMBULATAN]]*O186</f>
        <v>126000</v>
      </c>
    </row>
    <row r="187" spans="1:16" ht="24.75" customHeight="1" x14ac:dyDescent="0.2">
      <c r="A187" s="90"/>
      <c r="B187" s="74"/>
      <c r="C187" s="85" t="s">
        <v>1223</v>
      </c>
      <c r="D187" s="77" t="s">
        <v>292</v>
      </c>
      <c r="E187" s="13">
        <v>44418</v>
      </c>
      <c r="F187" s="75" t="s">
        <v>1452</v>
      </c>
      <c r="G187" s="13">
        <v>44422</v>
      </c>
      <c r="H187" s="76" t="s">
        <v>1453</v>
      </c>
      <c r="I187" s="15">
        <v>81</v>
      </c>
      <c r="J187" s="15">
        <v>51</v>
      </c>
      <c r="K187" s="15">
        <v>41</v>
      </c>
      <c r="L187" s="15">
        <v>12</v>
      </c>
      <c r="M187" s="80">
        <f t="shared" si="2"/>
        <v>42.342750000000002</v>
      </c>
      <c r="N187" s="102">
        <v>42</v>
      </c>
      <c r="O187" s="62">
        <v>3000</v>
      </c>
      <c r="P187" s="63">
        <f>Table2245236891011121314151617181920212224234567234568[[#This Row],[PEMBULATAN]]*O187</f>
        <v>126000</v>
      </c>
    </row>
    <row r="188" spans="1:16" ht="24.75" customHeight="1" x14ac:dyDescent="0.2">
      <c r="A188" s="90"/>
      <c r="B188" s="74"/>
      <c r="C188" s="85" t="s">
        <v>1224</v>
      </c>
      <c r="D188" s="77" t="s">
        <v>292</v>
      </c>
      <c r="E188" s="13">
        <v>44418</v>
      </c>
      <c r="F188" s="75" t="s">
        <v>1452</v>
      </c>
      <c r="G188" s="13">
        <v>44422</v>
      </c>
      <c r="H188" s="76" t="s">
        <v>1453</v>
      </c>
      <c r="I188" s="15">
        <v>64</v>
      </c>
      <c r="J188" s="15">
        <v>50</v>
      </c>
      <c r="K188" s="15">
        <v>31</v>
      </c>
      <c r="L188" s="15">
        <v>14</v>
      </c>
      <c r="M188" s="80">
        <f t="shared" si="2"/>
        <v>24.8</v>
      </c>
      <c r="N188" s="102">
        <v>25</v>
      </c>
      <c r="O188" s="62">
        <v>3000</v>
      </c>
      <c r="P188" s="63">
        <f>Table2245236891011121314151617181920212224234567234568[[#This Row],[PEMBULATAN]]*O188</f>
        <v>75000</v>
      </c>
    </row>
    <row r="189" spans="1:16" ht="24.75" customHeight="1" x14ac:dyDescent="0.2">
      <c r="A189" s="90"/>
      <c r="B189" s="74"/>
      <c r="C189" s="85" t="s">
        <v>1225</v>
      </c>
      <c r="D189" s="77" t="s">
        <v>292</v>
      </c>
      <c r="E189" s="13">
        <v>44418</v>
      </c>
      <c r="F189" s="75" t="s">
        <v>1452</v>
      </c>
      <c r="G189" s="13">
        <v>44422</v>
      </c>
      <c r="H189" s="76" t="s">
        <v>1453</v>
      </c>
      <c r="I189" s="15">
        <v>100</v>
      </c>
      <c r="J189" s="15">
        <v>60</v>
      </c>
      <c r="K189" s="15">
        <v>37</v>
      </c>
      <c r="L189" s="15">
        <v>19</v>
      </c>
      <c r="M189" s="80">
        <f t="shared" si="2"/>
        <v>55.5</v>
      </c>
      <c r="N189" s="102">
        <v>56</v>
      </c>
      <c r="O189" s="62">
        <v>3000</v>
      </c>
      <c r="P189" s="63">
        <f>Table2245236891011121314151617181920212224234567234568[[#This Row],[PEMBULATAN]]*O189</f>
        <v>168000</v>
      </c>
    </row>
    <row r="190" spans="1:16" ht="24.75" customHeight="1" x14ac:dyDescent="0.2">
      <c r="A190" s="90"/>
      <c r="B190" s="74"/>
      <c r="C190" s="85" t="s">
        <v>1226</v>
      </c>
      <c r="D190" s="77" t="s">
        <v>292</v>
      </c>
      <c r="E190" s="13">
        <v>44418</v>
      </c>
      <c r="F190" s="75" t="s">
        <v>1452</v>
      </c>
      <c r="G190" s="13">
        <v>44422</v>
      </c>
      <c r="H190" s="76" t="s">
        <v>1453</v>
      </c>
      <c r="I190" s="15">
        <v>83</v>
      </c>
      <c r="J190" s="15">
        <v>52</v>
      </c>
      <c r="K190" s="15">
        <v>34</v>
      </c>
      <c r="L190" s="15">
        <v>15</v>
      </c>
      <c r="M190" s="80">
        <f t="shared" si="2"/>
        <v>36.686</v>
      </c>
      <c r="N190" s="102">
        <v>37</v>
      </c>
      <c r="O190" s="62">
        <v>3000</v>
      </c>
      <c r="P190" s="63">
        <f>Table2245236891011121314151617181920212224234567234568[[#This Row],[PEMBULATAN]]*O190</f>
        <v>111000</v>
      </c>
    </row>
    <row r="191" spans="1:16" ht="24.75" customHeight="1" x14ac:dyDescent="0.2">
      <c r="A191" s="90"/>
      <c r="B191" s="74"/>
      <c r="C191" s="85" t="s">
        <v>1227</v>
      </c>
      <c r="D191" s="77" t="s">
        <v>292</v>
      </c>
      <c r="E191" s="13">
        <v>44418</v>
      </c>
      <c r="F191" s="75" t="s">
        <v>1452</v>
      </c>
      <c r="G191" s="13">
        <v>44422</v>
      </c>
      <c r="H191" s="76" t="s">
        <v>1453</v>
      </c>
      <c r="I191" s="15">
        <v>50</v>
      </c>
      <c r="J191" s="15">
        <v>37</v>
      </c>
      <c r="K191" s="15">
        <v>17</v>
      </c>
      <c r="L191" s="15">
        <v>14</v>
      </c>
      <c r="M191" s="80">
        <f t="shared" si="2"/>
        <v>7.8624999999999998</v>
      </c>
      <c r="N191" s="102">
        <v>14</v>
      </c>
      <c r="O191" s="62">
        <v>3000</v>
      </c>
      <c r="P191" s="63">
        <f>Table2245236891011121314151617181920212224234567234568[[#This Row],[PEMBULATAN]]*O191</f>
        <v>42000</v>
      </c>
    </row>
    <row r="192" spans="1:16" ht="24.75" customHeight="1" x14ac:dyDescent="0.2">
      <c r="A192" s="90"/>
      <c r="B192" s="74"/>
      <c r="C192" s="85" t="s">
        <v>1228</v>
      </c>
      <c r="D192" s="77" t="s">
        <v>292</v>
      </c>
      <c r="E192" s="13">
        <v>44418</v>
      </c>
      <c r="F192" s="75" t="s">
        <v>1452</v>
      </c>
      <c r="G192" s="13">
        <v>44422</v>
      </c>
      <c r="H192" s="76" t="s">
        <v>1453</v>
      </c>
      <c r="I192" s="15">
        <v>70</v>
      </c>
      <c r="J192" s="15">
        <v>50</v>
      </c>
      <c r="K192" s="15">
        <v>27</v>
      </c>
      <c r="L192" s="15">
        <v>16</v>
      </c>
      <c r="M192" s="80">
        <f t="shared" si="2"/>
        <v>23.625</v>
      </c>
      <c r="N192" s="102">
        <v>24</v>
      </c>
      <c r="O192" s="62">
        <v>3000</v>
      </c>
      <c r="P192" s="63">
        <f>Table2245236891011121314151617181920212224234567234568[[#This Row],[PEMBULATAN]]*O192</f>
        <v>72000</v>
      </c>
    </row>
    <row r="193" spans="1:16" ht="24.75" customHeight="1" x14ac:dyDescent="0.2">
      <c r="A193" s="90"/>
      <c r="B193" s="74"/>
      <c r="C193" s="85" t="s">
        <v>1229</v>
      </c>
      <c r="D193" s="77" t="s">
        <v>292</v>
      </c>
      <c r="E193" s="13">
        <v>44418</v>
      </c>
      <c r="F193" s="75" t="s">
        <v>1452</v>
      </c>
      <c r="G193" s="13">
        <v>44422</v>
      </c>
      <c r="H193" s="76" t="s">
        <v>1453</v>
      </c>
      <c r="I193" s="15">
        <v>91</v>
      </c>
      <c r="J193" s="15">
        <v>55</v>
      </c>
      <c r="K193" s="15">
        <v>23</v>
      </c>
      <c r="L193" s="15">
        <v>12</v>
      </c>
      <c r="M193" s="80">
        <f t="shared" si="2"/>
        <v>28.778749999999999</v>
      </c>
      <c r="N193" s="102">
        <v>29</v>
      </c>
      <c r="O193" s="62">
        <v>3000</v>
      </c>
      <c r="P193" s="63">
        <f>Table2245236891011121314151617181920212224234567234568[[#This Row],[PEMBULATAN]]*O193</f>
        <v>87000</v>
      </c>
    </row>
    <row r="194" spans="1:16" ht="24.75" customHeight="1" x14ac:dyDescent="0.2">
      <c r="A194" s="90"/>
      <c r="B194" s="74"/>
      <c r="C194" s="85" t="s">
        <v>1230</v>
      </c>
      <c r="D194" s="77" t="s">
        <v>292</v>
      </c>
      <c r="E194" s="13">
        <v>44418</v>
      </c>
      <c r="F194" s="75" t="s">
        <v>1452</v>
      </c>
      <c r="G194" s="13">
        <v>44422</v>
      </c>
      <c r="H194" s="76" t="s">
        <v>1453</v>
      </c>
      <c r="I194" s="15">
        <v>51</v>
      </c>
      <c r="J194" s="15">
        <v>40</v>
      </c>
      <c r="K194" s="15">
        <v>12</v>
      </c>
      <c r="L194" s="15">
        <v>13</v>
      </c>
      <c r="M194" s="80">
        <f t="shared" si="2"/>
        <v>6.12</v>
      </c>
      <c r="N194" s="102">
        <v>13</v>
      </c>
      <c r="O194" s="62">
        <v>3000</v>
      </c>
      <c r="P194" s="63">
        <f>Table2245236891011121314151617181920212224234567234568[[#This Row],[PEMBULATAN]]*O194</f>
        <v>39000</v>
      </c>
    </row>
    <row r="195" spans="1:16" ht="24.75" customHeight="1" x14ac:dyDescent="0.2">
      <c r="A195" s="90"/>
      <c r="B195" s="74"/>
      <c r="C195" s="85" t="s">
        <v>1231</v>
      </c>
      <c r="D195" s="77" t="s">
        <v>292</v>
      </c>
      <c r="E195" s="13">
        <v>44418</v>
      </c>
      <c r="F195" s="75" t="s">
        <v>1452</v>
      </c>
      <c r="G195" s="13">
        <v>44422</v>
      </c>
      <c r="H195" s="76" t="s">
        <v>1453</v>
      </c>
      <c r="I195" s="15">
        <v>58</v>
      </c>
      <c r="J195" s="15">
        <v>44</v>
      </c>
      <c r="K195" s="15">
        <v>11</v>
      </c>
      <c r="L195" s="15">
        <v>16</v>
      </c>
      <c r="M195" s="80">
        <f t="shared" ref="M195:M258" si="3">I195*J195*K195/4000</f>
        <v>7.0179999999999998</v>
      </c>
      <c r="N195" s="102">
        <v>16</v>
      </c>
      <c r="O195" s="62">
        <v>3000</v>
      </c>
      <c r="P195" s="63">
        <f>Table2245236891011121314151617181920212224234567234568[[#This Row],[PEMBULATAN]]*O195</f>
        <v>48000</v>
      </c>
    </row>
    <row r="196" spans="1:16" ht="24.75" customHeight="1" x14ac:dyDescent="0.2">
      <c r="A196" s="90"/>
      <c r="B196" s="74"/>
      <c r="C196" s="85" t="s">
        <v>1232</v>
      </c>
      <c r="D196" s="77" t="s">
        <v>292</v>
      </c>
      <c r="E196" s="13">
        <v>44418</v>
      </c>
      <c r="F196" s="75" t="s">
        <v>1452</v>
      </c>
      <c r="G196" s="13">
        <v>44422</v>
      </c>
      <c r="H196" s="76" t="s">
        <v>1453</v>
      </c>
      <c r="I196" s="15">
        <v>50</v>
      </c>
      <c r="J196" s="15">
        <v>32</v>
      </c>
      <c r="K196" s="15">
        <v>12</v>
      </c>
      <c r="L196" s="15">
        <v>13</v>
      </c>
      <c r="M196" s="80">
        <f t="shared" si="3"/>
        <v>4.8</v>
      </c>
      <c r="N196" s="102">
        <v>13</v>
      </c>
      <c r="O196" s="62">
        <v>3000</v>
      </c>
      <c r="P196" s="63">
        <f>Table2245236891011121314151617181920212224234567234568[[#This Row],[PEMBULATAN]]*O196</f>
        <v>39000</v>
      </c>
    </row>
    <row r="197" spans="1:16" ht="24.75" customHeight="1" x14ac:dyDescent="0.2">
      <c r="A197" s="90"/>
      <c r="B197" s="74"/>
      <c r="C197" s="85" t="s">
        <v>1233</v>
      </c>
      <c r="D197" s="77" t="s">
        <v>292</v>
      </c>
      <c r="E197" s="13">
        <v>44418</v>
      </c>
      <c r="F197" s="75" t="s">
        <v>1452</v>
      </c>
      <c r="G197" s="13">
        <v>44422</v>
      </c>
      <c r="H197" s="76" t="s">
        <v>1453</v>
      </c>
      <c r="I197" s="15">
        <v>80</v>
      </c>
      <c r="J197" s="15">
        <v>45</v>
      </c>
      <c r="K197" s="15">
        <v>10</v>
      </c>
      <c r="L197" s="15">
        <v>17</v>
      </c>
      <c r="M197" s="80">
        <f t="shared" si="3"/>
        <v>9</v>
      </c>
      <c r="N197" s="102">
        <v>17</v>
      </c>
      <c r="O197" s="62">
        <v>3000</v>
      </c>
      <c r="P197" s="63">
        <f>Table2245236891011121314151617181920212224234567234568[[#This Row],[PEMBULATAN]]*O197</f>
        <v>51000</v>
      </c>
    </row>
    <row r="198" spans="1:16" ht="24.75" customHeight="1" x14ac:dyDescent="0.2">
      <c r="A198" s="90"/>
      <c r="B198" s="74"/>
      <c r="C198" s="85" t="s">
        <v>1234</v>
      </c>
      <c r="D198" s="77" t="s">
        <v>292</v>
      </c>
      <c r="E198" s="13">
        <v>44418</v>
      </c>
      <c r="F198" s="75" t="s">
        <v>1452</v>
      </c>
      <c r="G198" s="13">
        <v>44422</v>
      </c>
      <c r="H198" s="76" t="s">
        <v>1453</v>
      </c>
      <c r="I198" s="15">
        <v>70</v>
      </c>
      <c r="J198" s="15">
        <v>50</v>
      </c>
      <c r="K198" s="15">
        <v>30</v>
      </c>
      <c r="L198" s="15">
        <v>10</v>
      </c>
      <c r="M198" s="80">
        <f t="shared" si="3"/>
        <v>26.25</v>
      </c>
      <c r="N198" s="102">
        <v>26</v>
      </c>
      <c r="O198" s="62">
        <v>3000</v>
      </c>
      <c r="P198" s="63">
        <f>Table2245236891011121314151617181920212224234567234568[[#This Row],[PEMBULATAN]]*O198</f>
        <v>78000</v>
      </c>
    </row>
    <row r="199" spans="1:16" ht="24.75" customHeight="1" x14ac:dyDescent="0.2">
      <c r="A199" s="90"/>
      <c r="B199" s="74"/>
      <c r="C199" s="85" t="s">
        <v>1235</v>
      </c>
      <c r="D199" s="77" t="s">
        <v>292</v>
      </c>
      <c r="E199" s="13">
        <v>44418</v>
      </c>
      <c r="F199" s="75" t="s">
        <v>1452</v>
      </c>
      <c r="G199" s="13">
        <v>44422</v>
      </c>
      <c r="H199" s="76" t="s">
        <v>1453</v>
      </c>
      <c r="I199" s="15">
        <v>55</v>
      </c>
      <c r="J199" s="15">
        <v>57</v>
      </c>
      <c r="K199" s="15">
        <v>12</v>
      </c>
      <c r="L199" s="15">
        <v>33</v>
      </c>
      <c r="M199" s="80">
        <f t="shared" si="3"/>
        <v>9.4049999999999994</v>
      </c>
      <c r="N199" s="102">
        <v>33</v>
      </c>
      <c r="O199" s="62">
        <v>3000</v>
      </c>
      <c r="P199" s="63">
        <f>Table2245236891011121314151617181920212224234567234568[[#This Row],[PEMBULATAN]]*O199</f>
        <v>99000</v>
      </c>
    </row>
    <row r="200" spans="1:16" ht="24.75" customHeight="1" x14ac:dyDescent="0.2">
      <c r="A200" s="90"/>
      <c r="B200" s="74"/>
      <c r="C200" s="85" t="s">
        <v>1236</v>
      </c>
      <c r="D200" s="77" t="s">
        <v>292</v>
      </c>
      <c r="E200" s="13">
        <v>44418</v>
      </c>
      <c r="F200" s="75" t="s">
        <v>1452</v>
      </c>
      <c r="G200" s="13">
        <v>44422</v>
      </c>
      <c r="H200" s="76" t="s">
        <v>1453</v>
      </c>
      <c r="I200" s="15">
        <v>44</v>
      </c>
      <c r="J200" s="15">
        <v>51</v>
      </c>
      <c r="K200" s="15">
        <v>34</v>
      </c>
      <c r="L200" s="15">
        <v>9</v>
      </c>
      <c r="M200" s="80">
        <f t="shared" si="3"/>
        <v>19.074000000000002</v>
      </c>
      <c r="N200" s="102">
        <v>19</v>
      </c>
      <c r="O200" s="62">
        <v>3000</v>
      </c>
      <c r="P200" s="63">
        <f>Table2245236891011121314151617181920212224234567234568[[#This Row],[PEMBULATAN]]*O200</f>
        <v>57000</v>
      </c>
    </row>
    <row r="201" spans="1:16" ht="24.75" customHeight="1" x14ac:dyDescent="0.2">
      <c r="A201" s="90"/>
      <c r="B201" s="74"/>
      <c r="C201" s="85" t="s">
        <v>1237</v>
      </c>
      <c r="D201" s="77" t="s">
        <v>292</v>
      </c>
      <c r="E201" s="13">
        <v>44418</v>
      </c>
      <c r="F201" s="75" t="s">
        <v>1452</v>
      </c>
      <c r="G201" s="13">
        <v>44422</v>
      </c>
      <c r="H201" s="76" t="s">
        <v>1453</v>
      </c>
      <c r="I201" s="15">
        <v>61</v>
      </c>
      <c r="J201" s="15">
        <v>41</v>
      </c>
      <c r="K201" s="15">
        <v>24</v>
      </c>
      <c r="L201" s="15">
        <v>9</v>
      </c>
      <c r="M201" s="80">
        <f t="shared" si="3"/>
        <v>15.006</v>
      </c>
      <c r="N201" s="102">
        <v>15</v>
      </c>
      <c r="O201" s="62">
        <v>3000</v>
      </c>
      <c r="P201" s="63">
        <f>Table2245236891011121314151617181920212224234567234568[[#This Row],[PEMBULATAN]]*O201</f>
        <v>45000</v>
      </c>
    </row>
    <row r="202" spans="1:16" ht="24.75" customHeight="1" x14ac:dyDescent="0.2">
      <c r="A202" s="90"/>
      <c r="B202" s="74"/>
      <c r="C202" s="85" t="s">
        <v>1238</v>
      </c>
      <c r="D202" s="77" t="s">
        <v>292</v>
      </c>
      <c r="E202" s="13">
        <v>44418</v>
      </c>
      <c r="F202" s="75" t="s">
        <v>1452</v>
      </c>
      <c r="G202" s="13">
        <v>44422</v>
      </c>
      <c r="H202" s="76" t="s">
        <v>1453</v>
      </c>
      <c r="I202" s="15">
        <v>41</v>
      </c>
      <c r="J202" s="15">
        <v>36</v>
      </c>
      <c r="K202" s="15">
        <v>10</v>
      </c>
      <c r="L202" s="15">
        <v>27</v>
      </c>
      <c r="M202" s="80">
        <f t="shared" si="3"/>
        <v>3.69</v>
      </c>
      <c r="N202" s="102">
        <v>27</v>
      </c>
      <c r="O202" s="62">
        <v>3000</v>
      </c>
      <c r="P202" s="63">
        <f>Table2245236891011121314151617181920212224234567234568[[#This Row],[PEMBULATAN]]*O202</f>
        <v>81000</v>
      </c>
    </row>
    <row r="203" spans="1:16" ht="24.75" customHeight="1" x14ac:dyDescent="0.2">
      <c r="A203" s="90"/>
      <c r="B203" s="74"/>
      <c r="C203" s="85" t="s">
        <v>1239</v>
      </c>
      <c r="D203" s="77" t="s">
        <v>292</v>
      </c>
      <c r="E203" s="13">
        <v>44418</v>
      </c>
      <c r="F203" s="75" t="s">
        <v>1452</v>
      </c>
      <c r="G203" s="13">
        <v>44422</v>
      </c>
      <c r="H203" s="76" t="s">
        <v>1453</v>
      </c>
      <c r="I203" s="15">
        <v>51</v>
      </c>
      <c r="J203" s="15">
        <v>36</v>
      </c>
      <c r="K203" s="15">
        <v>22</v>
      </c>
      <c r="L203" s="15">
        <v>16</v>
      </c>
      <c r="M203" s="80">
        <f t="shared" si="3"/>
        <v>10.098000000000001</v>
      </c>
      <c r="N203" s="102">
        <v>16</v>
      </c>
      <c r="O203" s="62">
        <v>3000</v>
      </c>
      <c r="P203" s="63">
        <f>Table2245236891011121314151617181920212224234567234568[[#This Row],[PEMBULATAN]]*O203</f>
        <v>48000</v>
      </c>
    </row>
    <row r="204" spans="1:16" ht="24.75" customHeight="1" x14ac:dyDescent="0.2">
      <c r="A204" s="90"/>
      <c r="B204" s="74"/>
      <c r="C204" s="85" t="s">
        <v>1240</v>
      </c>
      <c r="D204" s="77" t="s">
        <v>292</v>
      </c>
      <c r="E204" s="13">
        <v>44418</v>
      </c>
      <c r="F204" s="75" t="s">
        <v>1452</v>
      </c>
      <c r="G204" s="13">
        <v>44422</v>
      </c>
      <c r="H204" s="76" t="s">
        <v>1453</v>
      </c>
      <c r="I204" s="15">
        <v>31</v>
      </c>
      <c r="J204" s="15">
        <v>32</v>
      </c>
      <c r="K204" s="15">
        <v>10</v>
      </c>
      <c r="L204" s="15">
        <v>1</v>
      </c>
      <c r="M204" s="80">
        <f t="shared" si="3"/>
        <v>2.48</v>
      </c>
      <c r="N204" s="102">
        <v>2</v>
      </c>
      <c r="O204" s="62">
        <v>3000</v>
      </c>
      <c r="P204" s="63">
        <f>Table2245236891011121314151617181920212224234567234568[[#This Row],[PEMBULATAN]]*O204</f>
        <v>6000</v>
      </c>
    </row>
    <row r="205" spans="1:16" ht="24.75" customHeight="1" x14ac:dyDescent="0.2">
      <c r="A205" s="90"/>
      <c r="B205" s="74"/>
      <c r="C205" s="85" t="s">
        <v>1241</v>
      </c>
      <c r="D205" s="77" t="s">
        <v>292</v>
      </c>
      <c r="E205" s="13">
        <v>44418</v>
      </c>
      <c r="F205" s="75" t="s">
        <v>1452</v>
      </c>
      <c r="G205" s="13">
        <v>44422</v>
      </c>
      <c r="H205" s="76" t="s">
        <v>1453</v>
      </c>
      <c r="I205" s="15">
        <v>23</v>
      </c>
      <c r="J205" s="15">
        <v>24</v>
      </c>
      <c r="K205" s="15">
        <v>12</v>
      </c>
      <c r="L205" s="15">
        <v>5</v>
      </c>
      <c r="M205" s="80">
        <f t="shared" si="3"/>
        <v>1.6559999999999999</v>
      </c>
      <c r="N205" s="102">
        <v>5</v>
      </c>
      <c r="O205" s="62">
        <v>3000</v>
      </c>
      <c r="P205" s="63">
        <f>Table2245236891011121314151617181920212224234567234568[[#This Row],[PEMBULATAN]]*O205</f>
        <v>15000</v>
      </c>
    </row>
    <row r="206" spans="1:16" ht="24.75" customHeight="1" x14ac:dyDescent="0.2">
      <c r="A206" s="90"/>
      <c r="B206" s="74"/>
      <c r="C206" s="85" t="s">
        <v>1242</v>
      </c>
      <c r="D206" s="77" t="s">
        <v>292</v>
      </c>
      <c r="E206" s="13">
        <v>44418</v>
      </c>
      <c r="F206" s="75" t="s">
        <v>1452</v>
      </c>
      <c r="G206" s="13">
        <v>44422</v>
      </c>
      <c r="H206" s="76" t="s">
        <v>1453</v>
      </c>
      <c r="I206" s="15">
        <v>70</v>
      </c>
      <c r="J206" s="15">
        <v>61</v>
      </c>
      <c r="K206" s="15">
        <v>13</v>
      </c>
      <c r="L206" s="15">
        <v>1</v>
      </c>
      <c r="M206" s="80">
        <f t="shared" si="3"/>
        <v>13.8775</v>
      </c>
      <c r="N206" s="102">
        <v>14</v>
      </c>
      <c r="O206" s="62">
        <v>3000</v>
      </c>
      <c r="P206" s="63">
        <f>Table2245236891011121314151617181920212224234567234568[[#This Row],[PEMBULATAN]]*O206</f>
        <v>42000</v>
      </c>
    </row>
    <row r="207" spans="1:16" ht="24.75" customHeight="1" x14ac:dyDescent="0.2">
      <c r="A207" s="90"/>
      <c r="B207" s="74"/>
      <c r="C207" s="85" t="s">
        <v>1243</v>
      </c>
      <c r="D207" s="77" t="s">
        <v>292</v>
      </c>
      <c r="E207" s="13">
        <v>44418</v>
      </c>
      <c r="F207" s="75" t="s">
        <v>1452</v>
      </c>
      <c r="G207" s="13">
        <v>44422</v>
      </c>
      <c r="H207" s="76" t="s">
        <v>1453</v>
      </c>
      <c r="I207" s="15">
        <v>41</v>
      </c>
      <c r="J207" s="15">
        <v>25</v>
      </c>
      <c r="K207" s="15">
        <v>21</v>
      </c>
      <c r="L207" s="15">
        <v>10</v>
      </c>
      <c r="M207" s="80">
        <f t="shared" si="3"/>
        <v>5.3812499999999996</v>
      </c>
      <c r="N207" s="102">
        <v>10</v>
      </c>
      <c r="O207" s="62">
        <v>3000</v>
      </c>
      <c r="P207" s="63">
        <f>Table2245236891011121314151617181920212224234567234568[[#This Row],[PEMBULATAN]]*O207</f>
        <v>30000</v>
      </c>
    </row>
    <row r="208" spans="1:16" ht="24.75" customHeight="1" x14ac:dyDescent="0.2">
      <c r="A208" s="90"/>
      <c r="B208" s="74"/>
      <c r="C208" s="85" t="s">
        <v>1244</v>
      </c>
      <c r="D208" s="77" t="s">
        <v>292</v>
      </c>
      <c r="E208" s="13">
        <v>44418</v>
      </c>
      <c r="F208" s="75" t="s">
        <v>1452</v>
      </c>
      <c r="G208" s="13">
        <v>44422</v>
      </c>
      <c r="H208" s="76" t="s">
        <v>1453</v>
      </c>
      <c r="I208" s="15">
        <v>57</v>
      </c>
      <c r="J208" s="15">
        <v>10</v>
      </c>
      <c r="K208" s="15">
        <v>18</v>
      </c>
      <c r="L208" s="15">
        <v>15</v>
      </c>
      <c r="M208" s="80">
        <f t="shared" si="3"/>
        <v>2.5649999999999999</v>
      </c>
      <c r="N208" s="102">
        <v>15</v>
      </c>
      <c r="O208" s="62">
        <v>3000</v>
      </c>
      <c r="P208" s="63">
        <f>Table2245236891011121314151617181920212224234567234568[[#This Row],[PEMBULATAN]]*O208</f>
        <v>45000</v>
      </c>
    </row>
    <row r="209" spans="1:16" ht="24.75" customHeight="1" x14ac:dyDescent="0.2">
      <c r="A209" s="90"/>
      <c r="B209" s="74"/>
      <c r="C209" s="85" t="s">
        <v>1245</v>
      </c>
      <c r="D209" s="77" t="s">
        <v>292</v>
      </c>
      <c r="E209" s="13">
        <v>44418</v>
      </c>
      <c r="F209" s="75" t="s">
        <v>1452</v>
      </c>
      <c r="G209" s="13">
        <v>44422</v>
      </c>
      <c r="H209" s="76" t="s">
        <v>1453</v>
      </c>
      <c r="I209" s="15">
        <v>51</v>
      </c>
      <c r="J209" s="15">
        <v>41</v>
      </c>
      <c r="K209" s="15">
        <v>22</v>
      </c>
      <c r="L209" s="15">
        <v>4</v>
      </c>
      <c r="M209" s="80">
        <f t="shared" si="3"/>
        <v>11.500500000000001</v>
      </c>
      <c r="N209" s="102">
        <v>12</v>
      </c>
      <c r="O209" s="62">
        <v>3000</v>
      </c>
      <c r="P209" s="63">
        <f>Table2245236891011121314151617181920212224234567234568[[#This Row],[PEMBULATAN]]*O209</f>
        <v>36000</v>
      </c>
    </row>
    <row r="210" spans="1:16" ht="24.75" customHeight="1" x14ac:dyDescent="0.2">
      <c r="A210" s="90"/>
      <c r="B210" s="74"/>
      <c r="C210" s="85" t="s">
        <v>1246</v>
      </c>
      <c r="D210" s="77" t="s">
        <v>292</v>
      </c>
      <c r="E210" s="13">
        <v>44418</v>
      </c>
      <c r="F210" s="75" t="s">
        <v>1452</v>
      </c>
      <c r="G210" s="13">
        <v>44422</v>
      </c>
      <c r="H210" s="76" t="s">
        <v>1453</v>
      </c>
      <c r="I210" s="15">
        <v>24</v>
      </c>
      <c r="J210" s="15">
        <v>20</v>
      </c>
      <c r="K210" s="15">
        <v>5</v>
      </c>
      <c r="L210" s="15">
        <v>2</v>
      </c>
      <c r="M210" s="80">
        <f t="shared" si="3"/>
        <v>0.6</v>
      </c>
      <c r="N210" s="102">
        <v>2</v>
      </c>
      <c r="O210" s="62">
        <v>3000</v>
      </c>
      <c r="P210" s="63">
        <f>Table2245236891011121314151617181920212224234567234568[[#This Row],[PEMBULATAN]]*O210</f>
        <v>6000</v>
      </c>
    </row>
    <row r="211" spans="1:16" ht="24.75" customHeight="1" x14ac:dyDescent="0.2">
      <c r="A211" s="90"/>
      <c r="B211" s="74"/>
      <c r="C211" s="85" t="s">
        <v>1247</v>
      </c>
      <c r="D211" s="77" t="s">
        <v>292</v>
      </c>
      <c r="E211" s="13">
        <v>44418</v>
      </c>
      <c r="F211" s="75" t="s">
        <v>1452</v>
      </c>
      <c r="G211" s="13">
        <v>44422</v>
      </c>
      <c r="H211" s="76" t="s">
        <v>1453</v>
      </c>
      <c r="I211" s="15">
        <v>20</v>
      </c>
      <c r="J211" s="15">
        <v>24</v>
      </c>
      <c r="K211" s="15">
        <v>11</v>
      </c>
      <c r="L211" s="15">
        <v>11</v>
      </c>
      <c r="M211" s="80">
        <f t="shared" si="3"/>
        <v>1.32</v>
      </c>
      <c r="N211" s="102">
        <v>11</v>
      </c>
      <c r="O211" s="62">
        <v>3000</v>
      </c>
      <c r="P211" s="63">
        <f>Table2245236891011121314151617181920212224234567234568[[#This Row],[PEMBULATAN]]*O211</f>
        <v>33000</v>
      </c>
    </row>
    <row r="212" spans="1:16" ht="24.75" customHeight="1" x14ac:dyDescent="0.2">
      <c r="A212" s="90"/>
      <c r="B212" s="74"/>
      <c r="C212" s="85" t="s">
        <v>1248</v>
      </c>
      <c r="D212" s="77" t="s">
        <v>292</v>
      </c>
      <c r="E212" s="13">
        <v>44418</v>
      </c>
      <c r="F212" s="75" t="s">
        <v>1452</v>
      </c>
      <c r="G212" s="13">
        <v>44422</v>
      </c>
      <c r="H212" s="76" t="s">
        <v>1453</v>
      </c>
      <c r="I212" s="15">
        <v>81</v>
      </c>
      <c r="J212" s="15">
        <v>60</v>
      </c>
      <c r="K212" s="15">
        <v>37</v>
      </c>
      <c r="L212" s="15">
        <v>15</v>
      </c>
      <c r="M212" s="80">
        <f t="shared" si="3"/>
        <v>44.954999999999998</v>
      </c>
      <c r="N212" s="102">
        <v>45</v>
      </c>
      <c r="O212" s="62">
        <v>3000</v>
      </c>
      <c r="P212" s="63">
        <f>Table2245236891011121314151617181920212224234567234568[[#This Row],[PEMBULATAN]]*O212</f>
        <v>135000</v>
      </c>
    </row>
    <row r="213" spans="1:16" ht="24.75" customHeight="1" x14ac:dyDescent="0.2">
      <c r="A213" s="90"/>
      <c r="B213" s="74"/>
      <c r="C213" s="85" t="s">
        <v>1249</v>
      </c>
      <c r="D213" s="77" t="s">
        <v>292</v>
      </c>
      <c r="E213" s="13">
        <v>44418</v>
      </c>
      <c r="F213" s="75" t="s">
        <v>1452</v>
      </c>
      <c r="G213" s="13">
        <v>44422</v>
      </c>
      <c r="H213" s="76" t="s">
        <v>1453</v>
      </c>
      <c r="I213" s="15">
        <v>50</v>
      </c>
      <c r="J213" s="15">
        <v>42</v>
      </c>
      <c r="K213" s="15">
        <v>29</v>
      </c>
      <c r="L213" s="15">
        <v>16</v>
      </c>
      <c r="M213" s="80">
        <f t="shared" si="3"/>
        <v>15.225</v>
      </c>
      <c r="N213" s="102">
        <v>16</v>
      </c>
      <c r="O213" s="62">
        <v>3000</v>
      </c>
      <c r="P213" s="63">
        <f>Table2245236891011121314151617181920212224234567234568[[#This Row],[PEMBULATAN]]*O213</f>
        <v>48000</v>
      </c>
    </row>
    <row r="214" spans="1:16" ht="24.75" customHeight="1" x14ac:dyDescent="0.2">
      <c r="A214" s="90"/>
      <c r="B214" s="74"/>
      <c r="C214" s="85" t="s">
        <v>1250</v>
      </c>
      <c r="D214" s="77" t="s">
        <v>292</v>
      </c>
      <c r="E214" s="13">
        <v>44418</v>
      </c>
      <c r="F214" s="75" t="s">
        <v>1452</v>
      </c>
      <c r="G214" s="13">
        <v>44422</v>
      </c>
      <c r="H214" s="76" t="s">
        <v>1453</v>
      </c>
      <c r="I214" s="15">
        <v>80</v>
      </c>
      <c r="J214" s="15">
        <v>21</v>
      </c>
      <c r="K214" s="15">
        <v>28</v>
      </c>
      <c r="L214" s="15">
        <v>2</v>
      </c>
      <c r="M214" s="80">
        <f t="shared" si="3"/>
        <v>11.76</v>
      </c>
      <c r="N214" s="102">
        <v>12</v>
      </c>
      <c r="O214" s="62">
        <v>3000</v>
      </c>
      <c r="P214" s="63">
        <f>Table2245236891011121314151617181920212224234567234568[[#This Row],[PEMBULATAN]]*O214</f>
        <v>36000</v>
      </c>
    </row>
    <row r="215" spans="1:16" ht="24.75" customHeight="1" x14ac:dyDescent="0.2">
      <c r="A215" s="90"/>
      <c r="B215" s="74"/>
      <c r="C215" s="85" t="s">
        <v>1251</v>
      </c>
      <c r="D215" s="77" t="s">
        <v>292</v>
      </c>
      <c r="E215" s="13">
        <v>44418</v>
      </c>
      <c r="F215" s="75" t="s">
        <v>1452</v>
      </c>
      <c r="G215" s="13">
        <v>44422</v>
      </c>
      <c r="H215" s="76" t="s">
        <v>1453</v>
      </c>
      <c r="I215" s="15">
        <v>94</v>
      </c>
      <c r="J215" s="15">
        <v>51</v>
      </c>
      <c r="K215" s="15">
        <v>40</v>
      </c>
      <c r="L215" s="15">
        <v>11</v>
      </c>
      <c r="M215" s="80">
        <f t="shared" si="3"/>
        <v>47.94</v>
      </c>
      <c r="N215" s="102">
        <v>48</v>
      </c>
      <c r="O215" s="62">
        <v>3000</v>
      </c>
      <c r="P215" s="63">
        <f>Table2245236891011121314151617181920212224234567234568[[#This Row],[PEMBULATAN]]*O215</f>
        <v>144000</v>
      </c>
    </row>
    <row r="216" spans="1:16" ht="24.75" customHeight="1" x14ac:dyDescent="0.2">
      <c r="A216" s="90"/>
      <c r="B216" s="74"/>
      <c r="C216" s="85" t="s">
        <v>1252</v>
      </c>
      <c r="D216" s="77" t="s">
        <v>292</v>
      </c>
      <c r="E216" s="13">
        <v>44418</v>
      </c>
      <c r="F216" s="75" t="s">
        <v>1452</v>
      </c>
      <c r="G216" s="13">
        <v>44422</v>
      </c>
      <c r="H216" s="76" t="s">
        <v>1453</v>
      </c>
      <c r="I216" s="15">
        <v>100</v>
      </c>
      <c r="J216" s="15">
        <v>56</v>
      </c>
      <c r="K216" s="15">
        <v>20</v>
      </c>
      <c r="L216" s="15">
        <v>1</v>
      </c>
      <c r="M216" s="80">
        <f t="shared" si="3"/>
        <v>28</v>
      </c>
      <c r="N216" s="102">
        <v>28</v>
      </c>
      <c r="O216" s="62">
        <v>3000</v>
      </c>
      <c r="P216" s="63">
        <f>Table2245236891011121314151617181920212224234567234568[[#This Row],[PEMBULATAN]]*O216</f>
        <v>84000</v>
      </c>
    </row>
    <row r="217" spans="1:16" ht="24.75" customHeight="1" x14ac:dyDescent="0.2">
      <c r="A217" s="90"/>
      <c r="B217" s="74"/>
      <c r="C217" s="85" t="s">
        <v>1253</v>
      </c>
      <c r="D217" s="77" t="s">
        <v>292</v>
      </c>
      <c r="E217" s="13">
        <v>44418</v>
      </c>
      <c r="F217" s="75" t="s">
        <v>1452</v>
      </c>
      <c r="G217" s="13">
        <v>44422</v>
      </c>
      <c r="H217" s="76" t="s">
        <v>1453</v>
      </c>
      <c r="I217" s="15">
        <v>70</v>
      </c>
      <c r="J217" s="15">
        <v>51</v>
      </c>
      <c r="K217" s="15">
        <v>30</v>
      </c>
      <c r="L217" s="15">
        <v>23</v>
      </c>
      <c r="M217" s="80">
        <f t="shared" si="3"/>
        <v>26.774999999999999</v>
      </c>
      <c r="N217" s="102">
        <v>27</v>
      </c>
      <c r="O217" s="62">
        <v>3000</v>
      </c>
      <c r="P217" s="63">
        <f>Table2245236891011121314151617181920212224234567234568[[#This Row],[PEMBULATAN]]*O217</f>
        <v>81000</v>
      </c>
    </row>
    <row r="218" spans="1:16" ht="24.75" customHeight="1" x14ac:dyDescent="0.2">
      <c r="A218" s="90"/>
      <c r="B218" s="74"/>
      <c r="C218" s="85" t="s">
        <v>1254</v>
      </c>
      <c r="D218" s="77" t="s">
        <v>292</v>
      </c>
      <c r="E218" s="13">
        <v>44418</v>
      </c>
      <c r="F218" s="75" t="s">
        <v>1452</v>
      </c>
      <c r="G218" s="13">
        <v>44422</v>
      </c>
      <c r="H218" s="76" t="s">
        <v>1453</v>
      </c>
      <c r="I218" s="15">
        <v>50</v>
      </c>
      <c r="J218" s="15">
        <v>40</v>
      </c>
      <c r="K218" s="15">
        <v>15</v>
      </c>
      <c r="L218" s="15">
        <v>2</v>
      </c>
      <c r="M218" s="80">
        <f t="shared" si="3"/>
        <v>7.5</v>
      </c>
      <c r="N218" s="102">
        <v>8</v>
      </c>
      <c r="O218" s="62">
        <v>3000</v>
      </c>
      <c r="P218" s="63">
        <f>Table2245236891011121314151617181920212224234567234568[[#This Row],[PEMBULATAN]]*O218</f>
        <v>24000</v>
      </c>
    </row>
    <row r="219" spans="1:16" ht="24.75" customHeight="1" x14ac:dyDescent="0.2">
      <c r="A219" s="90"/>
      <c r="B219" s="74"/>
      <c r="C219" s="85" t="s">
        <v>1255</v>
      </c>
      <c r="D219" s="77" t="s">
        <v>292</v>
      </c>
      <c r="E219" s="13">
        <v>44418</v>
      </c>
      <c r="F219" s="75" t="s">
        <v>1452</v>
      </c>
      <c r="G219" s="13">
        <v>44422</v>
      </c>
      <c r="H219" s="76" t="s">
        <v>1453</v>
      </c>
      <c r="I219" s="15">
        <v>41</v>
      </c>
      <c r="J219" s="15">
        <v>31</v>
      </c>
      <c r="K219" s="15">
        <v>10</v>
      </c>
      <c r="L219" s="15">
        <v>2</v>
      </c>
      <c r="M219" s="80">
        <f t="shared" si="3"/>
        <v>3.1775000000000002</v>
      </c>
      <c r="N219" s="102">
        <v>3</v>
      </c>
      <c r="O219" s="62">
        <v>3000</v>
      </c>
      <c r="P219" s="63">
        <f>Table2245236891011121314151617181920212224234567234568[[#This Row],[PEMBULATAN]]*O219</f>
        <v>9000</v>
      </c>
    </row>
    <row r="220" spans="1:16" ht="24.75" customHeight="1" x14ac:dyDescent="0.2">
      <c r="A220" s="90"/>
      <c r="B220" s="74"/>
      <c r="C220" s="85" t="s">
        <v>1256</v>
      </c>
      <c r="D220" s="77" t="s">
        <v>292</v>
      </c>
      <c r="E220" s="13">
        <v>44418</v>
      </c>
      <c r="F220" s="75" t="s">
        <v>1452</v>
      </c>
      <c r="G220" s="13">
        <v>44422</v>
      </c>
      <c r="H220" s="76" t="s">
        <v>1453</v>
      </c>
      <c r="I220" s="15">
        <v>97</v>
      </c>
      <c r="J220" s="15">
        <v>30</v>
      </c>
      <c r="K220" s="15">
        <v>6</v>
      </c>
      <c r="L220" s="15">
        <v>5</v>
      </c>
      <c r="M220" s="80">
        <f t="shared" si="3"/>
        <v>4.3650000000000002</v>
      </c>
      <c r="N220" s="102">
        <v>5</v>
      </c>
      <c r="O220" s="62">
        <v>3000</v>
      </c>
      <c r="P220" s="63">
        <f>Table2245236891011121314151617181920212224234567234568[[#This Row],[PEMBULATAN]]*O220</f>
        <v>15000</v>
      </c>
    </row>
    <row r="221" spans="1:16" ht="24.75" customHeight="1" x14ac:dyDescent="0.2">
      <c r="A221" s="90"/>
      <c r="B221" s="74"/>
      <c r="C221" s="85" t="s">
        <v>1257</v>
      </c>
      <c r="D221" s="77" t="s">
        <v>292</v>
      </c>
      <c r="E221" s="13">
        <v>44418</v>
      </c>
      <c r="F221" s="75" t="s">
        <v>1452</v>
      </c>
      <c r="G221" s="13">
        <v>44422</v>
      </c>
      <c r="H221" s="76" t="s">
        <v>1453</v>
      </c>
      <c r="I221" s="15">
        <v>50</v>
      </c>
      <c r="J221" s="15">
        <v>42</v>
      </c>
      <c r="K221" s="15">
        <v>29</v>
      </c>
      <c r="L221" s="15">
        <v>14</v>
      </c>
      <c r="M221" s="80">
        <f t="shared" si="3"/>
        <v>15.225</v>
      </c>
      <c r="N221" s="102">
        <v>15</v>
      </c>
      <c r="O221" s="62">
        <v>3000</v>
      </c>
      <c r="P221" s="63">
        <f>Table2245236891011121314151617181920212224234567234568[[#This Row],[PEMBULATAN]]*O221</f>
        <v>45000</v>
      </c>
    </row>
    <row r="222" spans="1:16" ht="24.75" customHeight="1" x14ac:dyDescent="0.2">
      <c r="A222" s="90"/>
      <c r="B222" s="74"/>
      <c r="C222" s="85" t="s">
        <v>1258</v>
      </c>
      <c r="D222" s="77" t="s">
        <v>292</v>
      </c>
      <c r="E222" s="13">
        <v>44418</v>
      </c>
      <c r="F222" s="75" t="s">
        <v>1452</v>
      </c>
      <c r="G222" s="13">
        <v>44422</v>
      </c>
      <c r="H222" s="76" t="s">
        <v>1453</v>
      </c>
      <c r="I222" s="15">
        <v>57</v>
      </c>
      <c r="J222" s="15">
        <v>10</v>
      </c>
      <c r="K222" s="15">
        <v>18</v>
      </c>
      <c r="L222" s="15">
        <v>14</v>
      </c>
      <c r="M222" s="80">
        <f t="shared" si="3"/>
        <v>2.5649999999999999</v>
      </c>
      <c r="N222" s="102">
        <v>14</v>
      </c>
      <c r="O222" s="62">
        <v>3000</v>
      </c>
      <c r="P222" s="63">
        <f>Table2245236891011121314151617181920212224234567234568[[#This Row],[PEMBULATAN]]*O222</f>
        <v>42000</v>
      </c>
    </row>
    <row r="223" spans="1:16" ht="24.75" customHeight="1" x14ac:dyDescent="0.2">
      <c r="A223" s="90"/>
      <c r="B223" s="74"/>
      <c r="C223" s="85" t="s">
        <v>1259</v>
      </c>
      <c r="D223" s="77" t="s">
        <v>292</v>
      </c>
      <c r="E223" s="13">
        <v>44418</v>
      </c>
      <c r="F223" s="75" t="s">
        <v>1452</v>
      </c>
      <c r="G223" s="13">
        <v>44422</v>
      </c>
      <c r="H223" s="76" t="s">
        <v>1453</v>
      </c>
      <c r="I223" s="15">
        <v>90</v>
      </c>
      <c r="J223" s="15">
        <v>68</v>
      </c>
      <c r="K223" s="15">
        <v>30</v>
      </c>
      <c r="L223" s="15">
        <v>2</v>
      </c>
      <c r="M223" s="80">
        <f t="shared" si="3"/>
        <v>45.9</v>
      </c>
      <c r="N223" s="102">
        <v>46</v>
      </c>
      <c r="O223" s="62">
        <v>3000</v>
      </c>
      <c r="P223" s="63">
        <f>Table2245236891011121314151617181920212224234567234568[[#This Row],[PEMBULATAN]]*O223</f>
        <v>138000</v>
      </c>
    </row>
    <row r="224" spans="1:16" ht="24.75" customHeight="1" x14ac:dyDescent="0.2">
      <c r="A224" s="90"/>
      <c r="B224" s="74"/>
      <c r="C224" s="85" t="s">
        <v>1260</v>
      </c>
      <c r="D224" s="77" t="s">
        <v>292</v>
      </c>
      <c r="E224" s="13">
        <v>44418</v>
      </c>
      <c r="F224" s="75" t="s">
        <v>1452</v>
      </c>
      <c r="G224" s="13">
        <v>44422</v>
      </c>
      <c r="H224" s="76" t="s">
        <v>1453</v>
      </c>
      <c r="I224" s="15">
        <v>41</v>
      </c>
      <c r="J224" s="15">
        <v>31</v>
      </c>
      <c r="K224" s="15">
        <v>10</v>
      </c>
      <c r="L224" s="15">
        <v>18</v>
      </c>
      <c r="M224" s="80">
        <f t="shared" si="3"/>
        <v>3.1775000000000002</v>
      </c>
      <c r="N224" s="102">
        <v>18</v>
      </c>
      <c r="O224" s="62">
        <v>3000</v>
      </c>
      <c r="P224" s="63">
        <f>Table2245236891011121314151617181920212224234567234568[[#This Row],[PEMBULATAN]]*O224</f>
        <v>54000</v>
      </c>
    </row>
    <row r="225" spans="1:16" ht="24.75" customHeight="1" x14ac:dyDescent="0.2">
      <c r="A225" s="90"/>
      <c r="B225" s="74"/>
      <c r="C225" s="85" t="s">
        <v>1261</v>
      </c>
      <c r="D225" s="77" t="s">
        <v>292</v>
      </c>
      <c r="E225" s="13">
        <v>44418</v>
      </c>
      <c r="F225" s="75" t="s">
        <v>1452</v>
      </c>
      <c r="G225" s="13">
        <v>44422</v>
      </c>
      <c r="H225" s="76" t="s">
        <v>1453</v>
      </c>
      <c r="I225" s="15">
        <v>50</v>
      </c>
      <c r="J225" s="15">
        <v>40</v>
      </c>
      <c r="K225" s="15">
        <v>15</v>
      </c>
      <c r="L225" s="15">
        <v>19</v>
      </c>
      <c r="M225" s="80">
        <f t="shared" si="3"/>
        <v>7.5</v>
      </c>
      <c r="N225" s="102">
        <v>19</v>
      </c>
      <c r="O225" s="62">
        <v>3000</v>
      </c>
      <c r="P225" s="63">
        <f>Table2245236891011121314151617181920212224234567234568[[#This Row],[PEMBULATAN]]*O225</f>
        <v>57000</v>
      </c>
    </row>
    <row r="226" spans="1:16" ht="24.75" customHeight="1" x14ac:dyDescent="0.2">
      <c r="A226" s="90"/>
      <c r="B226" s="74"/>
      <c r="C226" s="85" t="s">
        <v>1262</v>
      </c>
      <c r="D226" s="77" t="s">
        <v>292</v>
      </c>
      <c r="E226" s="13">
        <v>44418</v>
      </c>
      <c r="F226" s="75" t="s">
        <v>1452</v>
      </c>
      <c r="G226" s="13">
        <v>44422</v>
      </c>
      <c r="H226" s="76" t="s">
        <v>1453</v>
      </c>
      <c r="I226" s="15">
        <v>57</v>
      </c>
      <c r="J226" s="15">
        <v>10</v>
      </c>
      <c r="K226" s="15">
        <v>18</v>
      </c>
      <c r="L226" s="15">
        <v>16</v>
      </c>
      <c r="M226" s="80">
        <f t="shared" si="3"/>
        <v>2.5649999999999999</v>
      </c>
      <c r="N226" s="102">
        <v>16</v>
      </c>
      <c r="O226" s="62">
        <v>3000</v>
      </c>
      <c r="P226" s="63">
        <f>Table2245236891011121314151617181920212224234567234568[[#This Row],[PEMBULATAN]]*O226</f>
        <v>48000</v>
      </c>
    </row>
    <row r="227" spans="1:16" ht="24.75" customHeight="1" x14ac:dyDescent="0.2">
      <c r="A227" s="90"/>
      <c r="B227" s="74"/>
      <c r="C227" s="85" t="s">
        <v>1263</v>
      </c>
      <c r="D227" s="77" t="s">
        <v>292</v>
      </c>
      <c r="E227" s="13">
        <v>44418</v>
      </c>
      <c r="F227" s="75" t="s">
        <v>1452</v>
      </c>
      <c r="G227" s="13">
        <v>44422</v>
      </c>
      <c r="H227" s="76" t="s">
        <v>1453</v>
      </c>
      <c r="I227" s="15">
        <v>94</v>
      </c>
      <c r="J227" s="15">
        <v>51</v>
      </c>
      <c r="K227" s="15">
        <v>40</v>
      </c>
      <c r="L227" s="15">
        <v>7</v>
      </c>
      <c r="M227" s="80">
        <f t="shared" si="3"/>
        <v>47.94</v>
      </c>
      <c r="N227" s="102">
        <v>48</v>
      </c>
      <c r="O227" s="62">
        <v>3000</v>
      </c>
      <c r="P227" s="63">
        <f>Table2245236891011121314151617181920212224234567234568[[#This Row],[PEMBULATAN]]*O227</f>
        <v>144000</v>
      </c>
    </row>
    <row r="228" spans="1:16" ht="24.75" customHeight="1" x14ac:dyDescent="0.2">
      <c r="A228" s="90"/>
      <c r="B228" s="74"/>
      <c r="C228" s="85" t="s">
        <v>1264</v>
      </c>
      <c r="D228" s="77" t="s">
        <v>292</v>
      </c>
      <c r="E228" s="13">
        <v>44418</v>
      </c>
      <c r="F228" s="75" t="s">
        <v>1452</v>
      </c>
      <c r="G228" s="13">
        <v>44422</v>
      </c>
      <c r="H228" s="76" t="s">
        <v>1453</v>
      </c>
      <c r="I228" s="15">
        <v>50</v>
      </c>
      <c r="J228" s="15">
        <v>40</v>
      </c>
      <c r="K228" s="15">
        <v>15</v>
      </c>
      <c r="L228" s="15">
        <v>3</v>
      </c>
      <c r="M228" s="80">
        <f t="shared" si="3"/>
        <v>7.5</v>
      </c>
      <c r="N228" s="102">
        <v>8</v>
      </c>
      <c r="O228" s="62">
        <v>3000</v>
      </c>
      <c r="P228" s="63">
        <f>Table2245236891011121314151617181920212224234567234568[[#This Row],[PEMBULATAN]]*O228</f>
        <v>24000</v>
      </c>
    </row>
    <row r="229" spans="1:16" ht="24.75" customHeight="1" x14ac:dyDescent="0.2">
      <c r="A229" s="90"/>
      <c r="B229" s="74"/>
      <c r="C229" s="85" t="s">
        <v>1265</v>
      </c>
      <c r="D229" s="77" t="s">
        <v>292</v>
      </c>
      <c r="E229" s="13">
        <v>44418</v>
      </c>
      <c r="F229" s="75" t="s">
        <v>1452</v>
      </c>
      <c r="G229" s="13">
        <v>44422</v>
      </c>
      <c r="H229" s="76" t="s">
        <v>1453</v>
      </c>
      <c r="I229" s="15">
        <v>100</v>
      </c>
      <c r="J229" s="15">
        <v>56</v>
      </c>
      <c r="K229" s="15">
        <v>20</v>
      </c>
      <c r="L229" s="15">
        <v>14</v>
      </c>
      <c r="M229" s="80">
        <f t="shared" si="3"/>
        <v>28</v>
      </c>
      <c r="N229" s="102">
        <v>28</v>
      </c>
      <c r="O229" s="62">
        <v>3000</v>
      </c>
      <c r="P229" s="63">
        <f>Table2245236891011121314151617181920212224234567234568[[#This Row],[PEMBULATAN]]*O229</f>
        <v>84000</v>
      </c>
    </row>
    <row r="230" spans="1:16" ht="24.75" customHeight="1" x14ac:dyDescent="0.2">
      <c r="A230" s="90"/>
      <c r="B230" s="74"/>
      <c r="C230" s="85" t="s">
        <v>1266</v>
      </c>
      <c r="D230" s="77" t="s">
        <v>292</v>
      </c>
      <c r="E230" s="13">
        <v>44418</v>
      </c>
      <c r="F230" s="75" t="s">
        <v>1452</v>
      </c>
      <c r="G230" s="13">
        <v>44422</v>
      </c>
      <c r="H230" s="76" t="s">
        <v>1453</v>
      </c>
      <c r="I230" s="15">
        <v>70</v>
      </c>
      <c r="J230" s="15">
        <v>51</v>
      </c>
      <c r="K230" s="15">
        <v>30</v>
      </c>
      <c r="L230" s="15">
        <v>1</v>
      </c>
      <c r="M230" s="80">
        <f t="shared" si="3"/>
        <v>26.774999999999999</v>
      </c>
      <c r="N230" s="102">
        <v>27</v>
      </c>
      <c r="O230" s="62">
        <v>3000</v>
      </c>
      <c r="P230" s="63">
        <f>Table2245236891011121314151617181920212224234567234568[[#This Row],[PEMBULATAN]]*O230</f>
        <v>81000</v>
      </c>
    </row>
    <row r="231" spans="1:16" ht="24.75" customHeight="1" x14ac:dyDescent="0.2">
      <c r="A231" s="90"/>
      <c r="B231" s="74"/>
      <c r="C231" s="85" t="s">
        <v>1267</v>
      </c>
      <c r="D231" s="77" t="s">
        <v>292</v>
      </c>
      <c r="E231" s="13">
        <v>44418</v>
      </c>
      <c r="F231" s="75" t="s">
        <v>1452</v>
      </c>
      <c r="G231" s="13">
        <v>44422</v>
      </c>
      <c r="H231" s="76" t="s">
        <v>1453</v>
      </c>
      <c r="I231" s="15">
        <v>70</v>
      </c>
      <c r="J231" s="15">
        <v>50</v>
      </c>
      <c r="K231" s="15">
        <v>27</v>
      </c>
      <c r="L231" s="15">
        <v>1</v>
      </c>
      <c r="M231" s="80">
        <f t="shared" si="3"/>
        <v>23.625</v>
      </c>
      <c r="N231" s="102">
        <v>24</v>
      </c>
      <c r="O231" s="62">
        <v>3000</v>
      </c>
      <c r="P231" s="63">
        <f>Table2245236891011121314151617181920212224234567234568[[#This Row],[PEMBULATAN]]*O231</f>
        <v>72000</v>
      </c>
    </row>
    <row r="232" spans="1:16" ht="24.75" customHeight="1" x14ac:dyDescent="0.2">
      <c r="A232" s="90"/>
      <c r="B232" s="74"/>
      <c r="C232" s="85" t="s">
        <v>1268</v>
      </c>
      <c r="D232" s="77" t="s">
        <v>292</v>
      </c>
      <c r="E232" s="13">
        <v>44418</v>
      </c>
      <c r="F232" s="75" t="s">
        <v>1452</v>
      </c>
      <c r="G232" s="13">
        <v>44422</v>
      </c>
      <c r="H232" s="76" t="s">
        <v>1453</v>
      </c>
      <c r="I232" s="15">
        <v>80</v>
      </c>
      <c r="J232" s="15">
        <v>60</v>
      </c>
      <c r="K232" s="15">
        <v>22</v>
      </c>
      <c r="L232" s="15">
        <v>2</v>
      </c>
      <c r="M232" s="80">
        <f t="shared" si="3"/>
        <v>26.4</v>
      </c>
      <c r="N232" s="102">
        <v>26</v>
      </c>
      <c r="O232" s="62">
        <v>3000</v>
      </c>
      <c r="P232" s="63">
        <f>Table2245236891011121314151617181920212224234567234568[[#This Row],[PEMBULATAN]]*O232</f>
        <v>78000</v>
      </c>
    </row>
    <row r="233" spans="1:16" ht="24.75" customHeight="1" x14ac:dyDescent="0.2">
      <c r="A233" s="90"/>
      <c r="B233" s="74"/>
      <c r="C233" s="85" t="s">
        <v>1269</v>
      </c>
      <c r="D233" s="77" t="s">
        <v>292</v>
      </c>
      <c r="E233" s="13">
        <v>44418</v>
      </c>
      <c r="F233" s="75" t="s">
        <v>1452</v>
      </c>
      <c r="G233" s="13">
        <v>44422</v>
      </c>
      <c r="H233" s="76" t="s">
        <v>1453</v>
      </c>
      <c r="I233" s="15">
        <v>131</v>
      </c>
      <c r="J233" s="15">
        <v>54</v>
      </c>
      <c r="K233" s="15">
        <v>24</v>
      </c>
      <c r="L233" s="15">
        <v>14</v>
      </c>
      <c r="M233" s="80">
        <f t="shared" si="3"/>
        <v>42.444000000000003</v>
      </c>
      <c r="N233" s="102">
        <v>42</v>
      </c>
      <c r="O233" s="62">
        <v>3000</v>
      </c>
      <c r="P233" s="63">
        <f>Table2245236891011121314151617181920212224234567234568[[#This Row],[PEMBULATAN]]*O233</f>
        <v>126000</v>
      </c>
    </row>
    <row r="234" spans="1:16" ht="24.75" customHeight="1" x14ac:dyDescent="0.2">
      <c r="A234" s="90"/>
      <c r="B234" s="74"/>
      <c r="C234" s="85" t="s">
        <v>1270</v>
      </c>
      <c r="D234" s="77" t="s">
        <v>292</v>
      </c>
      <c r="E234" s="13">
        <v>44418</v>
      </c>
      <c r="F234" s="75" t="s">
        <v>1452</v>
      </c>
      <c r="G234" s="13">
        <v>44422</v>
      </c>
      <c r="H234" s="76" t="s">
        <v>1453</v>
      </c>
      <c r="I234" s="15">
        <v>100</v>
      </c>
      <c r="J234" s="15">
        <v>60</v>
      </c>
      <c r="K234" s="15">
        <v>37</v>
      </c>
      <c r="L234" s="15">
        <v>19</v>
      </c>
      <c r="M234" s="80">
        <f t="shared" si="3"/>
        <v>55.5</v>
      </c>
      <c r="N234" s="102">
        <v>56</v>
      </c>
      <c r="O234" s="62">
        <v>3000</v>
      </c>
      <c r="P234" s="63">
        <f>Table2245236891011121314151617181920212224234567234568[[#This Row],[PEMBULATAN]]*O234</f>
        <v>168000</v>
      </c>
    </row>
    <row r="235" spans="1:16" ht="24.75" customHeight="1" x14ac:dyDescent="0.2">
      <c r="A235" s="90"/>
      <c r="B235" s="74"/>
      <c r="C235" s="85" t="s">
        <v>1271</v>
      </c>
      <c r="D235" s="77" t="s">
        <v>292</v>
      </c>
      <c r="E235" s="13">
        <v>44418</v>
      </c>
      <c r="F235" s="75" t="s">
        <v>1452</v>
      </c>
      <c r="G235" s="13">
        <v>44422</v>
      </c>
      <c r="H235" s="76" t="s">
        <v>1453</v>
      </c>
      <c r="I235" s="15">
        <v>83</v>
      </c>
      <c r="J235" s="15">
        <v>52</v>
      </c>
      <c r="K235" s="15">
        <v>34</v>
      </c>
      <c r="L235" s="15">
        <v>15</v>
      </c>
      <c r="M235" s="80">
        <f t="shared" si="3"/>
        <v>36.686</v>
      </c>
      <c r="N235" s="102">
        <v>37</v>
      </c>
      <c r="O235" s="62">
        <v>3000</v>
      </c>
      <c r="P235" s="63">
        <f>Table2245236891011121314151617181920212224234567234568[[#This Row],[PEMBULATAN]]*O235</f>
        <v>111000</v>
      </c>
    </row>
    <row r="236" spans="1:16" ht="24.75" customHeight="1" x14ac:dyDescent="0.2">
      <c r="A236" s="90"/>
      <c r="B236" s="74"/>
      <c r="C236" s="85" t="s">
        <v>1272</v>
      </c>
      <c r="D236" s="77" t="s">
        <v>292</v>
      </c>
      <c r="E236" s="13">
        <v>44418</v>
      </c>
      <c r="F236" s="75" t="s">
        <v>1452</v>
      </c>
      <c r="G236" s="13">
        <v>44422</v>
      </c>
      <c r="H236" s="76" t="s">
        <v>1453</v>
      </c>
      <c r="I236" s="15">
        <v>80</v>
      </c>
      <c r="J236" s="15">
        <v>21</v>
      </c>
      <c r="K236" s="15">
        <v>28</v>
      </c>
      <c r="L236" s="15">
        <v>18</v>
      </c>
      <c r="M236" s="80">
        <f t="shared" si="3"/>
        <v>11.76</v>
      </c>
      <c r="N236" s="102">
        <v>18</v>
      </c>
      <c r="O236" s="62">
        <v>3000</v>
      </c>
      <c r="P236" s="63">
        <f>Table2245236891011121314151617181920212224234567234568[[#This Row],[PEMBULATAN]]*O236</f>
        <v>54000</v>
      </c>
    </row>
    <row r="237" spans="1:16" ht="24.75" customHeight="1" x14ac:dyDescent="0.2">
      <c r="A237" s="90"/>
      <c r="B237" s="74"/>
      <c r="C237" s="85" t="s">
        <v>1273</v>
      </c>
      <c r="D237" s="77" t="s">
        <v>292</v>
      </c>
      <c r="E237" s="13">
        <v>44418</v>
      </c>
      <c r="F237" s="75" t="s">
        <v>1452</v>
      </c>
      <c r="G237" s="13">
        <v>44422</v>
      </c>
      <c r="H237" s="76" t="s">
        <v>1453</v>
      </c>
      <c r="I237" s="15">
        <v>94</v>
      </c>
      <c r="J237" s="15">
        <v>51</v>
      </c>
      <c r="K237" s="15">
        <v>40</v>
      </c>
      <c r="L237" s="15">
        <v>19</v>
      </c>
      <c r="M237" s="80">
        <f t="shared" si="3"/>
        <v>47.94</v>
      </c>
      <c r="N237" s="102">
        <v>48</v>
      </c>
      <c r="O237" s="62">
        <v>3000</v>
      </c>
      <c r="P237" s="63">
        <f>Table2245236891011121314151617181920212224234567234568[[#This Row],[PEMBULATAN]]*O237</f>
        <v>144000</v>
      </c>
    </row>
    <row r="238" spans="1:16" ht="24.75" customHeight="1" x14ac:dyDescent="0.2">
      <c r="A238" s="90"/>
      <c r="B238" s="74"/>
      <c r="C238" s="85" t="s">
        <v>1274</v>
      </c>
      <c r="D238" s="77" t="s">
        <v>292</v>
      </c>
      <c r="E238" s="13">
        <v>44418</v>
      </c>
      <c r="F238" s="75" t="s">
        <v>1452</v>
      </c>
      <c r="G238" s="13">
        <v>44422</v>
      </c>
      <c r="H238" s="76" t="s">
        <v>1453</v>
      </c>
      <c r="I238" s="15">
        <v>50</v>
      </c>
      <c r="J238" s="15">
        <v>42</v>
      </c>
      <c r="K238" s="15">
        <v>29</v>
      </c>
      <c r="L238" s="15">
        <v>11</v>
      </c>
      <c r="M238" s="80">
        <f t="shared" si="3"/>
        <v>15.225</v>
      </c>
      <c r="N238" s="102">
        <v>15</v>
      </c>
      <c r="O238" s="62">
        <v>3000</v>
      </c>
      <c r="P238" s="63">
        <f>Table2245236891011121314151617181920212224234567234568[[#This Row],[PEMBULATAN]]*O238</f>
        <v>45000</v>
      </c>
    </row>
    <row r="239" spans="1:16" ht="24.75" customHeight="1" x14ac:dyDescent="0.2">
      <c r="A239" s="90"/>
      <c r="B239" s="74"/>
      <c r="C239" s="85" t="s">
        <v>1275</v>
      </c>
      <c r="D239" s="77" t="s">
        <v>292</v>
      </c>
      <c r="E239" s="13">
        <v>44418</v>
      </c>
      <c r="F239" s="75" t="s">
        <v>1452</v>
      </c>
      <c r="G239" s="13">
        <v>44422</v>
      </c>
      <c r="H239" s="76" t="s">
        <v>1453</v>
      </c>
      <c r="I239" s="15">
        <v>80</v>
      </c>
      <c r="J239" s="15">
        <v>21</v>
      </c>
      <c r="K239" s="15">
        <v>28</v>
      </c>
      <c r="L239" s="15">
        <v>13</v>
      </c>
      <c r="M239" s="80">
        <f t="shared" si="3"/>
        <v>11.76</v>
      </c>
      <c r="N239" s="102">
        <v>13</v>
      </c>
      <c r="O239" s="62">
        <v>3000</v>
      </c>
      <c r="P239" s="63">
        <f>Table2245236891011121314151617181920212224234567234568[[#This Row],[PEMBULATAN]]*O239</f>
        <v>39000</v>
      </c>
    </row>
    <row r="240" spans="1:16" ht="24.75" customHeight="1" x14ac:dyDescent="0.2">
      <c r="A240" s="90"/>
      <c r="B240" s="74"/>
      <c r="C240" s="85" t="s">
        <v>1276</v>
      </c>
      <c r="D240" s="77" t="s">
        <v>292</v>
      </c>
      <c r="E240" s="13">
        <v>44418</v>
      </c>
      <c r="F240" s="75" t="s">
        <v>1452</v>
      </c>
      <c r="G240" s="13">
        <v>44422</v>
      </c>
      <c r="H240" s="76" t="s">
        <v>1453</v>
      </c>
      <c r="I240" s="15">
        <v>90</v>
      </c>
      <c r="J240" s="15">
        <v>55</v>
      </c>
      <c r="K240" s="15">
        <v>30</v>
      </c>
      <c r="L240" s="15">
        <v>14</v>
      </c>
      <c r="M240" s="80">
        <f t="shared" si="3"/>
        <v>37.125</v>
      </c>
      <c r="N240" s="102">
        <v>37</v>
      </c>
      <c r="O240" s="62">
        <v>3000</v>
      </c>
      <c r="P240" s="63">
        <f>Table2245236891011121314151617181920212224234567234568[[#This Row],[PEMBULATAN]]*O240</f>
        <v>111000</v>
      </c>
    </row>
    <row r="241" spans="1:16" ht="24.75" customHeight="1" x14ac:dyDescent="0.2">
      <c r="A241" s="90"/>
      <c r="B241" s="74"/>
      <c r="C241" s="85" t="s">
        <v>1277</v>
      </c>
      <c r="D241" s="77" t="s">
        <v>292</v>
      </c>
      <c r="E241" s="13">
        <v>44418</v>
      </c>
      <c r="F241" s="75" t="s">
        <v>1452</v>
      </c>
      <c r="G241" s="13">
        <v>44422</v>
      </c>
      <c r="H241" s="76" t="s">
        <v>1453</v>
      </c>
      <c r="I241" s="15">
        <v>55</v>
      </c>
      <c r="J241" s="15">
        <v>30</v>
      </c>
      <c r="K241" s="15">
        <v>30</v>
      </c>
      <c r="L241" s="15">
        <v>26</v>
      </c>
      <c r="M241" s="80">
        <f t="shared" si="3"/>
        <v>12.375</v>
      </c>
      <c r="N241" s="102">
        <v>26</v>
      </c>
      <c r="O241" s="62">
        <v>3000</v>
      </c>
      <c r="P241" s="63">
        <f>Table2245236891011121314151617181920212224234567234568[[#This Row],[PEMBULATAN]]*O241</f>
        <v>78000</v>
      </c>
    </row>
    <row r="242" spans="1:16" ht="24.75" customHeight="1" x14ac:dyDescent="0.2">
      <c r="A242" s="90"/>
      <c r="B242" s="74"/>
      <c r="C242" s="85" t="s">
        <v>1278</v>
      </c>
      <c r="D242" s="77" t="s">
        <v>292</v>
      </c>
      <c r="E242" s="13">
        <v>44418</v>
      </c>
      <c r="F242" s="75" t="s">
        <v>1452</v>
      </c>
      <c r="G242" s="13">
        <v>44422</v>
      </c>
      <c r="H242" s="76" t="s">
        <v>1453</v>
      </c>
      <c r="I242" s="15">
        <v>60</v>
      </c>
      <c r="J242" s="15">
        <v>80</v>
      </c>
      <c r="K242" s="15">
        <v>17</v>
      </c>
      <c r="L242" s="15">
        <v>7</v>
      </c>
      <c r="M242" s="80">
        <f t="shared" si="3"/>
        <v>20.399999999999999</v>
      </c>
      <c r="N242" s="102">
        <v>20</v>
      </c>
      <c r="O242" s="62">
        <v>3000</v>
      </c>
      <c r="P242" s="63">
        <f>Table2245236891011121314151617181920212224234567234568[[#This Row],[PEMBULATAN]]*O242</f>
        <v>60000</v>
      </c>
    </row>
    <row r="243" spans="1:16" ht="24.75" customHeight="1" x14ac:dyDescent="0.2">
      <c r="A243" s="90"/>
      <c r="B243" s="74"/>
      <c r="C243" s="85" t="s">
        <v>1279</v>
      </c>
      <c r="D243" s="77" t="s">
        <v>292</v>
      </c>
      <c r="E243" s="13">
        <v>44418</v>
      </c>
      <c r="F243" s="75" t="s">
        <v>1452</v>
      </c>
      <c r="G243" s="13">
        <v>44422</v>
      </c>
      <c r="H243" s="76" t="s">
        <v>1453</v>
      </c>
      <c r="I243" s="15">
        <v>40</v>
      </c>
      <c r="J243" s="15">
        <v>32</v>
      </c>
      <c r="K243" s="15">
        <v>20</v>
      </c>
      <c r="L243" s="15">
        <v>10</v>
      </c>
      <c r="M243" s="80">
        <f t="shared" si="3"/>
        <v>6.4</v>
      </c>
      <c r="N243" s="102">
        <v>10</v>
      </c>
      <c r="O243" s="62">
        <v>3000</v>
      </c>
      <c r="P243" s="63">
        <f>Table2245236891011121314151617181920212224234567234568[[#This Row],[PEMBULATAN]]*O243</f>
        <v>30000</v>
      </c>
    </row>
    <row r="244" spans="1:16" ht="24.75" customHeight="1" x14ac:dyDescent="0.2">
      <c r="A244" s="90"/>
      <c r="B244" s="74"/>
      <c r="C244" s="85" t="s">
        <v>1280</v>
      </c>
      <c r="D244" s="77" t="s">
        <v>292</v>
      </c>
      <c r="E244" s="13">
        <v>44418</v>
      </c>
      <c r="F244" s="75" t="s">
        <v>1452</v>
      </c>
      <c r="G244" s="13">
        <v>44422</v>
      </c>
      <c r="H244" s="76" t="s">
        <v>1453</v>
      </c>
      <c r="I244" s="15">
        <v>31</v>
      </c>
      <c r="J244" s="15">
        <v>40</v>
      </c>
      <c r="K244" s="15">
        <v>32</v>
      </c>
      <c r="L244" s="15">
        <v>19</v>
      </c>
      <c r="M244" s="80">
        <f t="shared" si="3"/>
        <v>9.92</v>
      </c>
      <c r="N244" s="102">
        <v>19</v>
      </c>
      <c r="O244" s="62">
        <v>3000</v>
      </c>
      <c r="P244" s="63">
        <f>Table2245236891011121314151617181920212224234567234568[[#This Row],[PEMBULATAN]]*O244</f>
        <v>57000</v>
      </c>
    </row>
    <row r="245" spans="1:16" ht="24.75" customHeight="1" x14ac:dyDescent="0.2">
      <c r="A245" s="90"/>
      <c r="B245" s="74"/>
      <c r="C245" s="85" t="s">
        <v>1281</v>
      </c>
      <c r="D245" s="77" t="s">
        <v>292</v>
      </c>
      <c r="E245" s="13">
        <v>44418</v>
      </c>
      <c r="F245" s="75" t="s">
        <v>1452</v>
      </c>
      <c r="G245" s="13">
        <v>44422</v>
      </c>
      <c r="H245" s="76" t="s">
        <v>1453</v>
      </c>
      <c r="I245" s="15">
        <v>31</v>
      </c>
      <c r="J245" s="15">
        <v>27</v>
      </c>
      <c r="K245" s="15">
        <v>8</v>
      </c>
      <c r="L245" s="15">
        <v>13</v>
      </c>
      <c r="M245" s="80">
        <f t="shared" si="3"/>
        <v>1.6739999999999999</v>
      </c>
      <c r="N245" s="102">
        <v>13</v>
      </c>
      <c r="O245" s="62">
        <v>3000</v>
      </c>
      <c r="P245" s="63">
        <f>Table2245236891011121314151617181920212224234567234568[[#This Row],[PEMBULATAN]]*O245</f>
        <v>39000</v>
      </c>
    </row>
    <row r="246" spans="1:16" ht="24.75" customHeight="1" x14ac:dyDescent="0.2">
      <c r="A246" s="90"/>
      <c r="B246" s="74"/>
      <c r="C246" s="85" t="s">
        <v>1282</v>
      </c>
      <c r="D246" s="77" t="s">
        <v>292</v>
      </c>
      <c r="E246" s="13">
        <v>44418</v>
      </c>
      <c r="F246" s="75" t="s">
        <v>1452</v>
      </c>
      <c r="G246" s="13">
        <v>44422</v>
      </c>
      <c r="H246" s="76" t="s">
        <v>1453</v>
      </c>
      <c r="I246" s="15">
        <v>40</v>
      </c>
      <c r="J246" s="15">
        <v>33</v>
      </c>
      <c r="K246" s="15">
        <v>12</v>
      </c>
      <c r="L246" s="15">
        <v>19</v>
      </c>
      <c r="M246" s="80">
        <f t="shared" si="3"/>
        <v>3.96</v>
      </c>
      <c r="N246" s="102">
        <v>19</v>
      </c>
      <c r="O246" s="62">
        <v>3000</v>
      </c>
      <c r="P246" s="63">
        <f>Table2245236891011121314151617181920212224234567234568[[#This Row],[PEMBULATAN]]*O246</f>
        <v>57000</v>
      </c>
    </row>
    <row r="247" spans="1:16" ht="24.75" customHeight="1" x14ac:dyDescent="0.2">
      <c r="A247" s="90"/>
      <c r="B247" s="74"/>
      <c r="C247" s="85" t="s">
        <v>1283</v>
      </c>
      <c r="D247" s="77" t="s">
        <v>292</v>
      </c>
      <c r="E247" s="13">
        <v>44418</v>
      </c>
      <c r="F247" s="75" t="s">
        <v>1452</v>
      </c>
      <c r="G247" s="13">
        <v>44422</v>
      </c>
      <c r="H247" s="76" t="s">
        <v>1453</v>
      </c>
      <c r="I247" s="15">
        <v>55</v>
      </c>
      <c r="J247" s="15">
        <v>37</v>
      </c>
      <c r="K247" s="15">
        <v>17</v>
      </c>
      <c r="L247" s="15">
        <v>12</v>
      </c>
      <c r="M247" s="80">
        <f t="shared" si="3"/>
        <v>8.6487499999999997</v>
      </c>
      <c r="N247" s="102">
        <v>12</v>
      </c>
      <c r="O247" s="62">
        <v>3000</v>
      </c>
      <c r="P247" s="63">
        <f>Table2245236891011121314151617181920212224234567234568[[#This Row],[PEMBULATAN]]*O247</f>
        <v>36000</v>
      </c>
    </row>
    <row r="248" spans="1:16" ht="24.75" customHeight="1" x14ac:dyDescent="0.2">
      <c r="A248" s="90"/>
      <c r="B248" s="74"/>
      <c r="C248" s="85" t="s">
        <v>1284</v>
      </c>
      <c r="D248" s="77" t="s">
        <v>292</v>
      </c>
      <c r="E248" s="13">
        <v>44418</v>
      </c>
      <c r="F248" s="75" t="s">
        <v>1452</v>
      </c>
      <c r="G248" s="13">
        <v>44422</v>
      </c>
      <c r="H248" s="76" t="s">
        <v>1453</v>
      </c>
      <c r="I248" s="15">
        <v>70</v>
      </c>
      <c r="J248" s="15">
        <v>35</v>
      </c>
      <c r="K248" s="15">
        <v>20</v>
      </c>
      <c r="L248" s="15">
        <v>8</v>
      </c>
      <c r="M248" s="80">
        <f t="shared" si="3"/>
        <v>12.25</v>
      </c>
      <c r="N248" s="102">
        <v>12</v>
      </c>
      <c r="O248" s="62">
        <v>3000</v>
      </c>
      <c r="P248" s="63">
        <f>Table2245236891011121314151617181920212224234567234568[[#This Row],[PEMBULATAN]]*O248</f>
        <v>36000</v>
      </c>
    </row>
    <row r="249" spans="1:16" ht="24.75" customHeight="1" x14ac:dyDescent="0.2">
      <c r="A249" s="90"/>
      <c r="B249" s="74"/>
      <c r="C249" s="85" t="s">
        <v>1285</v>
      </c>
      <c r="D249" s="77" t="s">
        <v>292</v>
      </c>
      <c r="E249" s="13">
        <v>44418</v>
      </c>
      <c r="F249" s="75" t="s">
        <v>1452</v>
      </c>
      <c r="G249" s="13">
        <v>44422</v>
      </c>
      <c r="H249" s="76" t="s">
        <v>1453</v>
      </c>
      <c r="I249" s="15">
        <v>61</v>
      </c>
      <c r="J249" s="15">
        <v>40</v>
      </c>
      <c r="K249" s="15">
        <v>5</v>
      </c>
      <c r="L249" s="15">
        <v>10</v>
      </c>
      <c r="M249" s="80">
        <f t="shared" si="3"/>
        <v>3.05</v>
      </c>
      <c r="N249" s="102">
        <v>10</v>
      </c>
      <c r="O249" s="62">
        <v>3000</v>
      </c>
      <c r="P249" s="63">
        <f>Table2245236891011121314151617181920212224234567234568[[#This Row],[PEMBULATAN]]*O249</f>
        <v>30000</v>
      </c>
    </row>
    <row r="250" spans="1:16" ht="24.75" customHeight="1" x14ac:dyDescent="0.2">
      <c r="A250" s="90"/>
      <c r="B250" s="74"/>
      <c r="C250" s="85" t="s">
        <v>1286</v>
      </c>
      <c r="D250" s="77" t="s">
        <v>292</v>
      </c>
      <c r="E250" s="13">
        <v>44418</v>
      </c>
      <c r="F250" s="75" t="s">
        <v>1452</v>
      </c>
      <c r="G250" s="13">
        <v>44422</v>
      </c>
      <c r="H250" s="76" t="s">
        <v>1453</v>
      </c>
      <c r="I250" s="15">
        <v>89</v>
      </c>
      <c r="J250" s="15">
        <v>9</v>
      </c>
      <c r="K250" s="15">
        <v>9</v>
      </c>
      <c r="L250" s="15">
        <v>6</v>
      </c>
      <c r="M250" s="80">
        <f t="shared" si="3"/>
        <v>1.8022499999999999</v>
      </c>
      <c r="N250" s="102">
        <v>6</v>
      </c>
      <c r="O250" s="62">
        <v>3000</v>
      </c>
      <c r="P250" s="63">
        <f>Table2245236891011121314151617181920212224234567234568[[#This Row],[PEMBULATAN]]*O250</f>
        <v>18000</v>
      </c>
    </row>
    <row r="251" spans="1:16" ht="24.75" customHeight="1" x14ac:dyDescent="0.2">
      <c r="A251" s="90"/>
      <c r="B251" s="74"/>
      <c r="C251" s="85" t="s">
        <v>1287</v>
      </c>
      <c r="D251" s="77" t="s">
        <v>292</v>
      </c>
      <c r="E251" s="13">
        <v>44418</v>
      </c>
      <c r="F251" s="75" t="s">
        <v>1452</v>
      </c>
      <c r="G251" s="13">
        <v>44422</v>
      </c>
      <c r="H251" s="76" t="s">
        <v>1453</v>
      </c>
      <c r="I251" s="15">
        <v>103</v>
      </c>
      <c r="J251" s="15">
        <v>10</v>
      </c>
      <c r="K251" s="15">
        <v>9</v>
      </c>
      <c r="L251" s="15">
        <v>8</v>
      </c>
      <c r="M251" s="80">
        <f t="shared" si="3"/>
        <v>2.3174999999999999</v>
      </c>
      <c r="N251" s="102">
        <v>8</v>
      </c>
      <c r="O251" s="62">
        <v>3000</v>
      </c>
      <c r="P251" s="63">
        <f>Table2245236891011121314151617181920212224234567234568[[#This Row],[PEMBULATAN]]*O251</f>
        <v>24000</v>
      </c>
    </row>
    <row r="252" spans="1:16" ht="24.75" customHeight="1" x14ac:dyDescent="0.2">
      <c r="A252" s="90"/>
      <c r="B252" s="74"/>
      <c r="C252" s="85" t="s">
        <v>1288</v>
      </c>
      <c r="D252" s="77" t="s">
        <v>292</v>
      </c>
      <c r="E252" s="13">
        <v>44418</v>
      </c>
      <c r="F252" s="75" t="s">
        <v>1452</v>
      </c>
      <c r="G252" s="13">
        <v>44422</v>
      </c>
      <c r="H252" s="76" t="s">
        <v>1453</v>
      </c>
      <c r="I252" s="15">
        <v>58</v>
      </c>
      <c r="J252" s="15">
        <v>33</v>
      </c>
      <c r="K252" s="15">
        <v>16</v>
      </c>
      <c r="L252" s="15">
        <v>22</v>
      </c>
      <c r="M252" s="80">
        <f t="shared" si="3"/>
        <v>7.6559999999999997</v>
      </c>
      <c r="N252" s="102">
        <v>22</v>
      </c>
      <c r="O252" s="62">
        <v>3000</v>
      </c>
      <c r="P252" s="63">
        <f>Table2245236891011121314151617181920212224234567234568[[#This Row],[PEMBULATAN]]*O252</f>
        <v>66000</v>
      </c>
    </row>
    <row r="253" spans="1:16" ht="24.75" customHeight="1" x14ac:dyDescent="0.2">
      <c r="A253" s="90"/>
      <c r="B253" s="74"/>
      <c r="C253" s="85" t="s">
        <v>1289</v>
      </c>
      <c r="D253" s="77" t="s">
        <v>292</v>
      </c>
      <c r="E253" s="13">
        <v>44418</v>
      </c>
      <c r="F253" s="75" t="s">
        <v>1452</v>
      </c>
      <c r="G253" s="13">
        <v>44422</v>
      </c>
      <c r="H253" s="76" t="s">
        <v>1453</v>
      </c>
      <c r="I253" s="15">
        <v>48</v>
      </c>
      <c r="J253" s="15">
        <v>43</v>
      </c>
      <c r="K253" s="15">
        <v>48</v>
      </c>
      <c r="L253" s="15">
        <v>7</v>
      </c>
      <c r="M253" s="80">
        <f t="shared" si="3"/>
        <v>24.768000000000001</v>
      </c>
      <c r="N253" s="102">
        <v>25</v>
      </c>
      <c r="O253" s="62">
        <v>3000</v>
      </c>
      <c r="P253" s="63">
        <f>Table2245236891011121314151617181920212224234567234568[[#This Row],[PEMBULATAN]]*O253</f>
        <v>75000</v>
      </c>
    </row>
    <row r="254" spans="1:16" ht="24.75" customHeight="1" x14ac:dyDescent="0.2">
      <c r="A254" s="90"/>
      <c r="B254" s="74"/>
      <c r="C254" s="85" t="s">
        <v>1290</v>
      </c>
      <c r="D254" s="77" t="s">
        <v>292</v>
      </c>
      <c r="E254" s="13">
        <v>44418</v>
      </c>
      <c r="F254" s="75" t="s">
        <v>1452</v>
      </c>
      <c r="G254" s="13">
        <v>44422</v>
      </c>
      <c r="H254" s="76" t="s">
        <v>1453</v>
      </c>
      <c r="I254" s="15">
        <v>103</v>
      </c>
      <c r="J254" s="15">
        <v>5</v>
      </c>
      <c r="K254" s="15">
        <v>5</v>
      </c>
      <c r="L254" s="15">
        <v>20</v>
      </c>
      <c r="M254" s="80">
        <f t="shared" si="3"/>
        <v>0.64375000000000004</v>
      </c>
      <c r="N254" s="102">
        <v>20</v>
      </c>
      <c r="O254" s="62">
        <v>3000</v>
      </c>
      <c r="P254" s="63">
        <f>Table2245236891011121314151617181920212224234567234568[[#This Row],[PEMBULATAN]]*O254</f>
        <v>60000</v>
      </c>
    </row>
    <row r="255" spans="1:16" ht="24.75" customHeight="1" x14ac:dyDescent="0.2">
      <c r="A255" s="90"/>
      <c r="B255" s="74"/>
      <c r="C255" s="85" t="s">
        <v>1291</v>
      </c>
      <c r="D255" s="77" t="s">
        <v>292</v>
      </c>
      <c r="E255" s="13">
        <v>44418</v>
      </c>
      <c r="F255" s="75" t="s">
        <v>1452</v>
      </c>
      <c r="G255" s="13">
        <v>44422</v>
      </c>
      <c r="H255" s="76" t="s">
        <v>1453</v>
      </c>
      <c r="I255" s="15">
        <v>70</v>
      </c>
      <c r="J255" s="15">
        <v>51</v>
      </c>
      <c r="K255" s="15">
        <v>22</v>
      </c>
      <c r="L255" s="15">
        <v>8</v>
      </c>
      <c r="M255" s="80">
        <f t="shared" si="3"/>
        <v>19.635000000000002</v>
      </c>
      <c r="N255" s="102">
        <v>20</v>
      </c>
      <c r="O255" s="62">
        <v>3000</v>
      </c>
      <c r="P255" s="63">
        <f>Table2245236891011121314151617181920212224234567234568[[#This Row],[PEMBULATAN]]*O255</f>
        <v>60000</v>
      </c>
    </row>
    <row r="256" spans="1:16" ht="24.75" customHeight="1" x14ac:dyDescent="0.2">
      <c r="A256" s="90"/>
      <c r="B256" s="74"/>
      <c r="C256" s="85" t="s">
        <v>1292</v>
      </c>
      <c r="D256" s="77" t="s">
        <v>292</v>
      </c>
      <c r="E256" s="13">
        <v>44418</v>
      </c>
      <c r="F256" s="75" t="s">
        <v>1452</v>
      </c>
      <c r="G256" s="13">
        <v>44422</v>
      </c>
      <c r="H256" s="76" t="s">
        <v>1453</v>
      </c>
      <c r="I256" s="15">
        <v>75</v>
      </c>
      <c r="J256" s="15">
        <v>61</v>
      </c>
      <c r="K256" s="15">
        <v>30</v>
      </c>
      <c r="L256" s="15">
        <v>12</v>
      </c>
      <c r="M256" s="80">
        <f t="shared" si="3"/>
        <v>34.3125</v>
      </c>
      <c r="N256" s="102">
        <v>34</v>
      </c>
      <c r="O256" s="62">
        <v>3000</v>
      </c>
      <c r="P256" s="63">
        <f>Table2245236891011121314151617181920212224234567234568[[#This Row],[PEMBULATAN]]*O256</f>
        <v>102000</v>
      </c>
    </row>
    <row r="257" spans="1:16" ht="24.75" customHeight="1" x14ac:dyDescent="0.2">
      <c r="A257" s="90"/>
      <c r="B257" s="74"/>
      <c r="C257" s="85" t="s">
        <v>1293</v>
      </c>
      <c r="D257" s="77" t="s">
        <v>292</v>
      </c>
      <c r="E257" s="13">
        <v>44418</v>
      </c>
      <c r="F257" s="75" t="s">
        <v>1452</v>
      </c>
      <c r="G257" s="13">
        <v>44422</v>
      </c>
      <c r="H257" s="76" t="s">
        <v>1453</v>
      </c>
      <c r="I257" s="15">
        <v>101</v>
      </c>
      <c r="J257" s="15">
        <v>50</v>
      </c>
      <c r="K257" s="15">
        <v>36</v>
      </c>
      <c r="L257" s="15">
        <v>16</v>
      </c>
      <c r="M257" s="80">
        <f t="shared" si="3"/>
        <v>45.45</v>
      </c>
      <c r="N257" s="102">
        <v>45</v>
      </c>
      <c r="O257" s="62">
        <v>3000</v>
      </c>
      <c r="P257" s="63">
        <f>Table2245236891011121314151617181920212224234567234568[[#This Row],[PEMBULATAN]]*O257</f>
        <v>135000</v>
      </c>
    </row>
    <row r="258" spans="1:16" ht="24.75" customHeight="1" x14ac:dyDescent="0.2">
      <c r="A258" s="90"/>
      <c r="B258" s="74"/>
      <c r="C258" s="85" t="s">
        <v>1294</v>
      </c>
      <c r="D258" s="77" t="s">
        <v>292</v>
      </c>
      <c r="E258" s="13">
        <v>44418</v>
      </c>
      <c r="F258" s="75" t="s">
        <v>1452</v>
      </c>
      <c r="G258" s="13">
        <v>44422</v>
      </c>
      <c r="H258" s="76" t="s">
        <v>1453</v>
      </c>
      <c r="I258" s="15">
        <v>50</v>
      </c>
      <c r="J258" s="15">
        <v>40</v>
      </c>
      <c r="K258" s="15">
        <v>12</v>
      </c>
      <c r="L258" s="15">
        <v>15</v>
      </c>
      <c r="M258" s="80">
        <f t="shared" si="3"/>
        <v>6</v>
      </c>
      <c r="N258" s="102">
        <v>15</v>
      </c>
      <c r="O258" s="62">
        <v>3000</v>
      </c>
      <c r="P258" s="63">
        <f>Table2245236891011121314151617181920212224234567234568[[#This Row],[PEMBULATAN]]*O258</f>
        <v>45000</v>
      </c>
    </row>
    <row r="259" spans="1:16" ht="24.75" customHeight="1" x14ac:dyDescent="0.2">
      <c r="A259" s="90"/>
      <c r="B259" s="74"/>
      <c r="C259" s="85" t="s">
        <v>1295</v>
      </c>
      <c r="D259" s="77" t="s">
        <v>292</v>
      </c>
      <c r="E259" s="13">
        <v>44418</v>
      </c>
      <c r="F259" s="75" t="s">
        <v>1452</v>
      </c>
      <c r="G259" s="13">
        <v>44422</v>
      </c>
      <c r="H259" s="76" t="s">
        <v>1453</v>
      </c>
      <c r="I259" s="15">
        <v>96</v>
      </c>
      <c r="J259" s="15">
        <v>60</v>
      </c>
      <c r="K259" s="15">
        <v>40</v>
      </c>
      <c r="L259" s="15">
        <v>12</v>
      </c>
      <c r="M259" s="80">
        <f t="shared" ref="M259:M322" si="4">I259*J259*K259/4000</f>
        <v>57.6</v>
      </c>
      <c r="N259" s="102">
        <v>58</v>
      </c>
      <c r="O259" s="62">
        <v>3000</v>
      </c>
      <c r="P259" s="63">
        <f>Table2245236891011121314151617181920212224234567234568[[#This Row],[PEMBULATAN]]*O259</f>
        <v>174000</v>
      </c>
    </row>
    <row r="260" spans="1:16" ht="24.75" customHeight="1" x14ac:dyDescent="0.2">
      <c r="A260" s="90"/>
      <c r="B260" s="74"/>
      <c r="C260" s="85" t="s">
        <v>1296</v>
      </c>
      <c r="D260" s="77" t="s">
        <v>292</v>
      </c>
      <c r="E260" s="13">
        <v>44418</v>
      </c>
      <c r="F260" s="75" t="s">
        <v>1452</v>
      </c>
      <c r="G260" s="13">
        <v>44422</v>
      </c>
      <c r="H260" s="76" t="s">
        <v>1453</v>
      </c>
      <c r="I260" s="15">
        <v>91</v>
      </c>
      <c r="J260" s="15">
        <v>53</v>
      </c>
      <c r="K260" s="15">
        <v>42</v>
      </c>
      <c r="L260" s="15">
        <v>7</v>
      </c>
      <c r="M260" s="80">
        <f t="shared" si="4"/>
        <v>50.641500000000001</v>
      </c>
      <c r="N260" s="102">
        <v>51</v>
      </c>
      <c r="O260" s="62">
        <v>3000</v>
      </c>
      <c r="P260" s="63">
        <f>Table2245236891011121314151617181920212224234567234568[[#This Row],[PEMBULATAN]]*O260</f>
        <v>153000</v>
      </c>
    </row>
    <row r="261" spans="1:16" ht="24.75" customHeight="1" x14ac:dyDescent="0.2">
      <c r="A261" s="90"/>
      <c r="B261" s="74"/>
      <c r="C261" s="85" t="s">
        <v>1297</v>
      </c>
      <c r="D261" s="77" t="s">
        <v>292</v>
      </c>
      <c r="E261" s="13">
        <v>44418</v>
      </c>
      <c r="F261" s="75" t="s">
        <v>1452</v>
      </c>
      <c r="G261" s="13">
        <v>44422</v>
      </c>
      <c r="H261" s="76" t="s">
        <v>1453</v>
      </c>
      <c r="I261" s="15">
        <v>92</v>
      </c>
      <c r="J261" s="15">
        <v>52</v>
      </c>
      <c r="K261" s="15">
        <v>38</v>
      </c>
      <c r="L261" s="15">
        <v>6</v>
      </c>
      <c r="M261" s="80">
        <f t="shared" si="4"/>
        <v>45.448</v>
      </c>
      <c r="N261" s="102">
        <v>45</v>
      </c>
      <c r="O261" s="62">
        <v>3000</v>
      </c>
      <c r="P261" s="63">
        <f>Table2245236891011121314151617181920212224234567234568[[#This Row],[PEMBULATAN]]*O261</f>
        <v>135000</v>
      </c>
    </row>
    <row r="262" spans="1:16" ht="24.75" customHeight="1" x14ac:dyDescent="0.2">
      <c r="A262" s="90"/>
      <c r="B262" s="74"/>
      <c r="C262" s="85" t="s">
        <v>1298</v>
      </c>
      <c r="D262" s="77" t="s">
        <v>292</v>
      </c>
      <c r="E262" s="13">
        <v>44418</v>
      </c>
      <c r="F262" s="75" t="s">
        <v>1452</v>
      </c>
      <c r="G262" s="13">
        <v>44422</v>
      </c>
      <c r="H262" s="76" t="s">
        <v>1453</v>
      </c>
      <c r="I262" s="15">
        <v>91</v>
      </c>
      <c r="J262" s="15">
        <v>42</v>
      </c>
      <c r="K262" s="15">
        <v>20</v>
      </c>
      <c r="L262" s="15">
        <v>15</v>
      </c>
      <c r="M262" s="80">
        <f t="shared" si="4"/>
        <v>19.11</v>
      </c>
      <c r="N262" s="102">
        <v>19</v>
      </c>
      <c r="O262" s="62">
        <v>3000</v>
      </c>
      <c r="P262" s="63">
        <f>Table2245236891011121314151617181920212224234567234568[[#This Row],[PEMBULATAN]]*O262</f>
        <v>57000</v>
      </c>
    </row>
    <row r="263" spans="1:16" ht="24.75" customHeight="1" x14ac:dyDescent="0.2">
      <c r="A263" s="90"/>
      <c r="B263" s="74"/>
      <c r="C263" s="85" t="s">
        <v>1299</v>
      </c>
      <c r="D263" s="77" t="s">
        <v>292</v>
      </c>
      <c r="E263" s="13">
        <v>44418</v>
      </c>
      <c r="F263" s="75" t="s">
        <v>1452</v>
      </c>
      <c r="G263" s="13">
        <v>44422</v>
      </c>
      <c r="H263" s="76" t="s">
        <v>1453</v>
      </c>
      <c r="I263" s="15">
        <v>82</v>
      </c>
      <c r="J263" s="15">
        <v>52</v>
      </c>
      <c r="K263" s="15">
        <v>20</v>
      </c>
      <c r="L263" s="15">
        <v>1</v>
      </c>
      <c r="M263" s="80">
        <f t="shared" si="4"/>
        <v>21.32</v>
      </c>
      <c r="N263" s="102">
        <v>21</v>
      </c>
      <c r="O263" s="62">
        <v>3000</v>
      </c>
      <c r="P263" s="63">
        <f>Table2245236891011121314151617181920212224234567234568[[#This Row],[PEMBULATAN]]*O263</f>
        <v>63000</v>
      </c>
    </row>
    <row r="264" spans="1:16" ht="24.75" customHeight="1" x14ac:dyDescent="0.2">
      <c r="A264" s="90"/>
      <c r="B264" s="74"/>
      <c r="C264" s="85" t="s">
        <v>1300</v>
      </c>
      <c r="D264" s="77" t="s">
        <v>292</v>
      </c>
      <c r="E264" s="13">
        <v>44418</v>
      </c>
      <c r="F264" s="75" t="s">
        <v>1452</v>
      </c>
      <c r="G264" s="13">
        <v>44422</v>
      </c>
      <c r="H264" s="76" t="s">
        <v>1453</v>
      </c>
      <c r="I264" s="15">
        <v>57</v>
      </c>
      <c r="J264" s="15">
        <v>53</v>
      </c>
      <c r="K264" s="15">
        <v>53</v>
      </c>
      <c r="L264" s="15">
        <v>1</v>
      </c>
      <c r="M264" s="80">
        <f t="shared" si="4"/>
        <v>40.02825</v>
      </c>
      <c r="N264" s="102">
        <v>40</v>
      </c>
      <c r="O264" s="62">
        <v>3000</v>
      </c>
      <c r="P264" s="63">
        <f>Table2245236891011121314151617181920212224234567234568[[#This Row],[PEMBULATAN]]*O264</f>
        <v>120000</v>
      </c>
    </row>
    <row r="265" spans="1:16" ht="24.75" customHeight="1" x14ac:dyDescent="0.2">
      <c r="A265" s="90"/>
      <c r="B265" s="74"/>
      <c r="C265" s="85" t="s">
        <v>1301</v>
      </c>
      <c r="D265" s="77" t="s">
        <v>292</v>
      </c>
      <c r="E265" s="13">
        <v>44418</v>
      </c>
      <c r="F265" s="75" t="s">
        <v>1452</v>
      </c>
      <c r="G265" s="13">
        <v>44422</v>
      </c>
      <c r="H265" s="76" t="s">
        <v>1453</v>
      </c>
      <c r="I265" s="15">
        <v>100</v>
      </c>
      <c r="J265" s="15">
        <v>61</v>
      </c>
      <c r="K265" s="15">
        <v>30</v>
      </c>
      <c r="L265" s="15">
        <v>6</v>
      </c>
      <c r="M265" s="80">
        <f t="shared" si="4"/>
        <v>45.75</v>
      </c>
      <c r="N265" s="102">
        <v>46</v>
      </c>
      <c r="O265" s="62">
        <v>3000</v>
      </c>
      <c r="P265" s="63">
        <f>Table2245236891011121314151617181920212224234567234568[[#This Row],[PEMBULATAN]]*O265</f>
        <v>138000</v>
      </c>
    </row>
    <row r="266" spans="1:16" ht="24.75" customHeight="1" x14ac:dyDescent="0.2">
      <c r="A266" s="90"/>
      <c r="B266" s="74"/>
      <c r="C266" s="85" t="s">
        <v>1302</v>
      </c>
      <c r="D266" s="77" t="s">
        <v>292</v>
      </c>
      <c r="E266" s="13">
        <v>44418</v>
      </c>
      <c r="F266" s="75" t="s">
        <v>1452</v>
      </c>
      <c r="G266" s="13">
        <v>44422</v>
      </c>
      <c r="H266" s="76" t="s">
        <v>1453</v>
      </c>
      <c r="I266" s="15">
        <v>56</v>
      </c>
      <c r="J266" s="15">
        <v>42</v>
      </c>
      <c r="K266" s="15">
        <v>19</v>
      </c>
      <c r="L266" s="15">
        <v>16</v>
      </c>
      <c r="M266" s="80">
        <f t="shared" si="4"/>
        <v>11.172000000000001</v>
      </c>
      <c r="N266" s="102">
        <v>16</v>
      </c>
      <c r="O266" s="62">
        <v>3000</v>
      </c>
      <c r="P266" s="63">
        <f>Table2245236891011121314151617181920212224234567234568[[#This Row],[PEMBULATAN]]*O266</f>
        <v>48000</v>
      </c>
    </row>
    <row r="267" spans="1:16" ht="24.75" customHeight="1" x14ac:dyDescent="0.2">
      <c r="A267" s="90"/>
      <c r="B267" s="74"/>
      <c r="C267" s="85" t="s">
        <v>1303</v>
      </c>
      <c r="D267" s="77" t="s">
        <v>292</v>
      </c>
      <c r="E267" s="13">
        <v>44418</v>
      </c>
      <c r="F267" s="75" t="s">
        <v>1452</v>
      </c>
      <c r="G267" s="13">
        <v>44422</v>
      </c>
      <c r="H267" s="76" t="s">
        <v>1453</v>
      </c>
      <c r="I267" s="15">
        <v>35</v>
      </c>
      <c r="J267" s="15">
        <v>32</v>
      </c>
      <c r="K267" s="15">
        <v>14</v>
      </c>
      <c r="L267" s="15">
        <v>7</v>
      </c>
      <c r="M267" s="80">
        <f t="shared" si="4"/>
        <v>3.92</v>
      </c>
      <c r="N267" s="102">
        <v>7</v>
      </c>
      <c r="O267" s="62">
        <v>3000</v>
      </c>
      <c r="P267" s="63">
        <f>Table2245236891011121314151617181920212224234567234568[[#This Row],[PEMBULATAN]]*O267</f>
        <v>21000</v>
      </c>
    </row>
    <row r="268" spans="1:16" ht="24.75" customHeight="1" x14ac:dyDescent="0.2">
      <c r="A268" s="90"/>
      <c r="B268" s="74"/>
      <c r="C268" s="85" t="s">
        <v>1304</v>
      </c>
      <c r="D268" s="77" t="s">
        <v>292</v>
      </c>
      <c r="E268" s="13">
        <v>44418</v>
      </c>
      <c r="F268" s="75" t="s">
        <v>1452</v>
      </c>
      <c r="G268" s="13">
        <v>44422</v>
      </c>
      <c r="H268" s="76" t="s">
        <v>1453</v>
      </c>
      <c r="I268" s="15">
        <v>51</v>
      </c>
      <c r="J268" s="15">
        <v>30</v>
      </c>
      <c r="K268" s="15">
        <v>17</v>
      </c>
      <c r="L268" s="15">
        <v>15</v>
      </c>
      <c r="M268" s="80">
        <f t="shared" si="4"/>
        <v>6.5025000000000004</v>
      </c>
      <c r="N268" s="102">
        <v>15</v>
      </c>
      <c r="O268" s="62">
        <v>3000</v>
      </c>
      <c r="P268" s="63">
        <f>Table2245236891011121314151617181920212224234567234568[[#This Row],[PEMBULATAN]]*O268</f>
        <v>45000</v>
      </c>
    </row>
    <row r="269" spans="1:16" ht="24.75" customHeight="1" x14ac:dyDescent="0.2">
      <c r="A269" s="90"/>
      <c r="B269" s="74"/>
      <c r="C269" s="85" t="s">
        <v>1305</v>
      </c>
      <c r="D269" s="77" t="s">
        <v>292</v>
      </c>
      <c r="E269" s="13">
        <v>44418</v>
      </c>
      <c r="F269" s="75" t="s">
        <v>1452</v>
      </c>
      <c r="G269" s="13">
        <v>44422</v>
      </c>
      <c r="H269" s="76" t="s">
        <v>1453</v>
      </c>
      <c r="I269" s="15">
        <v>120</v>
      </c>
      <c r="J269" s="15">
        <v>6</v>
      </c>
      <c r="K269" s="15">
        <v>3</v>
      </c>
      <c r="L269" s="15">
        <v>20</v>
      </c>
      <c r="M269" s="80">
        <f t="shared" si="4"/>
        <v>0.54</v>
      </c>
      <c r="N269" s="102">
        <v>20</v>
      </c>
      <c r="O269" s="62">
        <v>3000</v>
      </c>
      <c r="P269" s="63">
        <f>Table2245236891011121314151617181920212224234567234568[[#This Row],[PEMBULATAN]]*O269</f>
        <v>60000</v>
      </c>
    </row>
    <row r="270" spans="1:16" ht="24.75" customHeight="1" x14ac:dyDescent="0.2">
      <c r="A270" s="90"/>
      <c r="B270" s="74"/>
      <c r="C270" s="85" t="s">
        <v>1306</v>
      </c>
      <c r="D270" s="77" t="s">
        <v>292</v>
      </c>
      <c r="E270" s="13">
        <v>44418</v>
      </c>
      <c r="F270" s="75" t="s">
        <v>1452</v>
      </c>
      <c r="G270" s="13">
        <v>44422</v>
      </c>
      <c r="H270" s="76" t="s">
        <v>1453</v>
      </c>
      <c r="I270" s="15">
        <v>97</v>
      </c>
      <c r="J270" s="15">
        <v>29</v>
      </c>
      <c r="K270" s="15">
        <v>7</v>
      </c>
      <c r="L270" s="15">
        <v>21</v>
      </c>
      <c r="M270" s="80">
        <f t="shared" si="4"/>
        <v>4.9227499999999997</v>
      </c>
      <c r="N270" s="102">
        <v>21</v>
      </c>
      <c r="O270" s="62">
        <v>3000</v>
      </c>
      <c r="P270" s="63">
        <f>Table2245236891011121314151617181920212224234567234568[[#This Row],[PEMBULATAN]]*O270</f>
        <v>63000</v>
      </c>
    </row>
    <row r="271" spans="1:16" ht="24.75" customHeight="1" x14ac:dyDescent="0.2">
      <c r="A271" s="90"/>
      <c r="B271" s="74"/>
      <c r="C271" s="85" t="s">
        <v>1307</v>
      </c>
      <c r="D271" s="77" t="s">
        <v>292</v>
      </c>
      <c r="E271" s="13">
        <v>44418</v>
      </c>
      <c r="F271" s="75" t="s">
        <v>1452</v>
      </c>
      <c r="G271" s="13">
        <v>44422</v>
      </c>
      <c r="H271" s="76" t="s">
        <v>1453</v>
      </c>
      <c r="I271" s="15">
        <v>92</v>
      </c>
      <c r="J271" s="15">
        <v>56</v>
      </c>
      <c r="K271" s="15">
        <v>42</v>
      </c>
      <c r="L271" s="15">
        <v>9</v>
      </c>
      <c r="M271" s="80">
        <f t="shared" si="4"/>
        <v>54.095999999999997</v>
      </c>
      <c r="N271" s="102">
        <v>54</v>
      </c>
      <c r="O271" s="62">
        <v>3000</v>
      </c>
      <c r="P271" s="63">
        <f>Table2245236891011121314151617181920212224234567234568[[#This Row],[PEMBULATAN]]*O271</f>
        <v>162000</v>
      </c>
    </row>
    <row r="272" spans="1:16" ht="24.75" customHeight="1" x14ac:dyDescent="0.2">
      <c r="A272" s="90"/>
      <c r="B272" s="74"/>
      <c r="C272" s="85" t="s">
        <v>1308</v>
      </c>
      <c r="D272" s="77" t="s">
        <v>292</v>
      </c>
      <c r="E272" s="13">
        <v>44418</v>
      </c>
      <c r="F272" s="75" t="s">
        <v>1452</v>
      </c>
      <c r="G272" s="13">
        <v>44422</v>
      </c>
      <c r="H272" s="76" t="s">
        <v>1453</v>
      </c>
      <c r="I272" s="15">
        <v>98</v>
      </c>
      <c r="J272" s="15">
        <v>69</v>
      </c>
      <c r="K272" s="15">
        <v>40</v>
      </c>
      <c r="L272" s="15">
        <v>3</v>
      </c>
      <c r="M272" s="80">
        <f t="shared" si="4"/>
        <v>67.62</v>
      </c>
      <c r="N272" s="102">
        <v>68</v>
      </c>
      <c r="O272" s="62">
        <v>3000</v>
      </c>
      <c r="P272" s="63">
        <f>Table2245236891011121314151617181920212224234567234568[[#This Row],[PEMBULATAN]]*O272</f>
        <v>204000</v>
      </c>
    </row>
    <row r="273" spans="1:16" ht="24.75" customHeight="1" x14ac:dyDescent="0.2">
      <c r="A273" s="90"/>
      <c r="B273" s="74"/>
      <c r="C273" s="85" t="s">
        <v>1309</v>
      </c>
      <c r="D273" s="77" t="s">
        <v>292</v>
      </c>
      <c r="E273" s="13">
        <v>44418</v>
      </c>
      <c r="F273" s="75" t="s">
        <v>1452</v>
      </c>
      <c r="G273" s="13">
        <v>44422</v>
      </c>
      <c r="H273" s="76" t="s">
        <v>1453</v>
      </c>
      <c r="I273" s="15">
        <v>95</v>
      </c>
      <c r="J273" s="15">
        <v>60</v>
      </c>
      <c r="K273" s="15">
        <v>40</v>
      </c>
      <c r="L273" s="15">
        <v>16</v>
      </c>
      <c r="M273" s="80">
        <f t="shared" si="4"/>
        <v>57</v>
      </c>
      <c r="N273" s="102">
        <v>57</v>
      </c>
      <c r="O273" s="62">
        <v>3000</v>
      </c>
      <c r="P273" s="63">
        <f>Table2245236891011121314151617181920212224234567234568[[#This Row],[PEMBULATAN]]*O273</f>
        <v>171000</v>
      </c>
    </row>
    <row r="274" spans="1:16" ht="24.75" customHeight="1" x14ac:dyDescent="0.2">
      <c r="A274" s="90"/>
      <c r="B274" s="74"/>
      <c r="C274" s="85" t="s">
        <v>1310</v>
      </c>
      <c r="D274" s="77" t="s">
        <v>292</v>
      </c>
      <c r="E274" s="13">
        <v>44418</v>
      </c>
      <c r="F274" s="75" t="s">
        <v>1452</v>
      </c>
      <c r="G274" s="13">
        <v>44422</v>
      </c>
      <c r="H274" s="76" t="s">
        <v>1453</v>
      </c>
      <c r="I274" s="15">
        <v>89</v>
      </c>
      <c r="J274" s="15">
        <v>56</v>
      </c>
      <c r="K274" s="15">
        <v>39</v>
      </c>
      <c r="L274" s="15">
        <v>16</v>
      </c>
      <c r="M274" s="80">
        <f t="shared" si="4"/>
        <v>48.594000000000001</v>
      </c>
      <c r="N274" s="102">
        <v>49</v>
      </c>
      <c r="O274" s="62">
        <v>3000</v>
      </c>
      <c r="P274" s="63">
        <f>Table2245236891011121314151617181920212224234567234568[[#This Row],[PEMBULATAN]]*O274</f>
        <v>147000</v>
      </c>
    </row>
    <row r="275" spans="1:16" ht="24.75" customHeight="1" x14ac:dyDescent="0.2">
      <c r="A275" s="90"/>
      <c r="B275" s="74"/>
      <c r="C275" s="85" t="s">
        <v>1311</v>
      </c>
      <c r="D275" s="77" t="s">
        <v>292</v>
      </c>
      <c r="E275" s="13">
        <v>44418</v>
      </c>
      <c r="F275" s="75" t="s">
        <v>1452</v>
      </c>
      <c r="G275" s="13">
        <v>44422</v>
      </c>
      <c r="H275" s="76" t="s">
        <v>1453</v>
      </c>
      <c r="I275" s="15">
        <v>88</v>
      </c>
      <c r="J275" s="15">
        <v>62</v>
      </c>
      <c r="K275" s="15">
        <v>30</v>
      </c>
      <c r="L275" s="15">
        <v>9</v>
      </c>
      <c r="M275" s="80">
        <f t="shared" si="4"/>
        <v>40.92</v>
      </c>
      <c r="N275" s="102">
        <v>41</v>
      </c>
      <c r="O275" s="62">
        <v>3000</v>
      </c>
      <c r="P275" s="63">
        <f>Table2245236891011121314151617181920212224234567234568[[#This Row],[PEMBULATAN]]*O275</f>
        <v>123000</v>
      </c>
    </row>
    <row r="276" spans="1:16" ht="24.75" customHeight="1" x14ac:dyDescent="0.2">
      <c r="A276" s="90"/>
      <c r="B276" s="74"/>
      <c r="C276" s="85" t="s">
        <v>1312</v>
      </c>
      <c r="D276" s="77" t="s">
        <v>292</v>
      </c>
      <c r="E276" s="13">
        <v>44418</v>
      </c>
      <c r="F276" s="75" t="s">
        <v>1452</v>
      </c>
      <c r="G276" s="13">
        <v>44422</v>
      </c>
      <c r="H276" s="76" t="s">
        <v>1453</v>
      </c>
      <c r="I276" s="15">
        <v>70</v>
      </c>
      <c r="J276" s="15">
        <v>55</v>
      </c>
      <c r="K276" s="15">
        <v>30</v>
      </c>
      <c r="L276" s="15">
        <v>17</v>
      </c>
      <c r="M276" s="80">
        <f t="shared" si="4"/>
        <v>28.875</v>
      </c>
      <c r="N276" s="102">
        <v>29</v>
      </c>
      <c r="O276" s="62">
        <v>3000</v>
      </c>
      <c r="P276" s="63">
        <f>Table2245236891011121314151617181920212224234567234568[[#This Row],[PEMBULATAN]]*O276</f>
        <v>87000</v>
      </c>
    </row>
    <row r="277" spans="1:16" ht="24.75" customHeight="1" x14ac:dyDescent="0.2">
      <c r="A277" s="90"/>
      <c r="B277" s="74"/>
      <c r="C277" s="85" t="s">
        <v>1313</v>
      </c>
      <c r="D277" s="77" t="s">
        <v>292</v>
      </c>
      <c r="E277" s="13">
        <v>44418</v>
      </c>
      <c r="F277" s="75" t="s">
        <v>1452</v>
      </c>
      <c r="G277" s="13">
        <v>44422</v>
      </c>
      <c r="H277" s="76" t="s">
        <v>1453</v>
      </c>
      <c r="I277" s="15">
        <v>92</v>
      </c>
      <c r="J277" s="15">
        <v>63</v>
      </c>
      <c r="K277" s="15">
        <v>26</v>
      </c>
      <c r="L277" s="15">
        <v>10</v>
      </c>
      <c r="M277" s="80">
        <f t="shared" si="4"/>
        <v>37.673999999999999</v>
      </c>
      <c r="N277" s="102">
        <v>38</v>
      </c>
      <c r="O277" s="62">
        <v>3000</v>
      </c>
      <c r="P277" s="63">
        <f>Table2245236891011121314151617181920212224234567234568[[#This Row],[PEMBULATAN]]*O277</f>
        <v>114000</v>
      </c>
    </row>
    <row r="278" spans="1:16" ht="24.75" customHeight="1" x14ac:dyDescent="0.2">
      <c r="A278" s="90"/>
      <c r="B278" s="74"/>
      <c r="C278" s="85" t="s">
        <v>1314</v>
      </c>
      <c r="D278" s="77" t="s">
        <v>292</v>
      </c>
      <c r="E278" s="13">
        <v>44418</v>
      </c>
      <c r="F278" s="75" t="s">
        <v>1452</v>
      </c>
      <c r="G278" s="13">
        <v>44422</v>
      </c>
      <c r="H278" s="76" t="s">
        <v>1453</v>
      </c>
      <c r="I278" s="15">
        <v>88</v>
      </c>
      <c r="J278" s="15">
        <v>55</v>
      </c>
      <c r="K278" s="15">
        <v>30</v>
      </c>
      <c r="L278" s="15">
        <v>9</v>
      </c>
      <c r="M278" s="80">
        <f t="shared" si="4"/>
        <v>36.299999999999997</v>
      </c>
      <c r="N278" s="102">
        <v>36</v>
      </c>
      <c r="O278" s="62">
        <v>3000</v>
      </c>
      <c r="P278" s="63">
        <f>Table2245236891011121314151617181920212224234567234568[[#This Row],[PEMBULATAN]]*O278</f>
        <v>108000</v>
      </c>
    </row>
    <row r="279" spans="1:16" ht="24.75" customHeight="1" x14ac:dyDescent="0.2">
      <c r="A279" s="90"/>
      <c r="B279" s="74"/>
      <c r="C279" s="85" t="s">
        <v>1315</v>
      </c>
      <c r="D279" s="77" t="s">
        <v>292</v>
      </c>
      <c r="E279" s="13">
        <v>44418</v>
      </c>
      <c r="F279" s="75" t="s">
        <v>1452</v>
      </c>
      <c r="G279" s="13">
        <v>44422</v>
      </c>
      <c r="H279" s="76" t="s">
        <v>1453</v>
      </c>
      <c r="I279" s="15">
        <v>53</v>
      </c>
      <c r="J279" s="15">
        <v>47</v>
      </c>
      <c r="K279" s="15">
        <v>27</v>
      </c>
      <c r="L279" s="15">
        <v>3</v>
      </c>
      <c r="M279" s="80">
        <f t="shared" si="4"/>
        <v>16.814250000000001</v>
      </c>
      <c r="N279" s="102">
        <v>17</v>
      </c>
      <c r="O279" s="62">
        <v>3000</v>
      </c>
      <c r="P279" s="63">
        <f>Table2245236891011121314151617181920212224234567234568[[#This Row],[PEMBULATAN]]*O279</f>
        <v>51000</v>
      </c>
    </row>
    <row r="280" spans="1:16" ht="24.75" customHeight="1" x14ac:dyDescent="0.2">
      <c r="A280" s="90"/>
      <c r="B280" s="74"/>
      <c r="C280" s="85" t="s">
        <v>1316</v>
      </c>
      <c r="D280" s="77" t="s">
        <v>292</v>
      </c>
      <c r="E280" s="13">
        <v>44418</v>
      </c>
      <c r="F280" s="75" t="s">
        <v>1452</v>
      </c>
      <c r="G280" s="13">
        <v>44422</v>
      </c>
      <c r="H280" s="76" t="s">
        <v>1453</v>
      </c>
      <c r="I280" s="15">
        <v>66</v>
      </c>
      <c r="J280" s="15">
        <v>56</v>
      </c>
      <c r="K280" s="15">
        <v>30</v>
      </c>
      <c r="L280" s="15">
        <v>15</v>
      </c>
      <c r="M280" s="80">
        <f t="shared" si="4"/>
        <v>27.72</v>
      </c>
      <c r="N280" s="102">
        <v>28</v>
      </c>
      <c r="O280" s="62">
        <v>3000</v>
      </c>
      <c r="P280" s="63">
        <f>Table2245236891011121314151617181920212224234567234568[[#This Row],[PEMBULATAN]]*O280</f>
        <v>84000</v>
      </c>
    </row>
    <row r="281" spans="1:16" ht="24.75" customHeight="1" x14ac:dyDescent="0.2">
      <c r="A281" s="90"/>
      <c r="B281" s="74"/>
      <c r="C281" s="85" t="s">
        <v>1317</v>
      </c>
      <c r="D281" s="77" t="s">
        <v>292</v>
      </c>
      <c r="E281" s="13">
        <v>44418</v>
      </c>
      <c r="F281" s="75" t="s">
        <v>1452</v>
      </c>
      <c r="G281" s="13">
        <v>44422</v>
      </c>
      <c r="H281" s="76" t="s">
        <v>1453</v>
      </c>
      <c r="I281" s="15">
        <v>96</v>
      </c>
      <c r="J281" s="15">
        <v>60</v>
      </c>
      <c r="K281" s="15">
        <v>32</v>
      </c>
      <c r="L281" s="15">
        <v>7</v>
      </c>
      <c r="M281" s="80">
        <f t="shared" si="4"/>
        <v>46.08</v>
      </c>
      <c r="N281" s="102">
        <v>46</v>
      </c>
      <c r="O281" s="62">
        <v>3000</v>
      </c>
      <c r="P281" s="63">
        <f>Table2245236891011121314151617181920212224234567234568[[#This Row],[PEMBULATAN]]*O281</f>
        <v>138000</v>
      </c>
    </row>
    <row r="282" spans="1:16" ht="24.75" customHeight="1" x14ac:dyDescent="0.2">
      <c r="A282" s="90"/>
      <c r="B282" s="74"/>
      <c r="C282" s="85" t="s">
        <v>1318</v>
      </c>
      <c r="D282" s="77" t="s">
        <v>292</v>
      </c>
      <c r="E282" s="13">
        <v>44418</v>
      </c>
      <c r="F282" s="75" t="s">
        <v>1452</v>
      </c>
      <c r="G282" s="13">
        <v>44422</v>
      </c>
      <c r="H282" s="76" t="s">
        <v>1453</v>
      </c>
      <c r="I282" s="15">
        <v>100</v>
      </c>
      <c r="J282" s="15">
        <v>44</v>
      </c>
      <c r="K282" s="15">
        <v>46</v>
      </c>
      <c r="L282" s="15">
        <v>16</v>
      </c>
      <c r="M282" s="80">
        <f t="shared" si="4"/>
        <v>50.6</v>
      </c>
      <c r="N282" s="102">
        <v>51</v>
      </c>
      <c r="O282" s="62">
        <v>3000</v>
      </c>
      <c r="P282" s="63">
        <f>Table2245236891011121314151617181920212224234567234568[[#This Row],[PEMBULATAN]]*O282</f>
        <v>153000</v>
      </c>
    </row>
    <row r="283" spans="1:16" ht="24.75" customHeight="1" x14ac:dyDescent="0.2">
      <c r="A283" s="90"/>
      <c r="B283" s="74"/>
      <c r="C283" s="85" t="s">
        <v>1319</v>
      </c>
      <c r="D283" s="77" t="s">
        <v>292</v>
      </c>
      <c r="E283" s="13">
        <v>44418</v>
      </c>
      <c r="F283" s="75" t="s">
        <v>1452</v>
      </c>
      <c r="G283" s="13">
        <v>44422</v>
      </c>
      <c r="H283" s="76" t="s">
        <v>1453</v>
      </c>
      <c r="I283" s="15">
        <v>70</v>
      </c>
      <c r="J283" s="15">
        <v>63</v>
      </c>
      <c r="K283" s="15">
        <v>30</v>
      </c>
      <c r="L283" s="15">
        <v>8</v>
      </c>
      <c r="M283" s="80">
        <f t="shared" si="4"/>
        <v>33.075000000000003</v>
      </c>
      <c r="N283" s="102">
        <v>33</v>
      </c>
      <c r="O283" s="62">
        <v>3000</v>
      </c>
      <c r="P283" s="63">
        <f>Table2245236891011121314151617181920212224234567234568[[#This Row],[PEMBULATAN]]*O283</f>
        <v>99000</v>
      </c>
    </row>
    <row r="284" spans="1:16" ht="24.75" customHeight="1" x14ac:dyDescent="0.2">
      <c r="A284" s="90"/>
      <c r="B284" s="74"/>
      <c r="C284" s="85" t="s">
        <v>1320</v>
      </c>
      <c r="D284" s="77" t="s">
        <v>292</v>
      </c>
      <c r="E284" s="13">
        <v>44418</v>
      </c>
      <c r="F284" s="75" t="s">
        <v>1452</v>
      </c>
      <c r="G284" s="13">
        <v>44422</v>
      </c>
      <c r="H284" s="76" t="s">
        <v>1453</v>
      </c>
      <c r="I284" s="15">
        <v>67</v>
      </c>
      <c r="J284" s="15">
        <v>58</v>
      </c>
      <c r="K284" s="15">
        <v>26</v>
      </c>
      <c r="L284" s="15">
        <v>3</v>
      </c>
      <c r="M284" s="80">
        <f t="shared" si="4"/>
        <v>25.259</v>
      </c>
      <c r="N284" s="102">
        <v>25</v>
      </c>
      <c r="O284" s="62">
        <v>3000</v>
      </c>
      <c r="P284" s="63">
        <f>Table2245236891011121314151617181920212224234567234568[[#This Row],[PEMBULATAN]]*O284</f>
        <v>75000</v>
      </c>
    </row>
    <row r="285" spans="1:16" ht="24.75" customHeight="1" x14ac:dyDescent="0.2">
      <c r="A285" s="90"/>
      <c r="B285" s="74"/>
      <c r="C285" s="85" t="s">
        <v>1321</v>
      </c>
      <c r="D285" s="77" t="s">
        <v>292</v>
      </c>
      <c r="E285" s="13">
        <v>44418</v>
      </c>
      <c r="F285" s="75" t="s">
        <v>1452</v>
      </c>
      <c r="G285" s="13">
        <v>44422</v>
      </c>
      <c r="H285" s="76" t="s">
        <v>1453</v>
      </c>
      <c r="I285" s="15">
        <v>84</v>
      </c>
      <c r="J285" s="15">
        <v>65</v>
      </c>
      <c r="K285" s="15">
        <v>20</v>
      </c>
      <c r="L285" s="15">
        <v>12</v>
      </c>
      <c r="M285" s="80">
        <f t="shared" si="4"/>
        <v>27.3</v>
      </c>
      <c r="N285" s="102">
        <v>27</v>
      </c>
      <c r="O285" s="62">
        <v>3000</v>
      </c>
      <c r="P285" s="63">
        <f>Table2245236891011121314151617181920212224234567234568[[#This Row],[PEMBULATAN]]*O285</f>
        <v>81000</v>
      </c>
    </row>
    <row r="286" spans="1:16" ht="24.75" customHeight="1" x14ac:dyDescent="0.2">
      <c r="A286" s="90"/>
      <c r="B286" s="74"/>
      <c r="C286" s="85" t="s">
        <v>1322</v>
      </c>
      <c r="D286" s="77" t="s">
        <v>292</v>
      </c>
      <c r="E286" s="13">
        <v>44418</v>
      </c>
      <c r="F286" s="75" t="s">
        <v>1452</v>
      </c>
      <c r="G286" s="13">
        <v>44422</v>
      </c>
      <c r="H286" s="76" t="s">
        <v>1453</v>
      </c>
      <c r="I286" s="15">
        <v>70</v>
      </c>
      <c r="J286" s="15">
        <v>65</v>
      </c>
      <c r="K286" s="15">
        <v>26</v>
      </c>
      <c r="L286" s="15">
        <v>5</v>
      </c>
      <c r="M286" s="80">
        <f t="shared" si="4"/>
        <v>29.574999999999999</v>
      </c>
      <c r="N286" s="102">
        <v>30</v>
      </c>
      <c r="O286" s="62">
        <v>3000</v>
      </c>
      <c r="P286" s="63">
        <f>Table2245236891011121314151617181920212224234567234568[[#This Row],[PEMBULATAN]]*O286</f>
        <v>90000</v>
      </c>
    </row>
    <row r="287" spans="1:16" ht="24.75" customHeight="1" x14ac:dyDescent="0.2">
      <c r="A287" s="90"/>
      <c r="B287" s="74"/>
      <c r="C287" s="85" t="s">
        <v>1323</v>
      </c>
      <c r="D287" s="77" t="s">
        <v>292</v>
      </c>
      <c r="E287" s="13">
        <v>44418</v>
      </c>
      <c r="F287" s="75" t="s">
        <v>1452</v>
      </c>
      <c r="G287" s="13">
        <v>44422</v>
      </c>
      <c r="H287" s="76" t="s">
        <v>1453</v>
      </c>
      <c r="I287" s="15">
        <v>85</v>
      </c>
      <c r="J287" s="15">
        <v>63</v>
      </c>
      <c r="K287" s="15">
        <v>35</v>
      </c>
      <c r="L287" s="15">
        <v>14</v>
      </c>
      <c r="M287" s="80">
        <f t="shared" si="4"/>
        <v>46.856250000000003</v>
      </c>
      <c r="N287" s="102">
        <v>47</v>
      </c>
      <c r="O287" s="62">
        <v>3000</v>
      </c>
      <c r="P287" s="63">
        <f>Table2245236891011121314151617181920212224234567234568[[#This Row],[PEMBULATAN]]*O287</f>
        <v>141000</v>
      </c>
    </row>
    <row r="288" spans="1:16" ht="24.75" customHeight="1" x14ac:dyDescent="0.2">
      <c r="A288" s="90"/>
      <c r="B288" s="74"/>
      <c r="C288" s="85" t="s">
        <v>1324</v>
      </c>
      <c r="D288" s="77" t="s">
        <v>292</v>
      </c>
      <c r="E288" s="13">
        <v>44418</v>
      </c>
      <c r="F288" s="75" t="s">
        <v>1452</v>
      </c>
      <c r="G288" s="13">
        <v>44422</v>
      </c>
      <c r="H288" s="76" t="s">
        <v>1453</v>
      </c>
      <c r="I288" s="15">
        <v>100</v>
      </c>
      <c r="J288" s="15">
        <v>56</v>
      </c>
      <c r="K288" s="15">
        <v>33</v>
      </c>
      <c r="L288" s="15">
        <v>3</v>
      </c>
      <c r="M288" s="80">
        <f t="shared" si="4"/>
        <v>46.2</v>
      </c>
      <c r="N288" s="102">
        <v>46</v>
      </c>
      <c r="O288" s="62">
        <v>3000</v>
      </c>
      <c r="P288" s="63">
        <f>Table2245236891011121314151617181920212224234567234568[[#This Row],[PEMBULATAN]]*O288</f>
        <v>138000</v>
      </c>
    </row>
    <row r="289" spans="1:16" ht="24.75" customHeight="1" x14ac:dyDescent="0.2">
      <c r="A289" s="90"/>
      <c r="B289" s="74"/>
      <c r="C289" s="85" t="s">
        <v>1325</v>
      </c>
      <c r="D289" s="77" t="s">
        <v>292</v>
      </c>
      <c r="E289" s="13">
        <v>44418</v>
      </c>
      <c r="F289" s="75" t="s">
        <v>1452</v>
      </c>
      <c r="G289" s="13">
        <v>44422</v>
      </c>
      <c r="H289" s="76" t="s">
        <v>1453</v>
      </c>
      <c r="I289" s="15">
        <v>100</v>
      </c>
      <c r="J289" s="15">
        <v>63</v>
      </c>
      <c r="K289" s="15">
        <v>20</v>
      </c>
      <c r="L289" s="15">
        <v>22</v>
      </c>
      <c r="M289" s="80">
        <f t="shared" si="4"/>
        <v>31.5</v>
      </c>
      <c r="N289" s="102">
        <v>32</v>
      </c>
      <c r="O289" s="62">
        <v>3000</v>
      </c>
      <c r="P289" s="63">
        <f>Table2245236891011121314151617181920212224234567234568[[#This Row],[PEMBULATAN]]*O289</f>
        <v>96000</v>
      </c>
    </row>
    <row r="290" spans="1:16" ht="24.75" customHeight="1" x14ac:dyDescent="0.2">
      <c r="A290" s="90"/>
      <c r="B290" s="74"/>
      <c r="C290" s="85" t="s">
        <v>1326</v>
      </c>
      <c r="D290" s="77" t="s">
        <v>292</v>
      </c>
      <c r="E290" s="13">
        <v>44418</v>
      </c>
      <c r="F290" s="75" t="s">
        <v>1452</v>
      </c>
      <c r="G290" s="13">
        <v>44422</v>
      </c>
      <c r="H290" s="76" t="s">
        <v>1453</v>
      </c>
      <c r="I290" s="15">
        <v>88</v>
      </c>
      <c r="J290" s="15">
        <v>58</v>
      </c>
      <c r="K290" s="15">
        <v>30</v>
      </c>
      <c r="L290" s="15">
        <v>15</v>
      </c>
      <c r="M290" s="80">
        <f t="shared" si="4"/>
        <v>38.28</v>
      </c>
      <c r="N290" s="102">
        <v>38</v>
      </c>
      <c r="O290" s="62">
        <v>3000</v>
      </c>
      <c r="P290" s="63">
        <f>Table2245236891011121314151617181920212224234567234568[[#This Row],[PEMBULATAN]]*O290</f>
        <v>114000</v>
      </c>
    </row>
    <row r="291" spans="1:16" ht="24.75" customHeight="1" x14ac:dyDescent="0.2">
      <c r="A291" s="90"/>
      <c r="B291" s="74"/>
      <c r="C291" s="85" t="s">
        <v>1327</v>
      </c>
      <c r="D291" s="77" t="s">
        <v>292</v>
      </c>
      <c r="E291" s="13">
        <v>44418</v>
      </c>
      <c r="F291" s="75" t="s">
        <v>1452</v>
      </c>
      <c r="G291" s="13">
        <v>44422</v>
      </c>
      <c r="H291" s="76" t="s">
        <v>1453</v>
      </c>
      <c r="I291" s="15">
        <v>85</v>
      </c>
      <c r="J291" s="15">
        <v>65</v>
      </c>
      <c r="K291" s="15">
        <v>30</v>
      </c>
      <c r="L291" s="15">
        <v>9</v>
      </c>
      <c r="M291" s="80">
        <f t="shared" si="4"/>
        <v>41.4375</v>
      </c>
      <c r="N291" s="102">
        <v>41</v>
      </c>
      <c r="O291" s="62">
        <v>3000</v>
      </c>
      <c r="P291" s="63">
        <f>Table2245236891011121314151617181920212224234567234568[[#This Row],[PEMBULATAN]]*O291</f>
        <v>123000</v>
      </c>
    </row>
    <row r="292" spans="1:16" ht="24.75" customHeight="1" x14ac:dyDescent="0.2">
      <c r="A292" s="90"/>
      <c r="B292" s="74"/>
      <c r="C292" s="85" t="s">
        <v>1328</v>
      </c>
      <c r="D292" s="77" t="s">
        <v>292</v>
      </c>
      <c r="E292" s="13">
        <v>44418</v>
      </c>
      <c r="F292" s="75" t="s">
        <v>1452</v>
      </c>
      <c r="G292" s="13">
        <v>44422</v>
      </c>
      <c r="H292" s="76" t="s">
        <v>1453</v>
      </c>
      <c r="I292" s="15">
        <v>75</v>
      </c>
      <c r="J292" s="15">
        <v>60</v>
      </c>
      <c r="K292" s="15">
        <v>25</v>
      </c>
      <c r="L292" s="15">
        <v>3</v>
      </c>
      <c r="M292" s="80">
        <f t="shared" si="4"/>
        <v>28.125</v>
      </c>
      <c r="N292" s="102">
        <v>28</v>
      </c>
      <c r="O292" s="62">
        <v>3000</v>
      </c>
      <c r="P292" s="63">
        <f>Table2245236891011121314151617181920212224234567234568[[#This Row],[PEMBULATAN]]*O292</f>
        <v>84000</v>
      </c>
    </row>
    <row r="293" spans="1:16" ht="24.75" customHeight="1" x14ac:dyDescent="0.2">
      <c r="A293" s="90"/>
      <c r="B293" s="74"/>
      <c r="C293" s="85" t="s">
        <v>1329</v>
      </c>
      <c r="D293" s="77" t="s">
        <v>292</v>
      </c>
      <c r="E293" s="13">
        <v>44418</v>
      </c>
      <c r="F293" s="75" t="s">
        <v>1452</v>
      </c>
      <c r="G293" s="13">
        <v>44422</v>
      </c>
      <c r="H293" s="76" t="s">
        <v>1453</v>
      </c>
      <c r="I293" s="15">
        <v>55</v>
      </c>
      <c r="J293" s="15">
        <v>44</v>
      </c>
      <c r="K293" s="15">
        <v>14</v>
      </c>
      <c r="L293" s="15">
        <v>5</v>
      </c>
      <c r="M293" s="80">
        <f t="shared" si="4"/>
        <v>8.4700000000000006</v>
      </c>
      <c r="N293" s="102">
        <v>8</v>
      </c>
      <c r="O293" s="62">
        <v>3000</v>
      </c>
      <c r="P293" s="63">
        <f>Table2245236891011121314151617181920212224234567234568[[#This Row],[PEMBULATAN]]*O293</f>
        <v>24000</v>
      </c>
    </row>
    <row r="294" spans="1:16" ht="24.75" customHeight="1" x14ac:dyDescent="0.2">
      <c r="A294" s="90"/>
      <c r="B294" s="74"/>
      <c r="C294" s="85" t="s">
        <v>1330</v>
      </c>
      <c r="D294" s="77" t="s">
        <v>292</v>
      </c>
      <c r="E294" s="13">
        <v>44418</v>
      </c>
      <c r="F294" s="75" t="s">
        <v>1452</v>
      </c>
      <c r="G294" s="13">
        <v>44422</v>
      </c>
      <c r="H294" s="76" t="s">
        <v>1453</v>
      </c>
      <c r="I294" s="15">
        <v>52</v>
      </c>
      <c r="J294" s="15">
        <v>23</v>
      </c>
      <c r="K294" s="15">
        <v>10</v>
      </c>
      <c r="L294" s="15">
        <v>14</v>
      </c>
      <c r="M294" s="80">
        <f t="shared" si="4"/>
        <v>2.99</v>
      </c>
      <c r="N294" s="102">
        <v>14</v>
      </c>
      <c r="O294" s="62">
        <v>3000</v>
      </c>
      <c r="P294" s="63">
        <f>Table2245236891011121314151617181920212224234567234568[[#This Row],[PEMBULATAN]]*O294</f>
        <v>42000</v>
      </c>
    </row>
    <row r="295" spans="1:16" ht="24.75" customHeight="1" x14ac:dyDescent="0.2">
      <c r="A295" s="90"/>
      <c r="B295" s="74"/>
      <c r="C295" s="85" t="s">
        <v>1331</v>
      </c>
      <c r="D295" s="77" t="s">
        <v>292</v>
      </c>
      <c r="E295" s="13">
        <v>44418</v>
      </c>
      <c r="F295" s="75" t="s">
        <v>1452</v>
      </c>
      <c r="G295" s="13">
        <v>44422</v>
      </c>
      <c r="H295" s="76" t="s">
        <v>1453</v>
      </c>
      <c r="I295" s="15">
        <v>56</v>
      </c>
      <c r="J295" s="15">
        <v>43</v>
      </c>
      <c r="K295" s="15">
        <v>15</v>
      </c>
      <c r="L295" s="15">
        <v>7</v>
      </c>
      <c r="M295" s="80">
        <f t="shared" si="4"/>
        <v>9.0299999999999994</v>
      </c>
      <c r="N295" s="102">
        <v>9</v>
      </c>
      <c r="O295" s="62">
        <v>3000</v>
      </c>
      <c r="P295" s="63">
        <f>Table2245236891011121314151617181920212224234567234568[[#This Row],[PEMBULATAN]]*O295</f>
        <v>27000</v>
      </c>
    </row>
    <row r="296" spans="1:16" ht="24.75" customHeight="1" x14ac:dyDescent="0.2">
      <c r="A296" s="90"/>
      <c r="B296" s="74"/>
      <c r="C296" s="85" t="s">
        <v>1332</v>
      </c>
      <c r="D296" s="77" t="s">
        <v>292</v>
      </c>
      <c r="E296" s="13">
        <v>44418</v>
      </c>
      <c r="F296" s="75" t="s">
        <v>1452</v>
      </c>
      <c r="G296" s="13">
        <v>44422</v>
      </c>
      <c r="H296" s="76" t="s">
        <v>1453</v>
      </c>
      <c r="I296" s="15">
        <v>50</v>
      </c>
      <c r="J296" s="15">
        <v>35</v>
      </c>
      <c r="K296" s="15">
        <v>15</v>
      </c>
      <c r="L296" s="15">
        <v>8</v>
      </c>
      <c r="M296" s="80">
        <f t="shared" si="4"/>
        <v>6.5625</v>
      </c>
      <c r="N296" s="102">
        <v>8</v>
      </c>
      <c r="O296" s="62">
        <v>3000</v>
      </c>
      <c r="P296" s="63">
        <f>Table2245236891011121314151617181920212224234567234568[[#This Row],[PEMBULATAN]]*O296</f>
        <v>24000</v>
      </c>
    </row>
    <row r="297" spans="1:16" ht="24.75" customHeight="1" x14ac:dyDescent="0.2">
      <c r="A297" s="90"/>
      <c r="B297" s="74"/>
      <c r="C297" s="85" t="s">
        <v>1333</v>
      </c>
      <c r="D297" s="77" t="s">
        <v>292</v>
      </c>
      <c r="E297" s="13">
        <v>44418</v>
      </c>
      <c r="F297" s="75" t="s">
        <v>1452</v>
      </c>
      <c r="G297" s="13">
        <v>44422</v>
      </c>
      <c r="H297" s="76" t="s">
        <v>1453</v>
      </c>
      <c r="I297" s="15">
        <v>63</v>
      </c>
      <c r="J297" s="15">
        <v>42</v>
      </c>
      <c r="K297" s="15">
        <v>17</v>
      </c>
      <c r="L297" s="15">
        <v>5</v>
      </c>
      <c r="M297" s="80">
        <f t="shared" si="4"/>
        <v>11.2455</v>
      </c>
      <c r="N297" s="102">
        <v>11</v>
      </c>
      <c r="O297" s="62">
        <v>3000</v>
      </c>
      <c r="P297" s="63">
        <f>Table2245236891011121314151617181920212224234567234568[[#This Row],[PEMBULATAN]]*O297</f>
        <v>33000</v>
      </c>
    </row>
    <row r="298" spans="1:16" ht="24.75" customHeight="1" x14ac:dyDescent="0.2">
      <c r="A298" s="90"/>
      <c r="B298" s="74"/>
      <c r="C298" s="85" t="s">
        <v>1334</v>
      </c>
      <c r="D298" s="77" t="s">
        <v>292</v>
      </c>
      <c r="E298" s="13">
        <v>44418</v>
      </c>
      <c r="F298" s="75" t="s">
        <v>1452</v>
      </c>
      <c r="G298" s="13">
        <v>44422</v>
      </c>
      <c r="H298" s="76" t="s">
        <v>1453</v>
      </c>
      <c r="I298" s="15">
        <v>98</v>
      </c>
      <c r="J298" s="15">
        <v>55</v>
      </c>
      <c r="K298" s="15">
        <v>45</v>
      </c>
      <c r="L298" s="15">
        <v>3</v>
      </c>
      <c r="M298" s="80">
        <f t="shared" si="4"/>
        <v>60.637500000000003</v>
      </c>
      <c r="N298" s="102">
        <v>61</v>
      </c>
      <c r="O298" s="62">
        <v>3000</v>
      </c>
      <c r="P298" s="63">
        <f>Table2245236891011121314151617181920212224234567234568[[#This Row],[PEMBULATAN]]*O298</f>
        <v>183000</v>
      </c>
    </row>
    <row r="299" spans="1:16" ht="24.75" customHeight="1" x14ac:dyDescent="0.2">
      <c r="A299" s="90"/>
      <c r="B299" s="74"/>
      <c r="C299" s="85" t="s">
        <v>1335</v>
      </c>
      <c r="D299" s="77" t="s">
        <v>292</v>
      </c>
      <c r="E299" s="13">
        <v>44418</v>
      </c>
      <c r="F299" s="75" t="s">
        <v>1452</v>
      </c>
      <c r="G299" s="13">
        <v>44422</v>
      </c>
      <c r="H299" s="76" t="s">
        <v>1453</v>
      </c>
      <c r="I299" s="15">
        <v>59</v>
      </c>
      <c r="J299" s="15">
        <v>43</v>
      </c>
      <c r="K299" s="15">
        <v>19</v>
      </c>
      <c r="L299" s="15">
        <v>5</v>
      </c>
      <c r="M299" s="80">
        <f t="shared" si="4"/>
        <v>12.050750000000001</v>
      </c>
      <c r="N299" s="102">
        <v>12</v>
      </c>
      <c r="O299" s="62">
        <v>3000</v>
      </c>
      <c r="P299" s="63">
        <f>Table2245236891011121314151617181920212224234567234568[[#This Row],[PEMBULATAN]]*O299</f>
        <v>36000</v>
      </c>
    </row>
    <row r="300" spans="1:16" ht="24.75" customHeight="1" x14ac:dyDescent="0.2">
      <c r="A300" s="90"/>
      <c r="B300" s="74"/>
      <c r="C300" s="85" t="s">
        <v>1336</v>
      </c>
      <c r="D300" s="77" t="s">
        <v>292</v>
      </c>
      <c r="E300" s="13">
        <v>44418</v>
      </c>
      <c r="F300" s="75" t="s">
        <v>1452</v>
      </c>
      <c r="G300" s="13">
        <v>44422</v>
      </c>
      <c r="H300" s="76" t="s">
        <v>1453</v>
      </c>
      <c r="I300" s="15">
        <v>64</v>
      </c>
      <c r="J300" s="15">
        <v>63</v>
      </c>
      <c r="K300" s="15">
        <v>33</v>
      </c>
      <c r="L300" s="15">
        <v>14</v>
      </c>
      <c r="M300" s="80">
        <f t="shared" si="4"/>
        <v>33.264000000000003</v>
      </c>
      <c r="N300" s="102">
        <v>33</v>
      </c>
      <c r="O300" s="62">
        <v>3000</v>
      </c>
      <c r="P300" s="63">
        <f>Table2245236891011121314151617181920212224234567234568[[#This Row],[PEMBULATAN]]*O300</f>
        <v>99000</v>
      </c>
    </row>
    <row r="301" spans="1:16" ht="24.75" customHeight="1" x14ac:dyDescent="0.2">
      <c r="A301" s="90"/>
      <c r="B301" s="74"/>
      <c r="C301" s="85" t="s">
        <v>1337</v>
      </c>
      <c r="D301" s="77" t="s">
        <v>292</v>
      </c>
      <c r="E301" s="13">
        <v>44418</v>
      </c>
      <c r="F301" s="75" t="s">
        <v>1452</v>
      </c>
      <c r="G301" s="13">
        <v>44422</v>
      </c>
      <c r="H301" s="76" t="s">
        <v>1453</v>
      </c>
      <c r="I301" s="15">
        <v>100</v>
      </c>
      <c r="J301" s="15">
        <v>62</v>
      </c>
      <c r="K301" s="15">
        <v>33</v>
      </c>
      <c r="L301" s="15">
        <v>3</v>
      </c>
      <c r="M301" s="80">
        <f t="shared" si="4"/>
        <v>51.15</v>
      </c>
      <c r="N301" s="102">
        <v>51</v>
      </c>
      <c r="O301" s="62">
        <v>3000</v>
      </c>
      <c r="P301" s="63">
        <f>Table2245236891011121314151617181920212224234567234568[[#This Row],[PEMBULATAN]]*O301</f>
        <v>153000</v>
      </c>
    </row>
    <row r="302" spans="1:16" ht="24.75" customHeight="1" x14ac:dyDescent="0.2">
      <c r="A302" s="90"/>
      <c r="B302" s="74"/>
      <c r="C302" s="85" t="s">
        <v>1338</v>
      </c>
      <c r="D302" s="77" t="s">
        <v>292</v>
      </c>
      <c r="E302" s="13">
        <v>44418</v>
      </c>
      <c r="F302" s="75" t="s">
        <v>1452</v>
      </c>
      <c r="G302" s="13">
        <v>44422</v>
      </c>
      <c r="H302" s="76" t="s">
        <v>1453</v>
      </c>
      <c r="I302" s="15">
        <v>75</v>
      </c>
      <c r="J302" s="15">
        <v>63</v>
      </c>
      <c r="K302" s="15">
        <v>25</v>
      </c>
      <c r="L302" s="15">
        <v>13</v>
      </c>
      <c r="M302" s="80">
        <f t="shared" si="4"/>
        <v>29.53125</v>
      </c>
      <c r="N302" s="102">
        <v>30</v>
      </c>
      <c r="O302" s="62">
        <v>3000</v>
      </c>
      <c r="P302" s="63">
        <f>Table2245236891011121314151617181920212224234567234568[[#This Row],[PEMBULATAN]]*O302</f>
        <v>90000</v>
      </c>
    </row>
    <row r="303" spans="1:16" ht="24.75" customHeight="1" x14ac:dyDescent="0.2">
      <c r="A303" s="90"/>
      <c r="B303" s="74"/>
      <c r="C303" s="85" t="s">
        <v>1339</v>
      </c>
      <c r="D303" s="77" t="s">
        <v>292</v>
      </c>
      <c r="E303" s="13">
        <v>44418</v>
      </c>
      <c r="F303" s="75" t="s">
        <v>1452</v>
      </c>
      <c r="G303" s="13">
        <v>44422</v>
      </c>
      <c r="H303" s="76" t="s">
        <v>1453</v>
      </c>
      <c r="I303" s="15">
        <v>70</v>
      </c>
      <c r="J303" s="15">
        <v>58</v>
      </c>
      <c r="K303" s="15">
        <v>55</v>
      </c>
      <c r="L303" s="15">
        <v>11</v>
      </c>
      <c r="M303" s="80">
        <f t="shared" si="4"/>
        <v>55.825000000000003</v>
      </c>
      <c r="N303" s="102">
        <v>56</v>
      </c>
      <c r="O303" s="62">
        <v>3000</v>
      </c>
      <c r="P303" s="63">
        <f>Table2245236891011121314151617181920212224234567234568[[#This Row],[PEMBULATAN]]*O303</f>
        <v>168000</v>
      </c>
    </row>
    <row r="304" spans="1:16" ht="24.75" customHeight="1" x14ac:dyDescent="0.2">
      <c r="A304" s="90"/>
      <c r="B304" s="74"/>
      <c r="C304" s="85" t="s">
        <v>1340</v>
      </c>
      <c r="D304" s="77" t="s">
        <v>292</v>
      </c>
      <c r="E304" s="13">
        <v>44418</v>
      </c>
      <c r="F304" s="75" t="s">
        <v>1452</v>
      </c>
      <c r="G304" s="13">
        <v>44422</v>
      </c>
      <c r="H304" s="76" t="s">
        <v>1453</v>
      </c>
      <c r="I304" s="15">
        <v>105</v>
      </c>
      <c r="J304" s="15">
        <v>75</v>
      </c>
      <c r="K304" s="15">
        <v>40</v>
      </c>
      <c r="L304" s="15">
        <v>30</v>
      </c>
      <c r="M304" s="80">
        <f t="shared" si="4"/>
        <v>78.75</v>
      </c>
      <c r="N304" s="102">
        <v>79</v>
      </c>
      <c r="O304" s="62">
        <v>3000</v>
      </c>
      <c r="P304" s="63">
        <f>Table2245236891011121314151617181920212224234567234568[[#This Row],[PEMBULATAN]]*O304</f>
        <v>237000</v>
      </c>
    </row>
    <row r="305" spans="1:16" ht="24.75" customHeight="1" x14ac:dyDescent="0.2">
      <c r="A305" s="90"/>
      <c r="B305" s="74"/>
      <c r="C305" s="85" t="s">
        <v>1341</v>
      </c>
      <c r="D305" s="77" t="s">
        <v>292</v>
      </c>
      <c r="E305" s="13">
        <v>44418</v>
      </c>
      <c r="F305" s="75" t="s">
        <v>1452</v>
      </c>
      <c r="G305" s="13">
        <v>44422</v>
      </c>
      <c r="H305" s="76" t="s">
        <v>1453</v>
      </c>
      <c r="I305" s="15">
        <v>67</v>
      </c>
      <c r="J305" s="15">
        <v>65</v>
      </c>
      <c r="K305" s="15">
        <v>25</v>
      </c>
      <c r="L305" s="15">
        <v>16</v>
      </c>
      <c r="M305" s="80">
        <f t="shared" si="4"/>
        <v>27.21875</v>
      </c>
      <c r="N305" s="102">
        <v>27</v>
      </c>
      <c r="O305" s="62">
        <v>3000</v>
      </c>
      <c r="P305" s="63">
        <f>Table2245236891011121314151617181920212224234567234568[[#This Row],[PEMBULATAN]]*O305</f>
        <v>81000</v>
      </c>
    </row>
    <row r="306" spans="1:16" ht="24.75" customHeight="1" x14ac:dyDescent="0.2">
      <c r="A306" s="90"/>
      <c r="B306" s="74"/>
      <c r="C306" s="85" t="s">
        <v>1342</v>
      </c>
      <c r="D306" s="77" t="s">
        <v>292</v>
      </c>
      <c r="E306" s="13">
        <v>44418</v>
      </c>
      <c r="F306" s="75" t="s">
        <v>1452</v>
      </c>
      <c r="G306" s="13">
        <v>44422</v>
      </c>
      <c r="H306" s="76" t="s">
        <v>1453</v>
      </c>
      <c r="I306" s="15">
        <v>93</v>
      </c>
      <c r="J306" s="15">
        <v>69</v>
      </c>
      <c r="K306" s="15">
        <v>28</v>
      </c>
      <c r="L306" s="15">
        <v>15</v>
      </c>
      <c r="M306" s="80">
        <f t="shared" si="4"/>
        <v>44.918999999999997</v>
      </c>
      <c r="N306" s="102">
        <v>45</v>
      </c>
      <c r="O306" s="62">
        <v>3000</v>
      </c>
      <c r="P306" s="63">
        <f>Table2245236891011121314151617181920212224234567234568[[#This Row],[PEMBULATAN]]*O306</f>
        <v>135000</v>
      </c>
    </row>
    <row r="307" spans="1:16" ht="24.75" customHeight="1" x14ac:dyDescent="0.2">
      <c r="A307" s="90"/>
      <c r="B307" s="74"/>
      <c r="C307" s="85" t="s">
        <v>1343</v>
      </c>
      <c r="D307" s="77" t="s">
        <v>292</v>
      </c>
      <c r="E307" s="13">
        <v>44418</v>
      </c>
      <c r="F307" s="75" t="s">
        <v>1452</v>
      </c>
      <c r="G307" s="13">
        <v>44422</v>
      </c>
      <c r="H307" s="76" t="s">
        <v>1453</v>
      </c>
      <c r="I307" s="15">
        <v>98</v>
      </c>
      <c r="J307" s="15">
        <v>60</v>
      </c>
      <c r="K307" s="15">
        <v>34</v>
      </c>
      <c r="L307" s="15">
        <v>2</v>
      </c>
      <c r="M307" s="80">
        <f t="shared" si="4"/>
        <v>49.98</v>
      </c>
      <c r="N307" s="102">
        <v>50</v>
      </c>
      <c r="O307" s="62">
        <v>3000</v>
      </c>
      <c r="P307" s="63">
        <f>Table2245236891011121314151617181920212224234567234568[[#This Row],[PEMBULATAN]]*O307</f>
        <v>150000</v>
      </c>
    </row>
    <row r="308" spans="1:16" ht="24.75" customHeight="1" x14ac:dyDescent="0.2">
      <c r="A308" s="90"/>
      <c r="B308" s="74"/>
      <c r="C308" s="85" t="s">
        <v>1344</v>
      </c>
      <c r="D308" s="77" t="s">
        <v>292</v>
      </c>
      <c r="E308" s="13">
        <v>44418</v>
      </c>
      <c r="F308" s="75" t="s">
        <v>1452</v>
      </c>
      <c r="G308" s="13">
        <v>44422</v>
      </c>
      <c r="H308" s="76" t="s">
        <v>1453</v>
      </c>
      <c r="I308" s="15">
        <v>104</v>
      </c>
      <c r="J308" s="15">
        <v>61</v>
      </c>
      <c r="K308" s="15">
        <v>35</v>
      </c>
      <c r="L308" s="15">
        <v>11</v>
      </c>
      <c r="M308" s="80">
        <f t="shared" si="4"/>
        <v>55.51</v>
      </c>
      <c r="N308" s="102">
        <v>56</v>
      </c>
      <c r="O308" s="62">
        <v>3000</v>
      </c>
      <c r="P308" s="63">
        <f>Table2245236891011121314151617181920212224234567234568[[#This Row],[PEMBULATAN]]*O308</f>
        <v>168000</v>
      </c>
    </row>
    <row r="309" spans="1:16" ht="24.75" customHeight="1" x14ac:dyDescent="0.2">
      <c r="A309" s="90"/>
      <c r="B309" s="74"/>
      <c r="C309" s="85" t="s">
        <v>1345</v>
      </c>
      <c r="D309" s="77" t="s">
        <v>292</v>
      </c>
      <c r="E309" s="13">
        <v>44418</v>
      </c>
      <c r="F309" s="75" t="s">
        <v>1452</v>
      </c>
      <c r="G309" s="13">
        <v>44422</v>
      </c>
      <c r="H309" s="76" t="s">
        <v>1453</v>
      </c>
      <c r="I309" s="15">
        <v>67</v>
      </c>
      <c r="J309" s="15">
        <v>47</v>
      </c>
      <c r="K309" s="15">
        <v>29</v>
      </c>
      <c r="L309" s="15">
        <v>15</v>
      </c>
      <c r="M309" s="80">
        <f t="shared" si="4"/>
        <v>22.830249999999999</v>
      </c>
      <c r="N309" s="102">
        <v>23</v>
      </c>
      <c r="O309" s="62">
        <v>3000</v>
      </c>
      <c r="P309" s="63">
        <f>Table2245236891011121314151617181920212224234567234568[[#This Row],[PEMBULATAN]]*O309</f>
        <v>69000</v>
      </c>
    </row>
    <row r="310" spans="1:16" ht="24.75" customHeight="1" x14ac:dyDescent="0.2">
      <c r="A310" s="90"/>
      <c r="B310" s="74"/>
      <c r="C310" s="85" t="s">
        <v>1346</v>
      </c>
      <c r="D310" s="77" t="s">
        <v>292</v>
      </c>
      <c r="E310" s="13">
        <v>44418</v>
      </c>
      <c r="F310" s="75" t="s">
        <v>1452</v>
      </c>
      <c r="G310" s="13">
        <v>44422</v>
      </c>
      <c r="H310" s="76" t="s">
        <v>1453</v>
      </c>
      <c r="I310" s="15">
        <v>60</v>
      </c>
      <c r="J310" s="15">
        <v>63</v>
      </c>
      <c r="K310" s="15">
        <v>27</v>
      </c>
      <c r="L310" s="15">
        <v>10</v>
      </c>
      <c r="M310" s="80">
        <f t="shared" si="4"/>
        <v>25.515000000000001</v>
      </c>
      <c r="N310" s="102">
        <v>26</v>
      </c>
      <c r="O310" s="62">
        <v>3000</v>
      </c>
      <c r="P310" s="63">
        <f>Table2245236891011121314151617181920212224234567234568[[#This Row],[PEMBULATAN]]*O310</f>
        <v>78000</v>
      </c>
    </row>
    <row r="311" spans="1:16" ht="24.75" customHeight="1" x14ac:dyDescent="0.2">
      <c r="A311" s="90"/>
      <c r="B311" s="74"/>
      <c r="C311" s="85" t="s">
        <v>1347</v>
      </c>
      <c r="D311" s="77" t="s">
        <v>292</v>
      </c>
      <c r="E311" s="13">
        <v>44418</v>
      </c>
      <c r="F311" s="75" t="s">
        <v>1452</v>
      </c>
      <c r="G311" s="13">
        <v>44422</v>
      </c>
      <c r="H311" s="76" t="s">
        <v>1453</v>
      </c>
      <c r="I311" s="15">
        <v>80</v>
      </c>
      <c r="J311" s="15">
        <v>62</v>
      </c>
      <c r="K311" s="15">
        <v>26</v>
      </c>
      <c r="L311" s="15">
        <v>10</v>
      </c>
      <c r="M311" s="80">
        <f t="shared" si="4"/>
        <v>32.24</v>
      </c>
      <c r="N311" s="102">
        <v>32</v>
      </c>
      <c r="O311" s="62">
        <v>3000</v>
      </c>
      <c r="P311" s="63">
        <f>Table2245236891011121314151617181920212224234567234568[[#This Row],[PEMBULATAN]]*O311</f>
        <v>96000</v>
      </c>
    </row>
    <row r="312" spans="1:16" ht="24.75" customHeight="1" x14ac:dyDescent="0.2">
      <c r="A312" s="90"/>
      <c r="B312" s="74"/>
      <c r="C312" s="85" t="s">
        <v>1348</v>
      </c>
      <c r="D312" s="77" t="s">
        <v>292</v>
      </c>
      <c r="E312" s="13">
        <v>44418</v>
      </c>
      <c r="F312" s="75" t="s">
        <v>1452</v>
      </c>
      <c r="G312" s="13">
        <v>44422</v>
      </c>
      <c r="H312" s="76" t="s">
        <v>1453</v>
      </c>
      <c r="I312" s="15">
        <v>100</v>
      </c>
      <c r="J312" s="15">
        <v>59</v>
      </c>
      <c r="K312" s="15">
        <v>40</v>
      </c>
      <c r="L312" s="15">
        <v>2</v>
      </c>
      <c r="M312" s="80">
        <f t="shared" si="4"/>
        <v>59</v>
      </c>
      <c r="N312" s="102">
        <v>59</v>
      </c>
      <c r="O312" s="62">
        <v>3000</v>
      </c>
      <c r="P312" s="63">
        <f>Table2245236891011121314151617181920212224234567234568[[#This Row],[PEMBULATAN]]*O312</f>
        <v>177000</v>
      </c>
    </row>
    <row r="313" spans="1:16" ht="24.75" customHeight="1" x14ac:dyDescent="0.2">
      <c r="A313" s="90"/>
      <c r="B313" s="74"/>
      <c r="C313" s="85" t="s">
        <v>1349</v>
      </c>
      <c r="D313" s="77" t="s">
        <v>292</v>
      </c>
      <c r="E313" s="13">
        <v>44418</v>
      </c>
      <c r="F313" s="75" t="s">
        <v>1452</v>
      </c>
      <c r="G313" s="13">
        <v>44422</v>
      </c>
      <c r="H313" s="76" t="s">
        <v>1453</v>
      </c>
      <c r="I313" s="15">
        <v>85</v>
      </c>
      <c r="J313" s="15">
        <v>64</v>
      </c>
      <c r="K313" s="15">
        <v>15</v>
      </c>
      <c r="L313" s="15">
        <v>16</v>
      </c>
      <c r="M313" s="80">
        <f t="shared" si="4"/>
        <v>20.399999999999999</v>
      </c>
      <c r="N313" s="102">
        <v>20</v>
      </c>
      <c r="O313" s="62">
        <v>3000</v>
      </c>
      <c r="P313" s="63">
        <f>Table2245236891011121314151617181920212224234567234568[[#This Row],[PEMBULATAN]]*O313</f>
        <v>60000</v>
      </c>
    </row>
    <row r="314" spans="1:16" ht="24.75" customHeight="1" x14ac:dyDescent="0.2">
      <c r="A314" s="90"/>
      <c r="B314" s="74"/>
      <c r="C314" s="85" t="s">
        <v>1350</v>
      </c>
      <c r="D314" s="77" t="s">
        <v>292</v>
      </c>
      <c r="E314" s="13">
        <v>44418</v>
      </c>
      <c r="F314" s="75" t="s">
        <v>1452</v>
      </c>
      <c r="G314" s="13">
        <v>44422</v>
      </c>
      <c r="H314" s="76" t="s">
        <v>1453</v>
      </c>
      <c r="I314" s="15">
        <v>92</v>
      </c>
      <c r="J314" s="15">
        <v>58</v>
      </c>
      <c r="K314" s="15">
        <v>20</v>
      </c>
      <c r="L314" s="15">
        <v>6</v>
      </c>
      <c r="M314" s="80">
        <f t="shared" si="4"/>
        <v>26.68</v>
      </c>
      <c r="N314" s="102">
        <v>27</v>
      </c>
      <c r="O314" s="62">
        <v>3000</v>
      </c>
      <c r="P314" s="63">
        <f>Table2245236891011121314151617181920212224234567234568[[#This Row],[PEMBULATAN]]*O314</f>
        <v>81000</v>
      </c>
    </row>
    <row r="315" spans="1:16" ht="24.75" customHeight="1" x14ac:dyDescent="0.2">
      <c r="A315" s="90"/>
      <c r="B315" s="74"/>
      <c r="C315" s="85" t="s">
        <v>1351</v>
      </c>
      <c r="D315" s="77" t="s">
        <v>292</v>
      </c>
      <c r="E315" s="13">
        <v>44418</v>
      </c>
      <c r="F315" s="75" t="s">
        <v>1452</v>
      </c>
      <c r="G315" s="13">
        <v>44422</v>
      </c>
      <c r="H315" s="76" t="s">
        <v>1453</v>
      </c>
      <c r="I315" s="15">
        <v>105</v>
      </c>
      <c r="J315" s="15">
        <v>60</v>
      </c>
      <c r="K315" s="15">
        <v>35</v>
      </c>
      <c r="L315" s="15">
        <v>11</v>
      </c>
      <c r="M315" s="80">
        <f t="shared" si="4"/>
        <v>55.125</v>
      </c>
      <c r="N315" s="102">
        <v>55</v>
      </c>
      <c r="O315" s="62">
        <v>3000</v>
      </c>
      <c r="P315" s="63">
        <f>Table2245236891011121314151617181920212224234567234568[[#This Row],[PEMBULATAN]]*O315</f>
        <v>165000</v>
      </c>
    </row>
    <row r="316" spans="1:16" ht="24.75" customHeight="1" x14ac:dyDescent="0.2">
      <c r="A316" s="90"/>
      <c r="B316" s="74"/>
      <c r="C316" s="85" t="s">
        <v>1352</v>
      </c>
      <c r="D316" s="77" t="s">
        <v>292</v>
      </c>
      <c r="E316" s="13">
        <v>44418</v>
      </c>
      <c r="F316" s="75" t="s">
        <v>1452</v>
      </c>
      <c r="G316" s="13">
        <v>44422</v>
      </c>
      <c r="H316" s="76" t="s">
        <v>1453</v>
      </c>
      <c r="I316" s="15">
        <v>89</v>
      </c>
      <c r="J316" s="15">
        <v>65</v>
      </c>
      <c r="K316" s="15">
        <v>35</v>
      </c>
      <c r="L316" s="15">
        <v>19</v>
      </c>
      <c r="M316" s="80">
        <f t="shared" si="4"/>
        <v>50.618749999999999</v>
      </c>
      <c r="N316" s="102">
        <v>51</v>
      </c>
      <c r="O316" s="62">
        <v>3000</v>
      </c>
      <c r="P316" s="63">
        <f>Table2245236891011121314151617181920212224234567234568[[#This Row],[PEMBULATAN]]*O316</f>
        <v>153000</v>
      </c>
    </row>
    <row r="317" spans="1:16" ht="24.75" customHeight="1" x14ac:dyDescent="0.2">
      <c r="A317" s="90"/>
      <c r="B317" s="74"/>
      <c r="C317" s="85" t="s">
        <v>1353</v>
      </c>
      <c r="D317" s="77" t="s">
        <v>292</v>
      </c>
      <c r="E317" s="13">
        <v>44418</v>
      </c>
      <c r="F317" s="75" t="s">
        <v>1452</v>
      </c>
      <c r="G317" s="13">
        <v>44422</v>
      </c>
      <c r="H317" s="76" t="s">
        <v>1453</v>
      </c>
      <c r="I317" s="15">
        <v>98</v>
      </c>
      <c r="J317" s="15">
        <v>60</v>
      </c>
      <c r="K317" s="15">
        <v>45</v>
      </c>
      <c r="L317" s="15">
        <v>16</v>
      </c>
      <c r="M317" s="80">
        <f t="shared" si="4"/>
        <v>66.150000000000006</v>
      </c>
      <c r="N317" s="102">
        <v>66</v>
      </c>
      <c r="O317" s="62">
        <v>3000</v>
      </c>
      <c r="P317" s="63">
        <f>Table2245236891011121314151617181920212224234567234568[[#This Row],[PEMBULATAN]]*O317</f>
        <v>198000</v>
      </c>
    </row>
    <row r="318" spans="1:16" ht="24.75" customHeight="1" x14ac:dyDescent="0.2">
      <c r="A318" s="90"/>
      <c r="B318" s="74"/>
      <c r="C318" s="85" t="s">
        <v>1354</v>
      </c>
      <c r="D318" s="77" t="s">
        <v>292</v>
      </c>
      <c r="E318" s="13">
        <v>44418</v>
      </c>
      <c r="F318" s="75" t="s">
        <v>1452</v>
      </c>
      <c r="G318" s="13">
        <v>44422</v>
      </c>
      <c r="H318" s="76" t="s">
        <v>1453</v>
      </c>
      <c r="I318" s="15">
        <v>95</v>
      </c>
      <c r="J318" s="15">
        <v>57</v>
      </c>
      <c r="K318" s="15">
        <v>43</v>
      </c>
      <c r="L318" s="15">
        <v>21</v>
      </c>
      <c r="M318" s="80">
        <f t="shared" si="4"/>
        <v>58.21125</v>
      </c>
      <c r="N318" s="102">
        <v>58</v>
      </c>
      <c r="O318" s="62">
        <v>3000</v>
      </c>
      <c r="P318" s="63">
        <f>Table2245236891011121314151617181920212224234567234568[[#This Row],[PEMBULATAN]]*O318</f>
        <v>174000</v>
      </c>
    </row>
    <row r="319" spans="1:16" ht="24.75" customHeight="1" x14ac:dyDescent="0.2">
      <c r="A319" s="90"/>
      <c r="B319" s="74"/>
      <c r="C319" s="85" t="s">
        <v>1355</v>
      </c>
      <c r="D319" s="77" t="s">
        <v>292</v>
      </c>
      <c r="E319" s="13">
        <v>44418</v>
      </c>
      <c r="F319" s="75" t="s">
        <v>1452</v>
      </c>
      <c r="G319" s="13">
        <v>44422</v>
      </c>
      <c r="H319" s="76" t="s">
        <v>1453</v>
      </c>
      <c r="I319" s="15">
        <v>97</v>
      </c>
      <c r="J319" s="15">
        <v>60</v>
      </c>
      <c r="K319" s="15">
        <v>45</v>
      </c>
      <c r="L319" s="15">
        <v>20</v>
      </c>
      <c r="M319" s="80">
        <f t="shared" si="4"/>
        <v>65.474999999999994</v>
      </c>
      <c r="N319" s="102">
        <v>65</v>
      </c>
      <c r="O319" s="62">
        <v>3000</v>
      </c>
      <c r="P319" s="63">
        <f>Table2245236891011121314151617181920212224234567234568[[#This Row],[PEMBULATAN]]*O319</f>
        <v>195000</v>
      </c>
    </row>
    <row r="320" spans="1:16" ht="24.75" customHeight="1" x14ac:dyDescent="0.2">
      <c r="A320" s="90"/>
      <c r="B320" s="74"/>
      <c r="C320" s="85" t="s">
        <v>1356</v>
      </c>
      <c r="D320" s="77" t="s">
        <v>292</v>
      </c>
      <c r="E320" s="13">
        <v>44418</v>
      </c>
      <c r="F320" s="75" t="s">
        <v>1452</v>
      </c>
      <c r="G320" s="13">
        <v>44422</v>
      </c>
      <c r="H320" s="76" t="s">
        <v>1453</v>
      </c>
      <c r="I320" s="15">
        <v>94</v>
      </c>
      <c r="J320" s="15">
        <v>66</v>
      </c>
      <c r="K320" s="15">
        <v>20</v>
      </c>
      <c r="L320" s="15">
        <v>22</v>
      </c>
      <c r="M320" s="80">
        <f t="shared" si="4"/>
        <v>31.02</v>
      </c>
      <c r="N320" s="102">
        <v>31</v>
      </c>
      <c r="O320" s="62">
        <v>3000</v>
      </c>
      <c r="P320" s="63">
        <f>Table2245236891011121314151617181920212224234567234568[[#This Row],[PEMBULATAN]]*O320</f>
        <v>93000</v>
      </c>
    </row>
    <row r="321" spans="1:16" ht="24.75" customHeight="1" x14ac:dyDescent="0.2">
      <c r="A321" s="90"/>
      <c r="B321" s="74"/>
      <c r="C321" s="85" t="s">
        <v>1357</v>
      </c>
      <c r="D321" s="77" t="s">
        <v>292</v>
      </c>
      <c r="E321" s="13">
        <v>44418</v>
      </c>
      <c r="F321" s="75" t="s">
        <v>1452</v>
      </c>
      <c r="G321" s="13">
        <v>44422</v>
      </c>
      <c r="H321" s="76" t="s">
        <v>1453</v>
      </c>
      <c r="I321" s="15">
        <v>90</v>
      </c>
      <c r="J321" s="15">
        <v>57</v>
      </c>
      <c r="K321" s="15">
        <v>27</v>
      </c>
      <c r="L321" s="15">
        <v>12</v>
      </c>
      <c r="M321" s="80">
        <f t="shared" si="4"/>
        <v>34.627499999999998</v>
      </c>
      <c r="N321" s="102">
        <v>35</v>
      </c>
      <c r="O321" s="62">
        <v>3000</v>
      </c>
      <c r="P321" s="63">
        <f>Table2245236891011121314151617181920212224234567234568[[#This Row],[PEMBULATAN]]*O321</f>
        <v>105000</v>
      </c>
    </row>
    <row r="322" spans="1:16" ht="24.75" customHeight="1" x14ac:dyDescent="0.2">
      <c r="A322" s="90"/>
      <c r="B322" s="74"/>
      <c r="C322" s="85" t="s">
        <v>1358</v>
      </c>
      <c r="D322" s="77" t="s">
        <v>292</v>
      </c>
      <c r="E322" s="13">
        <v>44418</v>
      </c>
      <c r="F322" s="75" t="s">
        <v>1452</v>
      </c>
      <c r="G322" s="13">
        <v>44422</v>
      </c>
      <c r="H322" s="76" t="s">
        <v>1453</v>
      </c>
      <c r="I322" s="15">
        <v>95</v>
      </c>
      <c r="J322" s="15">
        <v>60</v>
      </c>
      <c r="K322" s="15">
        <v>28</v>
      </c>
      <c r="L322" s="15">
        <v>5</v>
      </c>
      <c r="M322" s="80">
        <f t="shared" si="4"/>
        <v>39.9</v>
      </c>
      <c r="N322" s="102">
        <v>40</v>
      </c>
      <c r="O322" s="62">
        <v>3000</v>
      </c>
      <c r="P322" s="63">
        <f>Table2245236891011121314151617181920212224234567234568[[#This Row],[PEMBULATAN]]*O322</f>
        <v>120000</v>
      </c>
    </row>
    <row r="323" spans="1:16" ht="24.75" customHeight="1" x14ac:dyDescent="0.2">
      <c r="A323" s="90"/>
      <c r="B323" s="74"/>
      <c r="C323" s="85" t="s">
        <v>1359</v>
      </c>
      <c r="D323" s="77" t="s">
        <v>292</v>
      </c>
      <c r="E323" s="13">
        <v>44418</v>
      </c>
      <c r="F323" s="75" t="s">
        <v>1452</v>
      </c>
      <c r="G323" s="13">
        <v>44422</v>
      </c>
      <c r="H323" s="76" t="s">
        <v>1453</v>
      </c>
      <c r="I323" s="15">
        <v>96</v>
      </c>
      <c r="J323" s="15">
        <v>62</v>
      </c>
      <c r="K323" s="15">
        <v>33</v>
      </c>
      <c r="L323" s="15">
        <v>11</v>
      </c>
      <c r="M323" s="80">
        <f t="shared" ref="M323:M386" si="5">I323*J323*K323/4000</f>
        <v>49.103999999999999</v>
      </c>
      <c r="N323" s="102">
        <v>49</v>
      </c>
      <c r="O323" s="62">
        <v>3000</v>
      </c>
      <c r="P323" s="63">
        <f>Table2245236891011121314151617181920212224234567234568[[#This Row],[PEMBULATAN]]*O323</f>
        <v>147000</v>
      </c>
    </row>
    <row r="324" spans="1:16" ht="24.75" customHeight="1" x14ac:dyDescent="0.2">
      <c r="A324" s="90"/>
      <c r="B324" s="74"/>
      <c r="C324" s="85" t="s">
        <v>1360</v>
      </c>
      <c r="D324" s="77" t="s">
        <v>292</v>
      </c>
      <c r="E324" s="13">
        <v>44418</v>
      </c>
      <c r="F324" s="75" t="s">
        <v>1452</v>
      </c>
      <c r="G324" s="13">
        <v>44422</v>
      </c>
      <c r="H324" s="76" t="s">
        <v>1453</v>
      </c>
      <c r="I324" s="15">
        <v>95</v>
      </c>
      <c r="J324" s="15">
        <v>63</v>
      </c>
      <c r="K324" s="15">
        <v>39</v>
      </c>
      <c r="L324" s="15">
        <v>24</v>
      </c>
      <c r="M324" s="80">
        <f t="shared" si="5"/>
        <v>58.353749999999998</v>
      </c>
      <c r="N324" s="102">
        <v>58</v>
      </c>
      <c r="O324" s="62">
        <v>3000</v>
      </c>
      <c r="P324" s="63">
        <f>Table2245236891011121314151617181920212224234567234568[[#This Row],[PEMBULATAN]]*O324</f>
        <v>174000</v>
      </c>
    </row>
    <row r="325" spans="1:16" ht="24.75" customHeight="1" x14ac:dyDescent="0.2">
      <c r="A325" s="90"/>
      <c r="B325" s="74"/>
      <c r="C325" s="85" t="s">
        <v>1361</v>
      </c>
      <c r="D325" s="77" t="s">
        <v>292</v>
      </c>
      <c r="E325" s="13">
        <v>44418</v>
      </c>
      <c r="F325" s="75" t="s">
        <v>1452</v>
      </c>
      <c r="G325" s="13">
        <v>44422</v>
      </c>
      <c r="H325" s="76" t="s">
        <v>1453</v>
      </c>
      <c r="I325" s="15">
        <v>78</v>
      </c>
      <c r="J325" s="15">
        <v>50</v>
      </c>
      <c r="K325" s="15">
        <v>37</v>
      </c>
      <c r="L325" s="15">
        <v>4</v>
      </c>
      <c r="M325" s="80">
        <f t="shared" si="5"/>
        <v>36.075000000000003</v>
      </c>
      <c r="N325" s="102">
        <v>36</v>
      </c>
      <c r="O325" s="62">
        <v>3000</v>
      </c>
      <c r="P325" s="63">
        <f>Table2245236891011121314151617181920212224234567234568[[#This Row],[PEMBULATAN]]*O325</f>
        <v>108000</v>
      </c>
    </row>
    <row r="326" spans="1:16" ht="24.75" customHeight="1" x14ac:dyDescent="0.2">
      <c r="A326" s="90"/>
      <c r="B326" s="74"/>
      <c r="C326" s="85" t="s">
        <v>1362</v>
      </c>
      <c r="D326" s="77" t="s">
        <v>292</v>
      </c>
      <c r="E326" s="13">
        <v>44418</v>
      </c>
      <c r="F326" s="75" t="s">
        <v>1452</v>
      </c>
      <c r="G326" s="13">
        <v>44422</v>
      </c>
      <c r="H326" s="76" t="s">
        <v>1453</v>
      </c>
      <c r="I326" s="15">
        <v>68</v>
      </c>
      <c r="J326" s="15">
        <v>57</v>
      </c>
      <c r="K326" s="15">
        <v>28</v>
      </c>
      <c r="L326" s="15">
        <v>2</v>
      </c>
      <c r="M326" s="80">
        <f t="shared" si="5"/>
        <v>27.132000000000001</v>
      </c>
      <c r="N326" s="102">
        <v>27</v>
      </c>
      <c r="O326" s="62">
        <v>3000</v>
      </c>
      <c r="P326" s="63">
        <f>Table2245236891011121314151617181920212224234567234568[[#This Row],[PEMBULATAN]]*O326</f>
        <v>81000</v>
      </c>
    </row>
    <row r="327" spans="1:16" ht="24.75" customHeight="1" x14ac:dyDescent="0.2">
      <c r="A327" s="90"/>
      <c r="B327" s="74"/>
      <c r="C327" s="85" t="s">
        <v>1363</v>
      </c>
      <c r="D327" s="77" t="s">
        <v>292</v>
      </c>
      <c r="E327" s="13">
        <v>44418</v>
      </c>
      <c r="F327" s="75" t="s">
        <v>1452</v>
      </c>
      <c r="G327" s="13">
        <v>44422</v>
      </c>
      <c r="H327" s="76" t="s">
        <v>1453</v>
      </c>
      <c r="I327" s="15">
        <v>85</v>
      </c>
      <c r="J327" s="15">
        <v>64</v>
      </c>
      <c r="K327" s="15">
        <v>33</v>
      </c>
      <c r="L327" s="15">
        <v>2</v>
      </c>
      <c r="M327" s="80">
        <f t="shared" si="5"/>
        <v>44.88</v>
      </c>
      <c r="N327" s="102">
        <v>45</v>
      </c>
      <c r="O327" s="62">
        <v>3000</v>
      </c>
      <c r="P327" s="63">
        <f>Table2245236891011121314151617181920212224234567234568[[#This Row],[PEMBULATAN]]*O327</f>
        <v>135000</v>
      </c>
    </row>
    <row r="328" spans="1:16" ht="24.75" customHeight="1" x14ac:dyDescent="0.2">
      <c r="A328" s="90"/>
      <c r="B328" s="74"/>
      <c r="C328" s="85" t="s">
        <v>1364</v>
      </c>
      <c r="D328" s="77" t="s">
        <v>292</v>
      </c>
      <c r="E328" s="13">
        <v>44418</v>
      </c>
      <c r="F328" s="75" t="s">
        <v>1452</v>
      </c>
      <c r="G328" s="13">
        <v>44422</v>
      </c>
      <c r="H328" s="76" t="s">
        <v>1453</v>
      </c>
      <c r="I328" s="15">
        <v>53</v>
      </c>
      <c r="J328" s="15">
        <v>54</v>
      </c>
      <c r="K328" s="15">
        <v>24</v>
      </c>
      <c r="L328" s="15">
        <v>2</v>
      </c>
      <c r="M328" s="80">
        <f t="shared" si="5"/>
        <v>17.172000000000001</v>
      </c>
      <c r="N328" s="102">
        <v>17</v>
      </c>
      <c r="O328" s="62">
        <v>3000</v>
      </c>
      <c r="P328" s="63">
        <f>Table2245236891011121314151617181920212224234567234568[[#This Row],[PEMBULATAN]]*O328</f>
        <v>51000</v>
      </c>
    </row>
    <row r="329" spans="1:16" ht="24.75" customHeight="1" x14ac:dyDescent="0.2">
      <c r="A329" s="90"/>
      <c r="B329" s="74"/>
      <c r="C329" s="85" t="s">
        <v>1365</v>
      </c>
      <c r="D329" s="77" t="s">
        <v>292</v>
      </c>
      <c r="E329" s="13">
        <v>44418</v>
      </c>
      <c r="F329" s="75" t="s">
        <v>1452</v>
      </c>
      <c r="G329" s="13">
        <v>44422</v>
      </c>
      <c r="H329" s="76" t="s">
        <v>1453</v>
      </c>
      <c r="I329" s="15">
        <v>99</v>
      </c>
      <c r="J329" s="15">
        <v>66</v>
      </c>
      <c r="K329" s="15">
        <v>13</v>
      </c>
      <c r="L329" s="15">
        <v>2</v>
      </c>
      <c r="M329" s="80">
        <f t="shared" si="5"/>
        <v>21.235499999999998</v>
      </c>
      <c r="N329" s="102">
        <v>21</v>
      </c>
      <c r="O329" s="62">
        <v>3000</v>
      </c>
      <c r="P329" s="63">
        <f>Table2245236891011121314151617181920212224234567234568[[#This Row],[PEMBULATAN]]*O329</f>
        <v>63000</v>
      </c>
    </row>
    <row r="330" spans="1:16" ht="24.75" customHeight="1" x14ac:dyDescent="0.2">
      <c r="A330" s="90"/>
      <c r="B330" s="74"/>
      <c r="C330" s="85" t="s">
        <v>1366</v>
      </c>
      <c r="D330" s="77" t="s">
        <v>292</v>
      </c>
      <c r="E330" s="13">
        <v>44418</v>
      </c>
      <c r="F330" s="75" t="s">
        <v>1452</v>
      </c>
      <c r="G330" s="13">
        <v>44422</v>
      </c>
      <c r="H330" s="76" t="s">
        <v>1453</v>
      </c>
      <c r="I330" s="15">
        <v>96</v>
      </c>
      <c r="J330" s="15">
        <v>55</v>
      </c>
      <c r="K330" s="15">
        <v>25</v>
      </c>
      <c r="L330" s="15">
        <v>2</v>
      </c>
      <c r="M330" s="80">
        <f t="shared" si="5"/>
        <v>33</v>
      </c>
      <c r="N330" s="102">
        <v>33</v>
      </c>
      <c r="O330" s="62">
        <v>3000</v>
      </c>
      <c r="P330" s="63">
        <f>Table2245236891011121314151617181920212224234567234568[[#This Row],[PEMBULATAN]]*O330</f>
        <v>99000</v>
      </c>
    </row>
    <row r="331" spans="1:16" ht="24.75" customHeight="1" x14ac:dyDescent="0.2">
      <c r="A331" s="90"/>
      <c r="B331" s="74"/>
      <c r="C331" s="85" t="s">
        <v>1367</v>
      </c>
      <c r="D331" s="77" t="s">
        <v>292</v>
      </c>
      <c r="E331" s="13">
        <v>44418</v>
      </c>
      <c r="F331" s="75" t="s">
        <v>1452</v>
      </c>
      <c r="G331" s="13">
        <v>44422</v>
      </c>
      <c r="H331" s="76" t="s">
        <v>1453</v>
      </c>
      <c r="I331" s="15">
        <v>98</v>
      </c>
      <c r="J331" s="15">
        <v>57</v>
      </c>
      <c r="K331" s="15">
        <v>27</v>
      </c>
      <c r="L331" s="15">
        <v>3</v>
      </c>
      <c r="M331" s="80">
        <f t="shared" si="5"/>
        <v>37.705500000000001</v>
      </c>
      <c r="N331" s="102">
        <v>38</v>
      </c>
      <c r="O331" s="62">
        <v>3000</v>
      </c>
      <c r="P331" s="63">
        <f>Table2245236891011121314151617181920212224234567234568[[#This Row],[PEMBULATAN]]*O331</f>
        <v>114000</v>
      </c>
    </row>
    <row r="332" spans="1:16" ht="24.75" customHeight="1" x14ac:dyDescent="0.2">
      <c r="A332" s="90"/>
      <c r="B332" s="74"/>
      <c r="C332" s="85" t="s">
        <v>1368</v>
      </c>
      <c r="D332" s="77" t="s">
        <v>292</v>
      </c>
      <c r="E332" s="13">
        <v>44418</v>
      </c>
      <c r="F332" s="75" t="s">
        <v>1452</v>
      </c>
      <c r="G332" s="13">
        <v>44422</v>
      </c>
      <c r="H332" s="76" t="s">
        <v>1453</v>
      </c>
      <c r="I332" s="15">
        <v>60</v>
      </c>
      <c r="J332" s="15">
        <v>67</v>
      </c>
      <c r="K332" s="15">
        <v>15</v>
      </c>
      <c r="L332" s="15">
        <v>6</v>
      </c>
      <c r="M332" s="80">
        <f t="shared" si="5"/>
        <v>15.074999999999999</v>
      </c>
      <c r="N332" s="102">
        <v>15</v>
      </c>
      <c r="O332" s="62">
        <v>3000</v>
      </c>
      <c r="P332" s="63">
        <f>Table2245236891011121314151617181920212224234567234568[[#This Row],[PEMBULATAN]]*O332</f>
        <v>45000</v>
      </c>
    </row>
    <row r="333" spans="1:16" ht="24.75" customHeight="1" x14ac:dyDescent="0.2">
      <c r="A333" s="90"/>
      <c r="B333" s="74"/>
      <c r="C333" s="85" t="s">
        <v>1369</v>
      </c>
      <c r="D333" s="77" t="s">
        <v>292</v>
      </c>
      <c r="E333" s="13">
        <v>44418</v>
      </c>
      <c r="F333" s="75" t="s">
        <v>1452</v>
      </c>
      <c r="G333" s="13">
        <v>44422</v>
      </c>
      <c r="H333" s="76" t="s">
        <v>1453</v>
      </c>
      <c r="I333" s="15">
        <v>78</v>
      </c>
      <c r="J333" s="15">
        <v>54</v>
      </c>
      <c r="K333" s="15">
        <v>26</v>
      </c>
      <c r="L333" s="15">
        <v>4</v>
      </c>
      <c r="M333" s="80">
        <f t="shared" si="5"/>
        <v>27.378</v>
      </c>
      <c r="N333" s="102">
        <v>27</v>
      </c>
      <c r="O333" s="62">
        <v>3000</v>
      </c>
      <c r="P333" s="63">
        <f>Table2245236891011121314151617181920212224234567234568[[#This Row],[PEMBULATAN]]*O333</f>
        <v>81000</v>
      </c>
    </row>
    <row r="334" spans="1:16" ht="24.75" customHeight="1" x14ac:dyDescent="0.2">
      <c r="A334" s="90"/>
      <c r="B334" s="74"/>
      <c r="C334" s="85" t="s">
        <v>1370</v>
      </c>
      <c r="D334" s="77" t="s">
        <v>292</v>
      </c>
      <c r="E334" s="13">
        <v>44418</v>
      </c>
      <c r="F334" s="75" t="s">
        <v>1452</v>
      </c>
      <c r="G334" s="13">
        <v>44422</v>
      </c>
      <c r="H334" s="76" t="s">
        <v>1453</v>
      </c>
      <c r="I334" s="15">
        <v>95</v>
      </c>
      <c r="J334" s="15">
        <v>69</v>
      </c>
      <c r="K334" s="15">
        <v>27</v>
      </c>
      <c r="L334" s="15">
        <v>5</v>
      </c>
      <c r="M334" s="80">
        <f t="shared" si="5"/>
        <v>44.246250000000003</v>
      </c>
      <c r="N334" s="102">
        <v>44</v>
      </c>
      <c r="O334" s="62">
        <v>3000</v>
      </c>
      <c r="P334" s="63">
        <f>Table2245236891011121314151617181920212224234567234568[[#This Row],[PEMBULATAN]]*O334</f>
        <v>132000</v>
      </c>
    </row>
    <row r="335" spans="1:16" ht="24.75" customHeight="1" x14ac:dyDescent="0.2">
      <c r="A335" s="90"/>
      <c r="B335" s="74"/>
      <c r="C335" s="85" t="s">
        <v>1371</v>
      </c>
      <c r="D335" s="77" t="s">
        <v>292</v>
      </c>
      <c r="E335" s="13">
        <v>44418</v>
      </c>
      <c r="F335" s="75" t="s">
        <v>1452</v>
      </c>
      <c r="G335" s="13">
        <v>44422</v>
      </c>
      <c r="H335" s="76" t="s">
        <v>1453</v>
      </c>
      <c r="I335" s="15">
        <v>83</v>
      </c>
      <c r="J335" s="15">
        <v>50</v>
      </c>
      <c r="K335" s="15">
        <v>24</v>
      </c>
      <c r="L335" s="15">
        <v>4</v>
      </c>
      <c r="M335" s="80">
        <f t="shared" si="5"/>
        <v>24.9</v>
      </c>
      <c r="N335" s="102">
        <v>25</v>
      </c>
      <c r="O335" s="62">
        <v>3000</v>
      </c>
      <c r="P335" s="63">
        <f>Table2245236891011121314151617181920212224234567234568[[#This Row],[PEMBULATAN]]*O335</f>
        <v>75000</v>
      </c>
    </row>
    <row r="336" spans="1:16" ht="24.75" customHeight="1" x14ac:dyDescent="0.2">
      <c r="A336" s="90"/>
      <c r="B336" s="74"/>
      <c r="C336" s="85" t="s">
        <v>1372</v>
      </c>
      <c r="D336" s="77" t="s">
        <v>292</v>
      </c>
      <c r="E336" s="13">
        <v>44418</v>
      </c>
      <c r="F336" s="75" t="s">
        <v>1452</v>
      </c>
      <c r="G336" s="13">
        <v>44422</v>
      </c>
      <c r="H336" s="76" t="s">
        <v>1453</v>
      </c>
      <c r="I336" s="15">
        <v>63</v>
      </c>
      <c r="J336" s="15">
        <v>67</v>
      </c>
      <c r="K336" s="15">
        <v>31</v>
      </c>
      <c r="L336" s="15">
        <v>1</v>
      </c>
      <c r="M336" s="80">
        <f t="shared" si="5"/>
        <v>32.71275</v>
      </c>
      <c r="N336" s="102">
        <v>33</v>
      </c>
      <c r="O336" s="62">
        <v>3000</v>
      </c>
      <c r="P336" s="63">
        <f>Table2245236891011121314151617181920212224234567234568[[#This Row],[PEMBULATAN]]*O336</f>
        <v>99000</v>
      </c>
    </row>
    <row r="337" spans="1:16" ht="24.75" customHeight="1" x14ac:dyDescent="0.2">
      <c r="A337" s="90"/>
      <c r="B337" s="74"/>
      <c r="C337" s="85" t="s">
        <v>1373</v>
      </c>
      <c r="D337" s="77" t="s">
        <v>292</v>
      </c>
      <c r="E337" s="13">
        <v>44418</v>
      </c>
      <c r="F337" s="75" t="s">
        <v>1452</v>
      </c>
      <c r="G337" s="13">
        <v>44422</v>
      </c>
      <c r="H337" s="76" t="s">
        <v>1453</v>
      </c>
      <c r="I337" s="15">
        <v>96</v>
      </c>
      <c r="J337" s="15">
        <v>54</v>
      </c>
      <c r="K337" s="15">
        <v>41</v>
      </c>
      <c r="L337" s="15">
        <v>1</v>
      </c>
      <c r="M337" s="80">
        <f t="shared" si="5"/>
        <v>53.136000000000003</v>
      </c>
      <c r="N337" s="102">
        <v>53</v>
      </c>
      <c r="O337" s="62">
        <v>3000</v>
      </c>
      <c r="P337" s="63">
        <f>Table2245236891011121314151617181920212224234567234568[[#This Row],[PEMBULATAN]]*O337</f>
        <v>159000</v>
      </c>
    </row>
    <row r="338" spans="1:16" ht="24.75" customHeight="1" x14ac:dyDescent="0.2">
      <c r="A338" s="90"/>
      <c r="B338" s="74"/>
      <c r="C338" s="85" t="s">
        <v>1374</v>
      </c>
      <c r="D338" s="77" t="s">
        <v>292</v>
      </c>
      <c r="E338" s="13">
        <v>44418</v>
      </c>
      <c r="F338" s="75" t="s">
        <v>1452</v>
      </c>
      <c r="G338" s="13">
        <v>44422</v>
      </c>
      <c r="H338" s="76" t="s">
        <v>1453</v>
      </c>
      <c r="I338" s="15">
        <v>92</v>
      </c>
      <c r="J338" s="15">
        <v>61</v>
      </c>
      <c r="K338" s="15">
        <v>25</v>
      </c>
      <c r="L338" s="15">
        <v>2</v>
      </c>
      <c r="M338" s="80">
        <f t="shared" si="5"/>
        <v>35.075000000000003</v>
      </c>
      <c r="N338" s="102">
        <v>35</v>
      </c>
      <c r="O338" s="62">
        <v>3000</v>
      </c>
      <c r="P338" s="63">
        <f>Table2245236891011121314151617181920212224234567234568[[#This Row],[PEMBULATAN]]*O338</f>
        <v>105000</v>
      </c>
    </row>
    <row r="339" spans="1:16" ht="24.75" customHeight="1" x14ac:dyDescent="0.2">
      <c r="A339" s="90"/>
      <c r="B339" s="74"/>
      <c r="C339" s="85" t="s">
        <v>1375</v>
      </c>
      <c r="D339" s="77" t="s">
        <v>292</v>
      </c>
      <c r="E339" s="13">
        <v>44418</v>
      </c>
      <c r="F339" s="75" t="s">
        <v>1452</v>
      </c>
      <c r="G339" s="13">
        <v>44422</v>
      </c>
      <c r="H339" s="76" t="s">
        <v>1453</v>
      </c>
      <c r="I339" s="15">
        <v>97</v>
      </c>
      <c r="J339" s="15">
        <v>54</v>
      </c>
      <c r="K339" s="15">
        <v>34</v>
      </c>
      <c r="L339" s="15">
        <v>3</v>
      </c>
      <c r="M339" s="80">
        <f t="shared" si="5"/>
        <v>44.523000000000003</v>
      </c>
      <c r="N339" s="102">
        <v>45</v>
      </c>
      <c r="O339" s="62">
        <v>3000</v>
      </c>
      <c r="P339" s="63">
        <f>Table2245236891011121314151617181920212224234567234568[[#This Row],[PEMBULATAN]]*O339</f>
        <v>135000</v>
      </c>
    </row>
    <row r="340" spans="1:16" ht="24.75" customHeight="1" x14ac:dyDescent="0.2">
      <c r="A340" s="90"/>
      <c r="B340" s="74"/>
      <c r="C340" s="85" t="s">
        <v>1376</v>
      </c>
      <c r="D340" s="77" t="s">
        <v>292</v>
      </c>
      <c r="E340" s="13">
        <v>44418</v>
      </c>
      <c r="F340" s="75" t="s">
        <v>1452</v>
      </c>
      <c r="G340" s="13">
        <v>44422</v>
      </c>
      <c r="H340" s="76" t="s">
        <v>1453</v>
      </c>
      <c r="I340" s="15">
        <v>65</v>
      </c>
      <c r="J340" s="15">
        <v>62</v>
      </c>
      <c r="K340" s="15">
        <v>25</v>
      </c>
      <c r="L340" s="15">
        <v>1</v>
      </c>
      <c r="M340" s="80">
        <f t="shared" si="5"/>
        <v>25.1875</v>
      </c>
      <c r="N340" s="102">
        <v>25</v>
      </c>
      <c r="O340" s="62">
        <v>3000</v>
      </c>
      <c r="P340" s="63">
        <f>Table2245236891011121314151617181920212224234567234568[[#This Row],[PEMBULATAN]]*O340</f>
        <v>75000</v>
      </c>
    </row>
    <row r="341" spans="1:16" ht="24.75" customHeight="1" x14ac:dyDescent="0.2">
      <c r="A341" s="90"/>
      <c r="B341" s="74"/>
      <c r="C341" s="85" t="s">
        <v>1377</v>
      </c>
      <c r="D341" s="77" t="s">
        <v>292</v>
      </c>
      <c r="E341" s="13">
        <v>44418</v>
      </c>
      <c r="F341" s="75" t="s">
        <v>1452</v>
      </c>
      <c r="G341" s="13">
        <v>44422</v>
      </c>
      <c r="H341" s="76" t="s">
        <v>1453</v>
      </c>
      <c r="I341" s="15">
        <v>94</v>
      </c>
      <c r="J341" s="15">
        <v>74</v>
      </c>
      <c r="K341" s="15">
        <v>33</v>
      </c>
      <c r="L341" s="15">
        <v>8</v>
      </c>
      <c r="M341" s="80">
        <f t="shared" si="5"/>
        <v>57.387</v>
      </c>
      <c r="N341" s="102">
        <v>57</v>
      </c>
      <c r="O341" s="62">
        <v>3000</v>
      </c>
      <c r="P341" s="63">
        <f>Table2245236891011121314151617181920212224234567234568[[#This Row],[PEMBULATAN]]*O341</f>
        <v>171000</v>
      </c>
    </row>
    <row r="342" spans="1:16" ht="24.75" customHeight="1" x14ac:dyDescent="0.2">
      <c r="A342" s="90"/>
      <c r="B342" s="74"/>
      <c r="C342" s="85" t="s">
        <v>1378</v>
      </c>
      <c r="D342" s="77" t="s">
        <v>292</v>
      </c>
      <c r="E342" s="13">
        <v>44418</v>
      </c>
      <c r="F342" s="75" t="s">
        <v>1452</v>
      </c>
      <c r="G342" s="13">
        <v>44422</v>
      </c>
      <c r="H342" s="76" t="s">
        <v>1453</v>
      </c>
      <c r="I342" s="15">
        <v>88</v>
      </c>
      <c r="J342" s="15">
        <v>55</v>
      </c>
      <c r="K342" s="15">
        <v>22</v>
      </c>
      <c r="L342" s="15">
        <v>1</v>
      </c>
      <c r="M342" s="80">
        <f t="shared" si="5"/>
        <v>26.62</v>
      </c>
      <c r="N342" s="102">
        <v>27</v>
      </c>
      <c r="O342" s="62">
        <v>3000</v>
      </c>
      <c r="P342" s="63">
        <f>Table2245236891011121314151617181920212224234567234568[[#This Row],[PEMBULATAN]]*O342</f>
        <v>81000</v>
      </c>
    </row>
    <row r="343" spans="1:16" ht="24.75" customHeight="1" x14ac:dyDescent="0.2">
      <c r="A343" s="90"/>
      <c r="B343" s="74"/>
      <c r="C343" s="85" t="s">
        <v>1379</v>
      </c>
      <c r="D343" s="77" t="s">
        <v>292</v>
      </c>
      <c r="E343" s="13">
        <v>44418</v>
      </c>
      <c r="F343" s="75" t="s">
        <v>1452</v>
      </c>
      <c r="G343" s="13">
        <v>44422</v>
      </c>
      <c r="H343" s="76" t="s">
        <v>1453</v>
      </c>
      <c r="I343" s="15">
        <v>68</v>
      </c>
      <c r="J343" s="15">
        <v>57</v>
      </c>
      <c r="K343" s="15">
        <v>30</v>
      </c>
      <c r="L343" s="15">
        <v>13</v>
      </c>
      <c r="M343" s="80">
        <f t="shared" si="5"/>
        <v>29.07</v>
      </c>
      <c r="N343" s="102">
        <v>29</v>
      </c>
      <c r="O343" s="62">
        <v>3000</v>
      </c>
      <c r="P343" s="63">
        <f>Table2245236891011121314151617181920212224234567234568[[#This Row],[PEMBULATAN]]*O343</f>
        <v>87000</v>
      </c>
    </row>
    <row r="344" spans="1:16" ht="24.75" customHeight="1" x14ac:dyDescent="0.2">
      <c r="A344" s="90"/>
      <c r="B344" s="74"/>
      <c r="C344" s="85" t="s">
        <v>1380</v>
      </c>
      <c r="D344" s="77" t="s">
        <v>292</v>
      </c>
      <c r="E344" s="13">
        <v>44418</v>
      </c>
      <c r="F344" s="75" t="s">
        <v>1452</v>
      </c>
      <c r="G344" s="13">
        <v>44422</v>
      </c>
      <c r="H344" s="76" t="s">
        <v>1453</v>
      </c>
      <c r="I344" s="15">
        <v>93</v>
      </c>
      <c r="J344" s="15">
        <v>64</v>
      </c>
      <c r="K344" s="15">
        <v>32</v>
      </c>
      <c r="L344" s="15">
        <v>6</v>
      </c>
      <c r="M344" s="80">
        <f t="shared" si="5"/>
        <v>47.616</v>
      </c>
      <c r="N344" s="102">
        <v>48</v>
      </c>
      <c r="O344" s="62">
        <v>3000</v>
      </c>
      <c r="P344" s="63">
        <f>Table2245236891011121314151617181920212224234567234568[[#This Row],[PEMBULATAN]]*O344</f>
        <v>144000</v>
      </c>
    </row>
    <row r="345" spans="1:16" ht="24.75" customHeight="1" x14ac:dyDescent="0.2">
      <c r="A345" s="90"/>
      <c r="B345" s="74"/>
      <c r="C345" s="85" t="s">
        <v>1381</v>
      </c>
      <c r="D345" s="77" t="s">
        <v>292</v>
      </c>
      <c r="E345" s="13">
        <v>44418</v>
      </c>
      <c r="F345" s="75" t="s">
        <v>1452</v>
      </c>
      <c r="G345" s="13">
        <v>44422</v>
      </c>
      <c r="H345" s="76" t="s">
        <v>1453</v>
      </c>
      <c r="I345" s="15">
        <v>90</v>
      </c>
      <c r="J345" s="15">
        <v>60</v>
      </c>
      <c r="K345" s="15">
        <v>24</v>
      </c>
      <c r="L345" s="15">
        <v>3</v>
      </c>
      <c r="M345" s="80">
        <f t="shared" si="5"/>
        <v>32.4</v>
      </c>
      <c r="N345" s="102">
        <v>32</v>
      </c>
      <c r="O345" s="62">
        <v>3000</v>
      </c>
      <c r="P345" s="63">
        <f>Table2245236891011121314151617181920212224234567234568[[#This Row],[PEMBULATAN]]*O345</f>
        <v>96000</v>
      </c>
    </row>
    <row r="346" spans="1:16" ht="24.75" customHeight="1" x14ac:dyDescent="0.2">
      <c r="A346" s="90"/>
      <c r="B346" s="74"/>
      <c r="C346" s="85" t="s">
        <v>1382</v>
      </c>
      <c r="D346" s="77" t="s">
        <v>292</v>
      </c>
      <c r="E346" s="13">
        <v>44418</v>
      </c>
      <c r="F346" s="75" t="s">
        <v>1452</v>
      </c>
      <c r="G346" s="13">
        <v>44422</v>
      </c>
      <c r="H346" s="76" t="s">
        <v>1453</v>
      </c>
      <c r="I346" s="15">
        <v>94</v>
      </c>
      <c r="J346" s="15">
        <v>45</v>
      </c>
      <c r="K346" s="15">
        <v>28</v>
      </c>
      <c r="L346" s="15">
        <v>15</v>
      </c>
      <c r="M346" s="80">
        <f t="shared" si="5"/>
        <v>29.61</v>
      </c>
      <c r="N346" s="102">
        <v>30</v>
      </c>
      <c r="O346" s="62">
        <v>3000</v>
      </c>
      <c r="P346" s="63">
        <f>Table2245236891011121314151617181920212224234567234568[[#This Row],[PEMBULATAN]]*O346</f>
        <v>90000</v>
      </c>
    </row>
    <row r="347" spans="1:16" ht="24.75" customHeight="1" x14ac:dyDescent="0.2">
      <c r="A347" s="90"/>
      <c r="B347" s="74"/>
      <c r="C347" s="85" t="s">
        <v>1383</v>
      </c>
      <c r="D347" s="77" t="s">
        <v>292</v>
      </c>
      <c r="E347" s="13">
        <v>44418</v>
      </c>
      <c r="F347" s="75" t="s">
        <v>1452</v>
      </c>
      <c r="G347" s="13">
        <v>44422</v>
      </c>
      <c r="H347" s="76" t="s">
        <v>1453</v>
      </c>
      <c r="I347" s="15">
        <v>98</v>
      </c>
      <c r="J347" s="15">
        <v>63</v>
      </c>
      <c r="K347" s="15">
        <v>28</v>
      </c>
      <c r="L347" s="15">
        <v>13</v>
      </c>
      <c r="M347" s="80">
        <f t="shared" si="5"/>
        <v>43.218000000000004</v>
      </c>
      <c r="N347" s="102">
        <v>43</v>
      </c>
      <c r="O347" s="62">
        <v>3000</v>
      </c>
      <c r="P347" s="63">
        <f>Table2245236891011121314151617181920212224234567234568[[#This Row],[PEMBULATAN]]*O347</f>
        <v>129000</v>
      </c>
    </row>
    <row r="348" spans="1:16" ht="24.75" customHeight="1" x14ac:dyDescent="0.2">
      <c r="A348" s="90"/>
      <c r="B348" s="74"/>
      <c r="C348" s="85" t="s">
        <v>1384</v>
      </c>
      <c r="D348" s="77" t="s">
        <v>292</v>
      </c>
      <c r="E348" s="13">
        <v>44418</v>
      </c>
      <c r="F348" s="75" t="s">
        <v>1452</v>
      </c>
      <c r="G348" s="13">
        <v>44422</v>
      </c>
      <c r="H348" s="76" t="s">
        <v>1453</v>
      </c>
      <c r="I348" s="15">
        <v>55</v>
      </c>
      <c r="J348" s="15">
        <v>40</v>
      </c>
      <c r="K348" s="15">
        <v>20</v>
      </c>
      <c r="L348" s="15">
        <v>22</v>
      </c>
      <c r="M348" s="80">
        <f t="shared" si="5"/>
        <v>11</v>
      </c>
      <c r="N348" s="102">
        <v>22</v>
      </c>
      <c r="O348" s="62">
        <v>3000</v>
      </c>
      <c r="P348" s="63">
        <f>Table2245236891011121314151617181920212224234567234568[[#This Row],[PEMBULATAN]]*O348</f>
        <v>66000</v>
      </c>
    </row>
    <row r="349" spans="1:16" ht="24.75" customHeight="1" x14ac:dyDescent="0.2">
      <c r="A349" s="90"/>
      <c r="B349" s="74"/>
      <c r="C349" s="85" t="s">
        <v>1385</v>
      </c>
      <c r="D349" s="77" t="s">
        <v>292</v>
      </c>
      <c r="E349" s="13">
        <v>44418</v>
      </c>
      <c r="F349" s="75" t="s">
        <v>1452</v>
      </c>
      <c r="G349" s="13">
        <v>44422</v>
      </c>
      <c r="H349" s="76" t="s">
        <v>1453</v>
      </c>
      <c r="I349" s="15">
        <v>67</v>
      </c>
      <c r="J349" s="15">
        <v>68</v>
      </c>
      <c r="K349" s="15">
        <v>17</v>
      </c>
      <c r="L349" s="15">
        <v>27</v>
      </c>
      <c r="M349" s="80">
        <f t="shared" si="5"/>
        <v>19.363</v>
      </c>
      <c r="N349" s="102">
        <v>27</v>
      </c>
      <c r="O349" s="62">
        <v>3000</v>
      </c>
      <c r="P349" s="63">
        <f>Table2245236891011121314151617181920212224234567234568[[#This Row],[PEMBULATAN]]*O349</f>
        <v>81000</v>
      </c>
    </row>
    <row r="350" spans="1:16" ht="24.75" customHeight="1" x14ac:dyDescent="0.2">
      <c r="A350" s="90"/>
      <c r="B350" s="74"/>
      <c r="C350" s="85" t="s">
        <v>1386</v>
      </c>
      <c r="D350" s="77" t="s">
        <v>292</v>
      </c>
      <c r="E350" s="13">
        <v>44418</v>
      </c>
      <c r="F350" s="75" t="s">
        <v>1452</v>
      </c>
      <c r="G350" s="13">
        <v>44422</v>
      </c>
      <c r="H350" s="76" t="s">
        <v>1453</v>
      </c>
      <c r="I350" s="15">
        <v>76</v>
      </c>
      <c r="J350" s="15">
        <v>62</v>
      </c>
      <c r="K350" s="15">
        <v>25</v>
      </c>
      <c r="L350" s="15">
        <v>24</v>
      </c>
      <c r="M350" s="80">
        <f t="shared" si="5"/>
        <v>29.45</v>
      </c>
      <c r="N350" s="102">
        <v>29</v>
      </c>
      <c r="O350" s="62">
        <v>3000</v>
      </c>
      <c r="P350" s="63">
        <f>Table2245236891011121314151617181920212224234567234568[[#This Row],[PEMBULATAN]]*O350</f>
        <v>87000</v>
      </c>
    </row>
    <row r="351" spans="1:16" ht="24.75" customHeight="1" x14ac:dyDescent="0.2">
      <c r="A351" s="90"/>
      <c r="B351" s="74"/>
      <c r="C351" s="85" t="s">
        <v>1387</v>
      </c>
      <c r="D351" s="77" t="s">
        <v>292</v>
      </c>
      <c r="E351" s="13">
        <v>44418</v>
      </c>
      <c r="F351" s="75" t="s">
        <v>1452</v>
      </c>
      <c r="G351" s="13">
        <v>44422</v>
      </c>
      <c r="H351" s="76" t="s">
        <v>1453</v>
      </c>
      <c r="I351" s="15">
        <v>93</v>
      </c>
      <c r="J351" s="15">
        <v>62</v>
      </c>
      <c r="K351" s="15">
        <v>23</v>
      </c>
      <c r="L351" s="15">
        <v>14</v>
      </c>
      <c r="M351" s="80">
        <f t="shared" si="5"/>
        <v>33.154499999999999</v>
      </c>
      <c r="N351" s="102">
        <v>33</v>
      </c>
      <c r="O351" s="62">
        <v>3000</v>
      </c>
      <c r="P351" s="63">
        <f>Table2245236891011121314151617181920212224234567234568[[#This Row],[PEMBULATAN]]*O351</f>
        <v>99000</v>
      </c>
    </row>
    <row r="352" spans="1:16" ht="24.75" customHeight="1" x14ac:dyDescent="0.2">
      <c r="A352" s="90"/>
      <c r="B352" s="74"/>
      <c r="C352" s="85" t="s">
        <v>1388</v>
      </c>
      <c r="D352" s="77" t="s">
        <v>292</v>
      </c>
      <c r="E352" s="13">
        <v>44418</v>
      </c>
      <c r="F352" s="75" t="s">
        <v>1452</v>
      </c>
      <c r="G352" s="13">
        <v>44422</v>
      </c>
      <c r="H352" s="76" t="s">
        <v>1453</v>
      </c>
      <c r="I352" s="15">
        <v>50</v>
      </c>
      <c r="J352" s="15">
        <v>44</v>
      </c>
      <c r="K352" s="15">
        <v>32</v>
      </c>
      <c r="L352" s="15">
        <v>35</v>
      </c>
      <c r="M352" s="80">
        <f t="shared" si="5"/>
        <v>17.600000000000001</v>
      </c>
      <c r="N352" s="102">
        <v>35</v>
      </c>
      <c r="O352" s="62">
        <v>3000</v>
      </c>
      <c r="P352" s="63">
        <f>Table2245236891011121314151617181920212224234567234568[[#This Row],[PEMBULATAN]]*O352</f>
        <v>105000</v>
      </c>
    </row>
    <row r="353" spans="1:16" ht="24.75" customHeight="1" x14ac:dyDescent="0.2">
      <c r="A353" s="90"/>
      <c r="B353" s="74"/>
      <c r="C353" s="85" t="s">
        <v>1389</v>
      </c>
      <c r="D353" s="77" t="s">
        <v>292</v>
      </c>
      <c r="E353" s="13">
        <v>44418</v>
      </c>
      <c r="F353" s="75" t="s">
        <v>1452</v>
      </c>
      <c r="G353" s="13">
        <v>44422</v>
      </c>
      <c r="H353" s="76" t="s">
        <v>1453</v>
      </c>
      <c r="I353" s="15">
        <v>78</v>
      </c>
      <c r="J353" s="15">
        <v>54</v>
      </c>
      <c r="K353" s="15">
        <v>32</v>
      </c>
      <c r="L353" s="15">
        <v>19</v>
      </c>
      <c r="M353" s="80">
        <f t="shared" si="5"/>
        <v>33.695999999999998</v>
      </c>
      <c r="N353" s="102">
        <v>34</v>
      </c>
      <c r="O353" s="62">
        <v>3000</v>
      </c>
      <c r="P353" s="63">
        <f>Table2245236891011121314151617181920212224234567234568[[#This Row],[PEMBULATAN]]*O353</f>
        <v>102000</v>
      </c>
    </row>
    <row r="354" spans="1:16" ht="24.75" customHeight="1" x14ac:dyDescent="0.2">
      <c r="A354" s="90"/>
      <c r="B354" s="74"/>
      <c r="C354" s="85" t="s">
        <v>1390</v>
      </c>
      <c r="D354" s="77" t="s">
        <v>292</v>
      </c>
      <c r="E354" s="13">
        <v>44418</v>
      </c>
      <c r="F354" s="75" t="s">
        <v>1452</v>
      </c>
      <c r="G354" s="13">
        <v>44422</v>
      </c>
      <c r="H354" s="76" t="s">
        <v>1453</v>
      </c>
      <c r="I354" s="15">
        <v>70</v>
      </c>
      <c r="J354" s="15">
        <v>40</v>
      </c>
      <c r="K354" s="15">
        <v>40</v>
      </c>
      <c r="L354" s="15">
        <v>21</v>
      </c>
      <c r="M354" s="80">
        <f t="shared" si="5"/>
        <v>28</v>
      </c>
      <c r="N354" s="102">
        <v>28</v>
      </c>
      <c r="O354" s="62">
        <v>3000</v>
      </c>
      <c r="P354" s="63">
        <f>Table2245236891011121314151617181920212224234567234568[[#This Row],[PEMBULATAN]]*O354</f>
        <v>84000</v>
      </c>
    </row>
    <row r="355" spans="1:16" ht="24.75" customHeight="1" x14ac:dyDescent="0.2">
      <c r="A355" s="90"/>
      <c r="B355" s="74"/>
      <c r="C355" s="85" t="s">
        <v>1391</v>
      </c>
      <c r="D355" s="77" t="s">
        <v>292</v>
      </c>
      <c r="E355" s="13">
        <v>44418</v>
      </c>
      <c r="F355" s="75" t="s">
        <v>1452</v>
      </c>
      <c r="G355" s="13">
        <v>44422</v>
      </c>
      <c r="H355" s="76" t="s">
        <v>1453</v>
      </c>
      <c r="I355" s="15">
        <v>68</v>
      </c>
      <c r="J355" s="15">
        <v>66</v>
      </c>
      <c r="K355" s="15">
        <v>26</v>
      </c>
      <c r="L355" s="15">
        <v>15</v>
      </c>
      <c r="M355" s="80">
        <f t="shared" si="5"/>
        <v>29.172000000000001</v>
      </c>
      <c r="N355" s="102">
        <v>29</v>
      </c>
      <c r="O355" s="62">
        <v>3000</v>
      </c>
      <c r="P355" s="63">
        <f>Table2245236891011121314151617181920212224234567234568[[#This Row],[PEMBULATAN]]*O355</f>
        <v>87000</v>
      </c>
    </row>
    <row r="356" spans="1:16" ht="24.75" customHeight="1" x14ac:dyDescent="0.2">
      <c r="A356" s="90"/>
      <c r="B356" s="74"/>
      <c r="C356" s="85" t="s">
        <v>1392</v>
      </c>
      <c r="D356" s="77" t="s">
        <v>292</v>
      </c>
      <c r="E356" s="13">
        <v>44418</v>
      </c>
      <c r="F356" s="75" t="s">
        <v>1452</v>
      </c>
      <c r="G356" s="13">
        <v>44422</v>
      </c>
      <c r="H356" s="76" t="s">
        <v>1453</v>
      </c>
      <c r="I356" s="15">
        <v>83</v>
      </c>
      <c r="J356" s="15">
        <v>50</v>
      </c>
      <c r="K356" s="15">
        <v>40</v>
      </c>
      <c r="L356" s="15">
        <v>12</v>
      </c>
      <c r="M356" s="80">
        <f t="shared" si="5"/>
        <v>41.5</v>
      </c>
      <c r="N356" s="102">
        <v>42</v>
      </c>
      <c r="O356" s="62">
        <v>3000</v>
      </c>
      <c r="P356" s="63">
        <f>Table2245236891011121314151617181920212224234567234568[[#This Row],[PEMBULATAN]]*O356</f>
        <v>126000</v>
      </c>
    </row>
    <row r="357" spans="1:16" ht="24.75" customHeight="1" x14ac:dyDescent="0.2">
      <c r="A357" s="90"/>
      <c r="B357" s="74"/>
      <c r="C357" s="85" t="s">
        <v>1393</v>
      </c>
      <c r="D357" s="77" t="s">
        <v>292</v>
      </c>
      <c r="E357" s="13">
        <v>44418</v>
      </c>
      <c r="F357" s="75" t="s">
        <v>1452</v>
      </c>
      <c r="G357" s="13">
        <v>44422</v>
      </c>
      <c r="H357" s="76" t="s">
        <v>1453</v>
      </c>
      <c r="I357" s="15">
        <v>84</v>
      </c>
      <c r="J357" s="15">
        <v>53</v>
      </c>
      <c r="K357" s="15">
        <v>26</v>
      </c>
      <c r="L357" s="15">
        <v>12</v>
      </c>
      <c r="M357" s="80">
        <f t="shared" si="5"/>
        <v>28.937999999999999</v>
      </c>
      <c r="N357" s="102">
        <v>29</v>
      </c>
      <c r="O357" s="62">
        <v>3000</v>
      </c>
      <c r="P357" s="63">
        <f>Table2245236891011121314151617181920212224234567234568[[#This Row],[PEMBULATAN]]*O357</f>
        <v>87000</v>
      </c>
    </row>
    <row r="358" spans="1:16" ht="24.75" customHeight="1" x14ac:dyDescent="0.2">
      <c r="A358" s="90"/>
      <c r="B358" s="74"/>
      <c r="C358" s="85" t="s">
        <v>1394</v>
      </c>
      <c r="D358" s="77" t="s">
        <v>292</v>
      </c>
      <c r="E358" s="13">
        <v>44418</v>
      </c>
      <c r="F358" s="75" t="s">
        <v>1452</v>
      </c>
      <c r="G358" s="13">
        <v>44422</v>
      </c>
      <c r="H358" s="76" t="s">
        <v>1453</v>
      </c>
      <c r="I358" s="15">
        <v>77</v>
      </c>
      <c r="J358" s="15">
        <v>54</v>
      </c>
      <c r="K358" s="15">
        <v>30</v>
      </c>
      <c r="L358" s="15">
        <v>15</v>
      </c>
      <c r="M358" s="80">
        <f t="shared" si="5"/>
        <v>31.184999999999999</v>
      </c>
      <c r="N358" s="102">
        <v>31</v>
      </c>
      <c r="O358" s="62">
        <v>3000</v>
      </c>
      <c r="P358" s="63">
        <f>Table2245236891011121314151617181920212224234567234568[[#This Row],[PEMBULATAN]]*O358</f>
        <v>93000</v>
      </c>
    </row>
    <row r="359" spans="1:16" ht="24.75" customHeight="1" x14ac:dyDescent="0.2">
      <c r="A359" s="90"/>
      <c r="B359" s="74"/>
      <c r="C359" s="85" t="s">
        <v>1395</v>
      </c>
      <c r="D359" s="77" t="s">
        <v>292</v>
      </c>
      <c r="E359" s="13">
        <v>44418</v>
      </c>
      <c r="F359" s="75" t="s">
        <v>1452</v>
      </c>
      <c r="G359" s="13">
        <v>44422</v>
      </c>
      <c r="H359" s="76" t="s">
        <v>1453</v>
      </c>
      <c r="I359" s="15">
        <v>98</v>
      </c>
      <c r="J359" s="15">
        <v>60</v>
      </c>
      <c r="K359" s="15">
        <v>37</v>
      </c>
      <c r="L359" s="15">
        <v>3</v>
      </c>
      <c r="M359" s="80">
        <f t="shared" si="5"/>
        <v>54.39</v>
      </c>
      <c r="N359" s="102">
        <v>54</v>
      </c>
      <c r="O359" s="62">
        <v>3000</v>
      </c>
      <c r="P359" s="63">
        <f>Table2245236891011121314151617181920212224234567234568[[#This Row],[PEMBULATAN]]*O359</f>
        <v>162000</v>
      </c>
    </row>
    <row r="360" spans="1:16" ht="24.75" customHeight="1" x14ac:dyDescent="0.2">
      <c r="A360" s="90"/>
      <c r="B360" s="74"/>
      <c r="C360" s="85" t="s">
        <v>1396</v>
      </c>
      <c r="D360" s="77" t="s">
        <v>292</v>
      </c>
      <c r="E360" s="13">
        <v>44418</v>
      </c>
      <c r="F360" s="75" t="s">
        <v>1452</v>
      </c>
      <c r="G360" s="13">
        <v>44422</v>
      </c>
      <c r="H360" s="76" t="s">
        <v>1453</v>
      </c>
      <c r="I360" s="15">
        <v>80</v>
      </c>
      <c r="J360" s="15">
        <v>69</v>
      </c>
      <c r="K360" s="15">
        <v>36</v>
      </c>
      <c r="L360" s="15">
        <v>6</v>
      </c>
      <c r="M360" s="80">
        <f t="shared" si="5"/>
        <v>49.68</v>
      </c>
      <c r="N360" s="102">
        <v>50</v>
      </c>
      <c r="O360" s="62">
        <v>3000</v>
      </c>
      <c r="P360" s="63">
        <f>Table2245236891011121314151617181920212224234567234568[[#This Row],[PEMBULATAN]]*O360</f>
        <v>150000</v>
      </c>
    </row>
    <row r="361" spans="1:16" ht="24.75" customHeight="1" x14ac:dyDescent="0.2">
      <c r="A361" s="90"/>
      <c r="B361" s="74"/>
      <c r="C361" s="85" t="s">
        <v>1397</v>
      </c>
      <c r="D361" s="77" t="s">
        <v>292</v>
      </c>
      <c r="E361" s="13">
        <v>44418</v>
      </c>
      <c r="F361" s="75" t="s">
        <v>1452</v>
      </c>
      <c r="G361" s="13">
        <v>44422</v>
      </c>
      <c r="H361" s="76" t="s">
        <v>1453</v>
      </c>
      <c r="I361" s="15">
        <v>91</v>
      </c>
      <c r="J361" s="15">
        <v>60</v>
      </c>
      <c r="K361" s="15">
        <v>31</v>
      </c>
      <c r="L361" s="15">
        <v>2</v>
      </c>
      <c r="M361" s="80">
        <f t="shared" si="5"/>
        <v>42.314999999999998</v>
      </c>
      <c r="N361" s="102">
        <v>42</v>
      </c>
      <c r="O361" s="62">
        <v>3000</v>
      </c>
      <c r="P361" s="63">
        <f>Table2245236891011121314151617181920212224234567234568[[#This Row],[PEMBULATAN]]*O361</f>
        <v>126000</v>
      </c>
    </row>
    <row r="362" spans="1:16" ht="24.75" customHeight="1" x14ac:dyDescent="0.2">
      <c r="A362" s="90"/>
      <c r="B362" s="74"/>
      <c r="C362" s="85" t="s">
        <v>1398</v>
      </c>
      <c r="D362" s="77" t="s">
        <v>292</v>
      </c>
      <c r="E362" s="13">
        <v>44418</v>
      </c>
      <c r="F362" s="75" t="s">
        <v>1452</v>
      </c>
      <c r="G362" s="13">
        <v>44422</v>
      </c>
      <c r="H362" s="76" t="s">
        <v>1453</v>
      </c>
      <c r="I362" s="15">
        <v>49</v>
      </c>
      <c r="J362" s="15">
        <v>36</v>
      </c>
      <c r="K362" s="15">
        <v>20</v>
      </c>
      <c r="L362" s="15">
        <v>11</v>
      </c>
      <c r="M362" s="80">
        <f t="shared" si="5"/>
        <v>8.82</v>
      </c>
      <c r="N362" s="102">
        <v>11</v>
      </c>
      <c r="O362" s="62">
        <v>3000</v>
      </c>
      <c r="P362" s="63">
        <f>Table2245236891011121314151617181920212224234567234568[[#This Row],[PEMBULATAN]]*O362</f>
        <v>33000</v>
      </c>
    </row>
    <row r="363" spans="1:16" ht="24.75" customHeight="1" x14ac:dyDescent="0.2">
      <c r="A363" s="90"/>
      <c r="B363" s="74"/>
      <c r="C363" s="85" t="s">
        <v>1399</v>
      </c>
      <c r="D363" s="77" t="s">
        <v>292</v>
      </c>
      <c r="E363" s="13">
        <v>44418</v>
      </c>
      <c r="F363" s="75" t="s">
        <v>1452</v>
      </c>
      <c r="G363" s="13">
        <v>44422</v>
      </c>
      <c r="H363" s="76" t="s">
        <v>1453</v>
      </c>
      <c r="I363" s="15">
        <v>63</v>
      </c>
      <c r="J363" s="15">
        <v>58</v>
      </c>
      <c r="K363" s="15">
        <v>26</v>
      </c>
      <c r="L363" s="15">
        <v>15</v>
      </c>
      <c r="M363" s="80">
        <f t="shared" si="5"/>
        <v>23.751000000000001</v>
      </c>
      <c r="N363" s="102">
        <v>24</v>
      </c>
      <c r="O363" s="62">
        <v>3000</v>
      </c>
      <c r="P363" s="63">
        <f>Table2245236891011121314151617181920212224234567234568[[#This Row],[PEMBULATAN]]*O363</f>
        <v>72000</v>
      </c>
    </row>
    <row r="364" spans="1:16" ht="24.75" customHeight="1" x14ac:dyDescent="0.2">
      <c r="A364" s="90"/>
      <c r="B364" s="74"/>
      <c r="C364" s="85" t="s">
        <v>1400</v>
      </c>
      <c r="D364" s="77" t="s">
        <v>292</v>
      </c>
      <c r="E364" s="13">
        <v>44418</v>
      </c>
      <c r="F364" s="75" t="s">
        <v>1452</v>
      </c>
      <c r="G364" s="13">
        <v>44422</v>
      </c>
      <c r="H364" s="76" t="s">
        <v>1453</v>
      </c>
      <c r="I364" s="15">
        <v>58</v>
      </c>
      <c r="J364" s="15">
        <v>63</v>
      </c>
      <c r="K364" s="15">
        <v>27</v>
      </c>
      <c r="L364" s="15">
        <v>29</v>
      </c>
      <c r="M364" s="80">
        <f t="shared" si="5"/>
        <v>24.6645</v>
      </c>
      <c r="N364" s="102">
        <v>29</v>
      </c>
      <c r="O364" s="62">
        <v>3000</v>
      </c>
      <c r="P364" s="63">
        <f>Table2245236891011121314151617181920212224234567234568[[#This Row],[PEMBULATAN]]*O364</f>
        <v>87000</v>
      </c>
    </row>
    <row r="365" spans="1:16" ht="24.75" customHeight="1" x14ac:dyDescent="0.2">
      <c r="A365" s="90"/>
      <c r="B365" s="74"/>
      <c r="C365" s="85" t="s">
        <v>1401</v>
      </c>
      <c r="D365" s="77" t="s">
        <v>292</v>
      </c>
      <c r="E365" s="13">
        <v>44418</v>
      </c>
      <c r="F365" s="75" t="s">
        <v>1452</v>
      </c>
      <c r="G365" s="13">
        <v>44422</v>
      </c>
      <c r="H365" s="76" t="s">
        <v>1453</v>
      </c>
      <c r="I365" s="15">
        <v>100</v>
      </c>
      <c r="J365" s="15">
        <v>59</v>
      </c>
      <c r="K365" s="15">
        <v>45</v>
      </c>
      <c r="L365" s="15">
        <v>22</v>
      </c>
      <c r="M365" s="80">
        <f t="shared" si="5"/>
        <v>66.375</v>
      </c>
      <c r="N365" s="102">
        <v>66</v>
      </c>
      <c r="O365" s="62">
        <v>3000</v>
      </c>
      <c r="P365" s="63">
        <f>Table2245236891011121314151617181920212224234567234568[[#This Row],[PEMBULATAN]]*O365</f>
        <v>198000</v>
      </c>
    </row>
    <row r="366" spans="1:16" ht="24.75" customHeight="1" x14ac:dyDescent="0.2">
      <c r="A366" s="90"/>
      <c r="B366" s="74"/>
      <c r="C366" s="85" t="s">
        <v>1402</v>
      </c>
      <c r="D366" s="77" t="s">
        <v>292</v>
      </c>
      <c r="E366" s="13">
        <v>44418</v>
      </c>
      <c r="F366" s="75" t="s">
        <v>1452</v>
      </c>
      <c r="G366" s="13">
        <v>44422</v>
      </c>
      <c r="H366" s="76" t="s">
        <v>1453</v>
      </c>
      <c r="I366" s="15">
        <v>69</v>
      </c>
      <c r="J366" s="15">
        <v>57</v>
      </c>
      <c r="K366" s="15">
        <v>34</v>
      </c>
      <c r="L366" s="15">
        <v>15</v>
      </c>
      <c r="M366" s="80">
        <f t="shared" si="5"/>
        <v>33.430500000000002</v>
      </c>
      <c r="N366" s="102">
        <v>33</v>
      </c>
      <c r="O366" s="62">
        <v>3000</v>
      </c>
      <c r="P366" s="63">
        <f>Table2245236891011121314151617181920212224234567234568[[#This Row],[PEMBULATAN]]*O366</f>
        <v>99000</v>
      </c>
    </row>
    <row r="367" spans="1:16" ht="24.75" customHeight="1" x14ac:dyDescent="0.2">
      <c r="A367" s="90"/>
      <c r="B367" s="74"/>
      <c r="C367" s="85" t="s">
        <v>1403</v>
      </c>
      <c r="D367" s="77" t="s">
        <v>292</v>
      </c>
      <c r="E367" s="13">
        <v>44418</v>
      </c>
      <c r="F367" s="75" t="s">
        <v>1452</v>
      </c>
      <c r="G367" s="13">
        <v>44422</v>
      </c>
      <c r="H367" s="76" t="s">
        <v>1453</v>
      </c>
      <c r="I367" s="15">
        <v>99</v>
      </c>
      <c r="J367" s="15">
        <v>60</v>
      </c>
      <c r="K367" s="15">
        <v>30</v>
      </c>
      <c r="L367" s="15">
        <v>13</v>
      </c>
      <c r="M367" s="80">
        <f t="shared" si="5"/>
        <v>44.55</v>
      </c>
      <c r="N367" s="102">
        <v>45</v>
      </c>
      <c r="O367" s="62">
        <v>3000</v>
      </c>
      <c r="P367" s="63">
        <f>Table2245236891011121314151617181920212224234567234568[[#This Row],[PEMBULATAN]]*O367</f>
        <v>135000</v>
      </c>
    </row>
    <row r="368" spans="1:16" ht="24.75" customHeight="1" x14ac:dyDescent="0.2">
      <c r="A368" s="90"/>
      <c r="B368" s="74"/>
      <c r="C368" s="85" t="s">
        <v>1404</v>
      </c>
      <c r="D368" s="77" t="s">
        <v>292</v>
      </c>
      <c r="E368" s="13">
        <v>44418</v>
      </c>
      <c r="F368" s="75" t="s">
        <v>1452</v>
      </c>
      <c r="G368" s="13">
        <v>44422</v>
      </c>
      <c r="H368" s="76" t="s">
        <v>1453</v>
      </c>
      <c r="I368" s="15">
        <v>77</v>
      </c>
      <c r="J368" s="15">
        <v>67</v>
      </c>
      <c r="K368" s="15">
        <v>20</v>
      </c>
      <c r="L368" s="15">
        <v>22</v>
      </c>
      <c r="M368" s="80">
        <f t="shared" si="5"/>
        <v>25.795000000000002</v>
      </c>
      <c r="N368" s="102">
        <v>26</v>
      </c>
      <c r="O368" s="62">
        <v>3000</v>
      </c>
      <c r="P368" s="63">
        <f>Table2245236891011121314151617181920212224234567234568[[#This Row],[PEMBULATAN]]*O368</f>
        <v>78000</v>
      </c>
    </row>
    <row r="369" spans="1:16" ht="24.75" customHeight="1" x14ac:dyDescent="0.2">
      <c r="A369" s="90"/>
      <c r="B369" s="74"/>
      <c r="C369" s="85" t="s">
        <v>1405</v>
      </c>
      <c r="D369" s="77" t="s">
        <v>292</v>
      </c>
      <c r="E369" s="13">
        <v>44418</v>
      </c>
      <c r="F369" s="75" t="s">
        <v>1452</v>
      </c>
      <c r="G369" s="13">
        <v>44422</v>
      </c>
      <c r="H369" s="76" t="s">
        <v>1453</v>
      </c>
      <c r="I369" s="15">
        <v>103</v>
      </c>
      <c r="J369" s="15">
        <v>69</v>
      </c>
      <c r="K369" s="15">
        <v>34</v>
      </c>
      <c r="L369" s="15">
        <v>30</v>
      </c>
      <c r="M369" s="80">
        <f t="shared" si="5"/>
        <v>60.409500000000001</v>
      </c>
      <c r="N369" s="102">
        <v>60</v>
      </c>
      <c r="O369" s="62">
        <v>3000</v>
      </c>
      <c r="P369" s="63">
        <f>Table2245236891011121314151617181920212224234567234568[[#This Row],[PEMBULATAN]]*O369</f>
        <v>180000</v>
      </c>
    </row>
    <row r="370" spans="1:16" ht="24.75" customHeight="1" x14ac:dyDescent="0.2">
      <c r="A370" s="90"/>
      <c r="B370" s="74"/>
      <c r="C370" s="85" t="s">
        <v>1406</v>
      </c>
      <c r="D370" s="77" t="s">
        <v>292</v>
      </c>
      <c r="E370" s="13">
        <v>44418</v>
      </c>
      <c r="F370" s="75" t="s">
        <v>1452</v>
      </c>
      <c r="G370" s="13">
        <v>44422</v>
      </c>
      <c r="H370" s="76" t="s">
        <v>1453</v>
      </c>
      <c r="I370" s="15">
        <v>90</v>
      </c>
      <c r="J370" s="15">
        <v>60</v>
      </c>
      <c r="K370" s="15">
        <v>30</v>
      </c>
      <c r="L370" s="15">
        <v>11</v>
      </c>
      <c r="M370" s="80">
        <f t="shared" si="5"/>
        <v>40.5</v>
      </c>
      <c r="N370" s="102">
        <v>41</v>
      </c>
      <c r="O370" s="62">
        <v>3000</v>
      </c>
      <c r="P370" s="63">
        <f>Table2245236891011121314151617181920212224234567234568[[#This Row],[PEMBULATAN]]*O370</f>
        <v>123000</v>
      </c>
    </row>
    <row r="371" spans="1:16" ht="24.75" customHeight="1" x14ac:dyDescent="0.2">
      <c r="A371" s="90"/>
      <c r="B371" s="74"/>
      <c r="C371" s="85" t="s">
        <v>1407</v>
      </c>
      <c r="D371" s="77" t="s">
        <v>292</v>
      </c>
      <c r="E371" s="13">
        <v>44418</v>
      </c>
      <c r="F371" s="75" t="s">
        <v>1452</v>
      </c>
      <c r="G371" s="13">
        <v>44422</v>
      </c>
      <c r="H371" s="76" t="s">
        <v>1453</v>
      </c>
      <c r="I371" s="15">
        <v>102</v>
      </c>
      <c r="J371" s="15">
        <v>60</v>
      </c>
      <c r="K371" s="15">
        <v>40</v>
      </c>
      <c r="L371" s="15">
        <v>19</v>
      </c>
      <c r="M371" s="80">
        <f t="shared" si="5"/>
        <v>61.2</v>
      </c>
      <c r="N371" s="102">
        <v>61</v>
      </c>
      <c r="O371" s="62">
        <v>3000</v>
      </c>
      <c r="P371" s="63">
        <f>Table2245236891011121314151617181920212224234567234568[[#This Row],[PEMBULATAN]]*O371</f>
        <v>183000</v>
      </c>
    </row>
    <row r="372" spans="1:16" ht="24.75" customHeight="1" x14ac:dyDescent="0.2">
      <c r="A372" s="90"/>
      <c r="B372" s="74"/>
      <c r="C372" s="85" t="s">
        <v>1408</v>
      </c>
      <c r="D372" s="77" t="s">
        <v>292</v>
      </c>
      <c r="E372" s="13">
        <v>44418</v>
      </c>
      <c r="F372" s="75" t="s">
        <v>1452</v>
      </c>
      <c r="G372" s="13">
        <v>44422</v>
      </c>
      <c r="H372" s="76" t="s">
        <v>1453</v>
      </c>
      <c r="I372" s="15">
        <v>106</v>
      </c>
      <c r="J372" s="15">
        <v>70</v>
      </c>
      <c r="K372" s="15">
        <v>39</v>
      </c>
      <c r="L372" s="15">
        <v>7</v>
      </c>
      <c r="M372" s="80">
        <f t="shared" si="5"/>
        <v>72.344999999999999</v>
      </c>
      <c r="N372" s="102">
        <v>72</v>
      </c>
      <c r="O372" s="62">
        <v>3000</v>
      </c>
      <c r="P372" s="63">
        <f>Table2245236891011121314151617181920212224234567234568[[#This Row],[PEMBULATAN]]*O372</f>
        <v>216000</v>
      </c>
    </row>
    <row r="373" spans="1:16" ht="24.75" customHeight="1" x14ac:dyDescent="0.2">
      <c r="A373" s="90"/>
      <c r="B373" s="74"/>
      <c r="C373" s="85" t="s">
        <v>1409</v>
      </c>
      <c r="D373" s="77" t="s">
        <v>292</v>
      </c>
      <c r="E373" s="13">
        <v>44418</v>
      </c>
      <c r="F373" s="75" t="s">
        <v>1452</v>
      </c>
      <c r="G373" s="13">
        <v>44422</v>
      </c>
      <c r="H373" s="76" t="s">
        <v>1453</v>
      </c>
      <c r="I373" s="15">
        <v>77</v>
      </c>
      <c r="J373" s="15">
        <v>70</v>
      </c>
      <c r="K373" s="15">
        <v>26</v>
      </c>
      <c r="L373" s="15">
        <v>23</v>
      </c>
      <c r="M373" s="80">
        <f t="shared" si="5"/>
        <v>35.034999999999997</v>
      </c>
      <c r="N373" s="102">
        <v>35</v>
      </c>
      <c r="O373" s="62">
        <v>3000</v>
      </c>
      <c r="P373" s="63">
        <f>Table2245236891011121314151617181920212224234567234568[[#This Row],[PEMBULATAN]]*O373</f>
        <v>105000</v>
      </c>
    </row>
    <row r="374" spans="1:16" ht="24.75" customHeight="1" x14ac:dyDescent="0.2">
      <c r="A374" s="90"/>
      <c r="B374" s="74"/>
      <c r="C374" s="85" t="s">
        <v>1410</v>
      </c>
      <c r="D374" s="77" t="s">
        <v>292</v>
      </c>
      <c r="E374" s="13">
        <v>44418</v>
      </c>
      <c r="F374" s="75" t="s">
        <v>1452</v>
      </c>
      <c r="G374" s="13">
        <v>44422</v>
      </c>
      <c r="H374" s="76" t="s">
        <v>1453</v>
      </c>
      <c r="I374" s="15">
        <v>57</v>
      </c>
      <c r="J374" s="15">
        <v>68</v>
      </c>
      <c r="K374" s="15">
        <v>25</v>
      </c>
      <c r="L374" s="15">
        <v>13</v>
      </c>
      <c r="M374" s="80">
        <f t="shared" si="5"/>
        <v>24.225000000000001</v>
      </c>
      <c r="N374" s="102">
        <v>24</v>
      </c>
      <c r="O374" s="62">
        <v>3000</v>
      </c>
      <c r="P374" s="63">
        <f>Table2245236891011121314151617181920212224234567234568[[#This Row],[PEMBULATAN]]*O374</f>
        <v>72000</v>
      </c>
    </row>
    <row r="375" spans="1:16" ht="24.75" customHeight="1" x14ac:dyDescent="0.2">
      <c r="A375" s="90"/>
      <c r="B375" s="74"/>
      <c r="C375" s="85" t="s">
        <v>1411</v>
      </c>
      <c r="D375" s="77" t="s">
        <v>292</v>
      </c>
      <c r="E375" s="13">
        <v>44418</v>
      </c>
      <c r="F375" s="75" t="s">
        <v>1452</v>
      </c>
      <c r="G375" s="13">
        <v>44422</v>
      </c>
      <c r="H375" s="76" t="s">
        <v>1453</v>
      </c>
      <c r="I375" s="15">
        <v>50</v>
      </c>
      <c r="J375" s="15">
        <v>44</v>
      </c>
      <c r="K375" s="15">
        <v>15</v>
      </c>
      <c r="L375" s="15">
        <v>18</v>
      </c>
      <c r="M375" s="80">
        <f t="shared" si="5"/>
        <v>8.25</v>
      </c>
      <c r="N375" s="102">
        <v>18</v>
      </c>
      <c r="O375" s="62">
        <v>3000</v>
      </c>
      <c r="P375" s="63">
        <f>Table2245236891011121314151617181920212224234567234568[[#This Row],[PEMBULATAN]]*O375</f>
        <v>54000</v>
      </c>
    </row>
    <row r="376" spans="1:16" ht="24.75" customHeight="1" x14ac:dyDescent="0.2">
      <c r="A376" s="90"/>
      <c r="B376" s="74"/>
      <c r="C376" s="85" t="s">
        <v>1412</v>
      </c>
      <c r="D376" s="77" t="s">
        <v>292</v>
      </c>
      <c r="E376" s="13">
        <v>44418</v>
      </c>
      <c r="F376" s="75" t="s">
        <v>1452</v>
      </c>
      <c r="G376" s="13">
        <v>44422</v>
      </c>
      <c r="H376" s="76" t="s">
        <v>1453</v>
      </c>
      <c r="I376" s="15">
        <v>70</v>
      </c>
      <c r="J376" s="15">
        <v>40</v>
      </c>
      <c r="K376" s="15">
        <v>26</v>
      </c>
      <c r="L376" s="15">
        <v>13</v>
      </c>
      <c r="M376" s="80">
        <f t="shared" si="5"/>
        <v>18.2</v>
      </c>
      <c r="N376" s="102">
        <v>18</v>
      </c>
      <c r="O376" s="62">
        <v>3000</v>
      </c>
      <c r="P376" s="63">
        <f>Table2245236891011121314151617181920212224234567234568[[#This Row],[PEMBULATAN]]*O376</f>
        <v>54000</v>
      </c>
    </row>
    <row r="377" spans="1:16" ht="24.75" customHeight="1" x14ac:dyDescent="0.2">
      <c r="A377" s="90"/>
      <c r="B377" s="74"/>
      <c r="C377" s="85" t="s">
        <v>1413</v>
      </c>
      <c r="D377" s="77" t="s">
        <v>292</v>
      </c>
      <c r="E377" s="13">
        <v>44418</v>
      </c>
      <c r="F377" s="75" t="s">
        <v>1452</v>
      </c>
      <c r="G377" s="13">
        <v>44422</v>
      </c>
      <c r="H377" s="76" t="s">
        <v>1453</v>
      </c>
      <c r="I377" s="15">
        <v>59</v>
      </c>
      <c r="J377" s="15">
        <v>66</v>
      </c>
      <c r="K377" s="15">
        <v>17</v>
      </c>
      <c r="L377" s="15">
        <v>19</v>
      </c>
      <c r="M377" s="80">
        <f t="shared" si="5"/>
        <v>16.549499999999998</v>
      </c>
      <c r="N377" s="102">
        <v>19</v>
      </c>
      <c r="O377" s="62">
        <v>3000</v>
      </c>
      <c r="P377" s="63">
        <f>Table2245236891011121314151617181920212224234567234568[[#This Row],[PEMBULATAN]]*O377</f>
        <v>57000</v>
      </c>
    </row>
    <row r="378" spans="1:16" ht="24.75" customHeight="1" x14ac:dyDescent="0.2">
      <c r="A378" s="90"/>
      <c r="B378" s="74"/>
      <c r="C378" s="85" t="s">
        <v>1414</v>
      </c>
      <c r="D378" s="77" t="s">
        <v>292</v>
      </c>
      <c r="E378" s="13">
        <v>44418</v>
      </c>
      <c r="F378" s="75" t="s">
        <v>1452</v>
      </c>
      <c r="G378" s="13">
        <v>44422</v>
      </c>
      <c r="H378" s="76" t="s">
        <v>1453</v>
      </c>
      <c r="I378" s="15">
        <v>58</v>
      </c>
      <c r="J378" s="15">
        <v>65</v>
      </c>
      <c r="K378" s="15">
        <v>28</v>
      </c>
      <c r="L378" s="15">
        <v>28</v>
      </c>
      <c r="M378" s="80">
        <f t="shared" si="5"/>
        <v>26.39</v>
      </c>
      <c r="N378" s="102">
        <v>28</v>
      </c>
      <c r="O378" s="62">
        <v>3000</v>
      </c>
      <c r="P378" s="63">
        <f>Table2245236891011121314151617181920212224234567234568[[#This Row],[PEMBULATAN]]*O378</f>
        <v>84000</v>
      </c>
    </row>
    <row r="379" spans="1:16" ht="24.75" customHeight="1" x14ac:dyDescent="0.2">
      <c r="A379" s="90"/>
      <c r="B379" s="74"/>
      <c r="C379" s="85" t="s">
        <v>1415</v>
      </c>
      <c r="D379" s="77" t="s">
        <v>292</v>
      </c>
      <c r="E379" s="13">
        <v>44418</v>
      </c>
      <c r="F379" s="75" t="s">
        <v>1452</v>
      </c>
      <c r="G379" s="13">
        <v>44422</v>
      </c>
      <c r="H379" s="76" t="s">
        <v>1453</v>
      </c>
      <c r="I379" s="15">
        <v>56</v>
      </c>
      <c r="J379" s="15">
        <v>37</v>
      </c>
      <c r="K379" s="15">
        <v>17</v>
      </c>
      <c r="L379" s="15">
        <v>21</v>
      </c>
      <c r="M379" s="80">
        <f t="shared" si="5"/>
        <v>8.8059999999999992</v>
      </c>
      <c r="N379" s="102">
        <v>21</v>
      </c>
      <c r="O379" s="62">
        <v>3000</v>
      </c>
      <c r="P379" s="63">
        <f>Table2245236891011121314151617181920212224234567234568[[#This Row],[PEMBULATAN]]*O379</f>
        <v>63000</v>
      </c>
    </row>
    <row r="380" spans="1:16" ht="24.75" customHeight="1" x14ac:dyDescent="0.2">
      <c r="A380" s="90"/>
      <c r="B380" s="74"/>
      <c r="C380" s="85" t="s">
        <v>1416</v>
      </c>
      <c r="D380" s="77" t="s">
        <v>292</v>
      </c>
      <c r="E380" s="13">
        <v>44418</v>
      </c>
      <c r="F380" s="75" t="s">
        <v>1452</v>
      </c>
      <c r="G380" s="13">
        <v>44422</v>
      </c>
      <c r="H380" s="76" t="s">
        <v>1453</v>
      </c>
      <c r="I380" s="15">
        <v>34</v>
      </c>
      <c r="J380" s="15">
        <v>27</v>
      </c>
      <c r="K380" s="15">
        <v>12</v>
      </c>
      <c r="L380" s="15">
        <v>16</v>
      </c>
      <c r="M380" s="80">
        <f t="shared" si="5"/>
        <v>2.754</v>
      </c>
      <c r="N380" s="102">
        <v>16</v>
      </c>
      <c r="O380" s="62">
        <v>3000</v>
      </c>
      <c r="P380" s="63">
        <f>Table2245236891011121314151617181920212224234567234568[[#This Row],[PEMBULATAN]]*O380</f>
        <v>48000</v>
      </c>
    </row>
    <row r="381" spans="1:16" ht="24.75" customHeight="1" x14ac:dyDescent="0.2">
      <c r="A381" s="90"/>
      <c r="B381" s="74"/>
      <c r="C381" s="85" t="s">
        <v>1417</v>
      </c>
      <c r="D381" s="77" t="s">
        <v>292</v>
      </c>
      <c r="E381" s="13">
        <v>44418</v>
      </c>
      <c r="F381" s="75" t="s">
        <v>1452</v>
      </c>
      <c r="G381" s="13">
        <v>44422</v>
      </c>
      <c r="H381" s="76" t="s">
        <v>1453</v>
      </c>
      <c r="I381" s="15">
        <v>48</v>
      </c>
      <c r="J381" s="15">
        <v>37</v>
      </c>
      <c r="K381" s="15">
        <v>20</v>
      </c>
      <c r="L381" s="15">
        <v>27</v>
      </c>
      <c r="M381" s="80">
        <f t="shared" si="5"/>
        <v>8.8800000000000008</v>
      </c>
      <c r="N381" s="102">
        <v>27</v>
      </c>
      <c r="O381" s="62">
        <v>3000</v>
      </c>
      <c r="P381" s="63">
        <f>Table2245236891011121314151617181920212224234567234568[[#This Row],[PEMBULATAN]]*O381</f>
        <v>81000</v>
      </c>
    </row>
    <row r="382" spans="1:16" ht="24.75" customHeight="1" x14ac:dyDescent="0.2">
      <c r="A382" s="90"/>
      <c r="B382" s="74"/>
      <c r="C382" s="85" t="s">
        <v>1418</v>
      </c>
      <c r="D382" s="77" t="s">
        <v>292</v>
      </c>
      <c r="E382" s="13">
        <v>44418</v>
      </c>
      <c r="F382" s="75" t="s">
        <v>1452</v>
      </c>
      <c r="G382" s="13">
        <v>44422</v>
      </c>
      <c r="H382" s="76" t="s">
        <v>1453</v>
      </c>
      <c r="I382" s="15">
        <v>42</v>
      </c>
      <c r="J382" s="15">
        <v>36</v>
      </c>
      <c r="K382" s="15">
        <v>14</v>
      </c>
      <c r="L382" s="15">
        <v>28</v>
      </c>
      <c r="M382" s="80">
        <f t="shared" si="5"/>
        <v>5.2919999999999998</v>
      </c>
      <c r="N382" s="102">
        <v>28</v>
      </c>
      <c r="O382" s="62">
        <v>3000</v>
      </c>
      <c r="P382" s="63">
        <f>Table2245236891011121314151617181920212224234567234568[[#This Row],[PEMBULATAN]]*O382</f>
        <v>84000</v>
      </c>
    </row>
    <row r="383" spans="1:16" ht="24.75" customHeight="1" x14ac:dyDescent="0.2">
      <c r="A383" s="90"/>
      <c r="B383" s="74"/>
      <c r="C383" s="85" t="s">
        <v>1419</v>
      </c>
      <c r="D383" s="77" t="s">
        <v>292</v>
      </c>
      <c r="E383" s="13">
        <v>44418</v>
      </c>
      <c r="F383" s="75" t="s">
        <v>1452</v>
      </c>
      <c r="G383" s="13">
        <v>44422</v>
      </c>
      <c r="H383" s="76" t="s">
        <v>1453</v>
      </c>
      <c r="I383" s="15">
        <v>36</v>
      </c>
      <c r="J383" s="15">
        <v>23</v>
      </c>
      <c r="K383" s="15">
        <v>22</v>
      </c>
      <c r="L383" s="15">
        <v>21</v>
      </c>
      <c r="M383" s="80">
        <f t="shared" si="5"/>
        <v>4.5540000000000003</v>
      </c>
      <c r="N383" s="102">
        <v>21</v>
      </c>
      <c r="O383" s="62">
        <v>3000</v>
      </c>
      <c r="P383" s="63">
        <f>Table2245236891011121314151617181920212224234567234568[[#This Row],[PEMBULATAN]]*O383</f>
        <v>63000</v>
      </c>
    </row>
    <row r="384" spans="1:16" ht="24.75" customHeight="1" x14ac:dyDescent="0.2">
      <c r="A384" s="90"/>
      <c r="B384" s="74"/>
      <c r="C384" s="85" t="s">
        <v>1420</v>
      </c>
      <c r="D384" s="77" t="s">
        <v>292</v>
      </c>
      <c r="E384" s="13">
        <v>44418</v>
      </c>
      <c r="F384" s="75" t="s">
        <v>1452</v>
      </c>
      <c r="G384" s="13">
        <v>44422</v>
      </c>
      <c r="H384" s="76" t="s">
        <v>1453</v>
      </c>
      <c r="I384" s="15">
        <v>57</v>
      </c>
      <c r="J384" s="15">
        <v>34</v>
      </c>
      <c r="K384" s="15">
        <v>19</v>
      </c>
      <c r="L384" s="15">
        <v>11</v>
      </c>
      <c r="M384" s="80">
        <f t="shared" si="5"/>
        <v>9.2055000000000007</v>
      </c>
      <c r="N384" s="102">
        <v>11</v>
      </c>
      <c r="O384" s="62">
        <v>3000</v>
      </c>
      <c r="P384" s="63">
        <f>Table2245236891011121314151617181920212224234567234568[[#This Row],[PEMBULATAN]]*O384</f>
        <v>33000</v>
      </c>
    </row>
    <row r="385" spans="1:16" ht="24.75" customHeight="1" x14ac:dyDescent="0.2">
      <c r="A385" s="90"/>
      <c r="B385" s="74"/>
      <c r="C385" s="85" t="s">
        <v>1421</v>
      </c>
      <c r="D385" s="77" t="s">
        <v>292</v>
      </c>
      <c r="E385" s="13">
        <v>44418</v>
      </c>
      <c r="F385" s="75" t="s">
        <v>1452</v>
      </c>
      <c r="G385" s="13">
        <v>44422</v>
      </c>
      <c r="H385" s="76" t="s">
        <v>1453</v>
      </c>
      <c r="I385" s="15">
        <v>29</v>
      </c>
      <c r="J385" s="15">
        <v>32</v>
      </c>
      <c r="K385" s="15">
        <v>11</v>
      </c>
      <c r="L385" s="15">
        <v>12</v>
      </c>
      <c r="M385" s="80">
        <f t="shared" si="5"/>
        <v>2.552</v>
      </c>
      <c r="N385" s="102">
        <v>12</v>
      </c>
      <c r="O385" s="62">
        <v>3000</v>
      </c>
      <c r="P385" s="63">
        <f>Table2245236891011121314151617181920212224234567234568[[#This Row],[PEMBULATAN]]*O385</f>
        <v>36000</v>
      </c>
    </row>
    <row r="386" spans="1:16" ht="24.75" customHeight="1" x14ac:dyDescent="0.2">
      <c r="A386" s="90"/>
      <c r="B386" s="74"/>
      <c r="C386" s="85" t="s">
        <v>1422</v>
      </c>
      <c r="D386" s="77" t="s">
        <v>292</v>
      </c>
      <c r="E386" s="13">
        <v>44418</v>
      </c>
      <c r="F386" s="75" t="s">
        <v>1452</v>
      </c>
      <c r="G386" s="13">
        <v>44422</v>
      </c>
      <c r="H386" s="76" t="s">
        <v>1453</v>
      </c>
      <c r="I386" s="15">
        <v>71</v>
      </c>
      <c r="J386" s="15">
        <v>37</v>
      </c>
      <c r="K386" s="15">
        <v>33</v>
      </c>
      <c r="L386" s="15">
        <v>16</v>
      </c>
      <c r="M386" s="80">
        <f t="shared" si="5"/>
        <v>21.672750000000001</v>
      </c>
      <c r="N386" s="102">
        <v>22</v>
      </c>
      <c r="O386" s="62">
        <v>3000</v>
      </c>
      <c r="P386" s="63">
        <f>Table2245236891011121314151617181920212224234567234568[[#This Row],[PEMBULATAN]]*O386</f>
        <v>66000</v>
      </c>
    </row>
    <row r="387" spans="1:16" ht="24.75" customHeight="1" x14ac:dyDescent="0.2">
      <c r="A387" s="90"/>
      <c r="B387" s="74"/>
      <c r="C387" s="85" t="s">
        <v>1423</v>
      </c>
      <c r="D387" s="77" t="s">
        <v>292</v>
      </c>
      <c r="E387" s="13">
        <v>44418</v>
      </c>
      <c r="F387" s="75" t="s">
        <v>1452</v>
      </c>
      <c r="G387" s="13">
        <v>44422</v>
      </c>
      <c r="H387" s="76" t="s">
        <v>1453</v>
      </c>
      <c r="I387" s="15">
        <v>37</v>
      </c>
      <c r="J387" s="15">
        <v>30</v>
      </c>
      <c r="K387" s="15">
        <v>25</v>
      </c>
      <c r="L387" s="15">
        <v>27</v>
      </c>
      <c r="M387" s="80">
        <f t="shared" ref="M387:M415" si="6">I387*J387*K387/4000</f>
        <v>6.9375</v>
      </c>
      <c r="N387" s="102">
        <v>27</v>
      </c>
      <c r="O387" s="62">
        <v>3000</v>
      </c>
      <c r="P387" s="63">
        <f>Table2245236891011121314151617181920212224234567234568[[#This Row],[PEMBULATAN]]*O387</f>
        <v>81000</v>
      </c>
    </row>
    <row r="388" spans="1:16" ht="24.75" customHeight="1" x14ac:dyDescent="0.2">
      <c r="A388" s="90"/>
      <c r="B388" s="74"/>
      <c r="C388" s="85" t="s">
        <v>1424</v>
      </c>
      <c r="D388" s="77" t="s">
        <v>292</v>
      </c>
      <c r="E388" s="13">
        <v>44418</v>
      </c>
      <c r="F388" s="75" t="s">
        <v>1452</v>
      </c>
      <c r="G388" s="13">
        <v>44422</v>
      </c>
      <c r="H388" s="76" t="s">
        <v>1453</v>
      </c>
      <c r="I388" s="15">
        <v>49</v>
      </c>
      <c r="J388" s="15">
        <v>27</v>
      </c>
      <c r="K388" s="15">
        <v>29</v>
      </c>
      <c r="L388" s="15">
        <v>15</v>
      </c>
      <c r="M388" s="80">
        <f t="shared" si="6"/>
        <v>9.5917499999999993</v>
      </c>
      <c r="N388" s="102">
        <v>15</v>
      </c>
      <c r="O388" s="62">
        <v>3000</v>
      </c>
      <c r="P388" s="63">
        <f>Table2245236891011121314151617181920212224234567234568[[#This Row],[PEMBULATAN]]*O388</f>
        <v>45000</v>
      </c>
    </row>
    <row r="389" spans="1:16" ht="24.75" customHeight="1" x14ac:dyDescent="0.2">
      <c r="A389" s="90"/>
      <c r="B389" s="74"/>
      <c r="C389" s="85" t="s">
        <v>1425</v>
      </c>
      <c r="D389" s="77" t="s">
        <v>292</v>
      </c>
      <c r="E389" s="13">
        <v>44418</v>
      </c>
      <c r="F389" s="75" t="s">
        <v>1452</v>
      </c>
      <c r="G389" s="13">
        <v>44422</v>
      </c>
      <c r="H389" s="76" t="s">
        <v>1453</v>
      </c>
      <c r="I389" s="15">
        <v>77</v>
      </c>
      <c r="J389" s="15">
        <v>28</v>
      </c>
      <c r="K389" s="15">
        <v>17</v>
      </c>
      <c r="L389" s="15">
        <v>4</v>
      </c>
      <c r="M389" s="80">
        <f t="shared" si="6"/>
        <v>9.1630000000000003</v>
      </c>
      <c r="N389" s="102">
        <v>9</v>
      </c>
      <c r="O389" s="62">
        <v>3000</v>
      </c>
      <c r="P389" s="63">
        <f>Table2245236891011121314151617181920212224234567234568[[#This Row],[PEMBULATAN]]*O389</f>
        <v>27000</v>
      </c>
    </row>
    <row r="390" spans="1:16" ht="24.75" customHeight="1" x14ac:dyDescent="0.2">
      <c r="A390" s="90"/>
      <c r="B390" s="74"/>
      <c r="C390" s="85" t="s">
        <v>1426</v>
      </c>
      <c r="D390" s="77" t="s">
        <v>292</v>
      </c>
      <c r="E390" s="13">
        <v>44418</v>
      </c>
      <c r="F390" s="75" t="s">
        <v>1452</v>
      </c>
      <c r="G390" s="13">
        <v>44422</v>
      </c>
      <c r="H390" s="76" t="s">
        <v>1453</v>
      </c>
      <c r="I390" s="15">
        <v>48</v>
      </c>
      <c r="J390" s="15">
        <v>29</v>
      </c>
      <c r="K390" s="15">
        <v>27</v>
      </c>
      <c r="L390" s="15">
        <v>18</v>
      </c>
      <c r="M390" s="80">
        <f t="shared" si="6"/>
        <v>9.3960000000000008</v>
      </c>
      <c r="N390" s="102">
        <v>18</v>
      </c>
      <c r="O390" s="62">
        <v>3000</v>
      </c>
      <c r="P390" s="63">
        <f>Table2245236891011121314151617181920212224234567234568[[#This Row],[PEMBULATAN]]*O390</f>
        <v>54000</v>
      </c>
    </row>
    <row r="391" spans="1:16" ht="24.75" customHeight="1" x14ac:dyDescent="0.2">
      <c r="A391" s="90"/>
      <c r="B391" s="74"/>
      <c r="C391" s="85" t="s">
        <v>1427</v>
      </c>
      <c r="D391" s="77" t="s">
        <v>292</v>
      </c>
      <c r="E391" s="13">
        <v>44418</v>
      </c>
      <c r="F391" s="75" t="s">
        <v>1452</v>
      </c>
      <c r="G391" s="13">
        <v>44422</v>
      </c>
      <c r="H391" s="76" t="s">
        <v>1453</v>
      </c>
      <c r="I391" s="15">
        <v>95</v>
      </c>
      <c r="J391" s="15">
        <v>46</v>
      </c>
      <c r="K391" s="15">
        <v>1</v>
      </c>
      <c r="L391" s="15">
        <v>11</v>
      </c>
      <c r="M391" s="80">
        <f t="shared" si="6"/>
        <v>1.0925</v>
      </c>
      <c r="N391" s="102">
        <v>11</v>
      </c>
      <c r="O391" s="62">
        <v>3000</v>
      </c>
      <c r="P391" s="63">
        <f>Table2245236891011121314151617181920212224234567234568[[#This Row],[PEMBULATAN]]*O391</f>
        <v>33000</v>
      </c>
    </row>
    <row r="392" spans="1:16" ht="24.75" customHeight="1" x14ac:dyDescent="0.2">
      <c r="A392" s="90"/>
      <c r="B392" s="74"/>
      <c r="C392" s="85" t="s">
        <v>1428</v>
      </c>
      <c r="D392" s="77" t="s">
        <v>292</v>
      </c>
      <c r="E392" s="13">
        <v>44418</v>
      </c>
      <c r="F392" s="75" t="s">
        <v>1452</v>
      </c>
      <c r="G392" s="13">
        <v>44422</v>
      </c>
      <c r="H392" s="76" t="s">
        <v>1453</v>
      </c>
      <c r="I392" s="15">
        <v>77</v>
      </c>
      <c r="J392" s="15">
        <v>52</v>
      </c>
      <c r="K392" s="15">
        <v>18</v>
      </c>
      <c r="L392" s="15">
        <v>16</v>
      </c>
      <c r="M392" s="80">
        <f t="shared" si="6"/>
        <v>18.018000000000001</v>
      </c>
      <c r="N392" s="102">
        <v>18</v>
      </c>
      <c r="O392" s="62">
        <v>3000</v>
      </c>
      <c r="P392" s="63">
        <f>Table2245236891011121314151617181920212224234567234568[[#This Row],[PEMBULATAN]]*O392</f>
        <v>54000</v>
      </c>
    </row>
    <row r="393" spans="1:16" ht="24.75" customHeight="1" x14ac:dyDescent="0.2">
      <c r="A393" s="90"/>
      <c r="B393" s="74"/>
      <c r="C393" s="85" t="s">
        <v>1429</v>
      </c>
      <c r="D393" s="77" t="s">
        <v>292</v>
      </c>
      <c r="E393" s="13">
        <v>44418</v>
      </c>
      <c r="F393" s="75" t="s">
        <v>1452</v>
      </c>
      <c r="G393" s="13">
        <v>44422</v>
      </c>
      <c r="H393" s="76" t="s">
        <v>1453</v>
      </c>
      <c r="I393" s="15">
        <v>36</v>
      </c>
      <c r="J393" s="15">
        <v>31</v>
      </c>
      <c r="K393" s="15">
        <v>36</v>
      </c>
      <c r="L393" s="15">
        <v>16</v>
      </c>
      <c r="M393" s="80">
        <f t="shared" si="6"/>
        <v>10.044</v>
      </c>
      <c r="N393" s="102">
        <v>16</v>
      </c>
      <c r="O393" s="62">
        <v>3000</v>
      </c>
      <c r="P393" s="63">
        <f>Table2245236891011121314151617181920212224234567234568[[#This Row],[PEMBULATAN]]*O393</f>
        <v>48000</v>
      </c>
    </row>
    <row r="394" spans="1:16" ht="24.75" customHeight="1" x14ac:dyDescent="0.2">
      <c r="A394" s="90"/>
      <c r="B394" s="74"/>
      <c r="C394" s="85" t="s">
        <v>1430</v>
      </c>
      <c r="D394" s="77" t="s">
        <v>292</v>
      </c>
      <c r="E394" s="13">
        <v>44418</v>
      </c>
      <c r="F394" s="75" t="s">
        <v>1452</v>
      </c>
      <c r="G394" s="13">
        <v>44422</v>
      </c>
      <c r="H394" s="76" t="s">
        <v>1453</v>
      </c>
      <c r="I394" s="15">
        <v>45</v>
      </c>
      <c r="J394" s="15">
        <v>41</v>
      </c>
      <c r="K394" s="15">
        <v>24</v>
      </c>
      <c r="L394" s="15">
        <v>21</v>
      </c>
      <c r="M394" s="80">
        <f t="shared" si="6"/>
        <v>11.07</v>
      </c>
      <c r="N394" s="102">
        <v>21</v>
      </c>
      <c r="O394" s="62">
        <v>3000</v>
      </c>
      <c r="P394" s="63">
        <f>Table2245236891011121314151617181920212224234567234568[[#This Row],[PEMBULATAN]]*O394</f>
        <v>63000</v>
      </c>
    </row>
    <row r="395" spans="1:16" ht="24.75" customHeight="1" x14ac:dyDescent="0.2">
      <c r="A395" s="90"/>
      <c r="B395" s="74"/>
      <c r="C395" s="85" t="s">
        <v>1431</v>
      </c>
      <c r="D395" s="77" t="s">
        <v>292</v>
      </c>
      <c r="E395" s="13">
        <v>44418</v>
      </c>
      <c r="F395" s="75" t="s">
        <v>1452</v>
      </c>
      <c r="G395" s="13">
        <v>44422</v>
      </c>
      <c r="H395" s="76" t="s">
        <v>1453</v>
      </c>
      <c r="I395" s="15">
        <v>84</v>
      </c>
      <c r="J395" s="15">
        <v>50</v>
      </c>
      <c r="K395" s="15">
        <v>33</v>
      </c>
      <c r="L395" s="15">
        <v>21</v>
      </c>
      <c r="M395" s="80">
        <f t="shared" si="6"/>
        <v>34.65</v>
      </c>
      <c r="N395" s="102">
        <v>35</v>
      </c>
      <c r="O395" s="62">
        <v>3000</v>
      </c>
      <c r="P395" s="63">
        <f>Table2245236891011121314151617181920212224234567234568[[#This Row],[PEMBULATAN]]*O395</f>
        <v>105000</v>
      </c>
    </row>
    <row r="396" spans="1:16" ht="24.75" customHeight="1" x14ac:dyDescent="0.2">
      <c r="A396" s="90"/>
      <c r="B396" s="74"/>
      <c r="C396" s="72" t="s">
        <v>1432</v>
      </c>
      <c r="D396" s="77" t="s">
        <v>292</v>
      </c>
      <c r="E396" s="13">
        <v>44418</v>
      </c>
      <c r="F396" s="75" t="s">
        <v>1452</v>
      </c>
      <c r="G396" s="13">
        <v>44422</v>
      </c>
      <c r="H396" s="76" t="s">
        <v>1453</v>
      </c>
      <c r="I396" s="15">
        <v>66</v>
      </c>
      <c r="J396" s="15">
        <v>59</v>
      </c>
      <c r="K396" s="15">
        <v>15</v>
      </c>
      <c r="L396" s="15">
        <v>19</v>
      </c>
      <c r="M396" s="80">
        <f t="shared" si="6"/>
        <v>14.602499999999999</v>
      </c>
      <c r="N396" s="102">
        <v>19</v>
      </c>
      <c r="O396" s="62">
        <v>3000</v>
      </c>
      <c r="P396" s="63">
        <f>Table2245236891011121314151617181920212224234567234568[[#This Row],[PEMBULATAN]]*O396</f>
        <v>57000</v>
      </c>
    </row>
    <row r="397" spans="1:16" ht="24.75" customHeight="1" x14ac:dyDescent="0.2">
      <c r="A397" s="90"/>
      <c r="B397" s="74"/>
      <c r="C397" s="72" t="s">
        <v>1433</v>
      </c>
      <c r="D397" s="77" t="s">
        <v>292</v>
      </c>
      <c r="E397" s="13">
        <v>44418</v>
      </c>
      <c r="F397" s="75" t="s">
        <v>1452</v>
      </c>
      <c r="G397" s="13">
        <v>44422</v>
      </c>
      <c r="H397" s="76" t="s">
        <v>1453</v>
      </c>
      <c r="I397" s="15">
        <v>48</v>
      </c>
      <c r="J397" s="15">
        <v>29</v>
      </c>
      <c r="K397" s="15">
        <v>27</v>
      </c>
      <c r="L397" s="15">
        <v>11</v>
      </c>
      <c r="M397" s="80">
        <f t="shared" si="6"/>
        <v>9.3960000000000008</v>
      </c>
      <c r="N397" s="102">
        <v>11</v>
      </c>
      <c r="O397" s="62">
        <v>3000</v>
      </c>
      <c r="P397" s="63">
        <f>Table2245236891011121314151617181920212224234567234568[[#This Row],[PEMBULATAN]]*O397</f>
        <v>33000</v>
      </c>
    </row>
    <row r="398" spans="1:16" ht="24.75" customHeight="1" x14ac:dyDescent="0.2">
      <c r="A398" s="90"/>
      <c r="B398" s="74"/>
      <c r="C398" s="72" t="s">
        <v>1434</v>
      </c>
      <c r="D398" s="77" t="s">
        <v>292</v>
      </c>
      <c r="E398" s="13">
        <v>44418</v>
      </c>
      <c r="F398" s="75" t="s">
        <v>1452</v>
      </c>
      <c r="G398" s="13">
        <v>44422</v>
      </c>
      <c r="H398" s="76" t="s">
        <v>1453</v>
      </c>
      <c r="I398" s="15">
        <v>95</v>
      </c>
      <c r="J398" s="15">
        <v>46</v>
      </c>
      <c r="K398" s="15">
        <v>1</v>
      </c>
      <c r="L398" s="15">
        <v>25</v>
      </c>
      <c r="M398" s="80">
        <f t="shared" si="6"/>
        <v>1.0925</v>
      </c>
      <c r="N398" s="102">
        <v>25</v>
      </c>
      <c r="O398" s="62">
        <v>3000</v>
      </c>
      <c r="P398" s="63">
        <f>Table2245236891011121314151617181920212224234567234568[[#This Row],[PEMBULATAN]]*O398</f>
        <v>75000</v>
      </c>
    </row>
    <row r="399" spans="1:16" ht="24.75" customHeight="1" x14ac:dyDescent="0.2">
      <c r="A399" s="90"/>
      <c r="B399" s="74"/>
      <c r="C399" s="72" t="s">
        <v>1435</v>
      </c>
      <c r="D399" s="77" t="s">
        <v>292</v>
      </c>
      <c r="E399" s="13">
        <v>44418</v>
      </c>
      <c r="F399" s="75" t="s">
        <v>1452</v>
      </c>
      <c r="G399" s="13">
        <v>44422</v>
      </c>
      <c r="H399" s="76" t="s">
        <v>1453</v>
      </c>
      <c r="I399" s="15">
        <v>64</v>
      </c>
      <c r="J399" s="15">
        <v>35</v>
      </c>
      <c r="K399" s="15">
        <v>45</v>
      </c>
      <c r="L399" s="15">
        <v>2</v>
      </c>
      <c r="M399" s="80">
        <f t="shared" si="6"/>
        <v>25.2</v>
      </c>
      <c r="N399" s="102">
        <v>25</v>
      </c>
      <c r="O399" s="62">
        <v>3000</v>
      </c>
      <c r="P399" s="63">
        <f>Table2245236891011121314151617181920212224234567234568[[#This Row],[PEMBULATAN]]*O399</f>
        <v>75000</v>
      </c>
    </row>
    <row r="400" spans="1:16" ht="24.75" customHeight="1" x14ac:dyDescent="0.2">
      <c r="A400" s="90"/>
      <c r="B400" s="74"/>
      <c r="C400" s="72" t="s">
        <v>1436</v>
      </c>
      <c r="D400" s="77" t="s">
        <v>292</v>
      </c>
      <c r="E400" s="13">
        <v>44418</v>
      </c>
      <c r="F400" s="75" t="s">
        <v>1452</v>
      </c>
      <c r="G400" s="13">
        <v>44422</v>
      </c>
      <c r="H400" s="76" t="s">
        <v>1453</v>
      </c>
      <c r="I400" s="15">
        <v>50</v>
      </c>
      <c r="J400" s="15">
        <v>80</v>
      </c>
      <c r="K400" s="15">
        <v>25</v>
      </c>
      <c r="L400" s="15">
        <v>3</v>
      </c>
      <c r="M400" s="80">
        <f t="shared" si="6"/>
        <v>25</v>
      </c>
      <c r="N400" s="102">
        <v>25</v>
      </c>
      <c r="O400" s="62">
        <v>3000</v>
      </c>
      <c r="P400" s="63">
        <f>Table2245236891011121314151617181920212224234567234568[[#This Row],[PEMBULATAN]]*O400</f>
        <v>75000</v>
      </c>
    </row>
    <row r="401" spans="1:16" ht="24.75" customHeight="1" x14ac:dyDescent="0.2">
      <c r="A401" s="90"/>
      <c r="B401" s="74"/>
      <c r="C401" s="72" t="s">
        <v>1437</v>
      </c>
      <c r="D401" s="77" t="s">
        <v>292</v>
      </c>
      <c r="E401" s="13">
        <v>44418</v>
      </c>
      <c r="F401" s="75" t="s">
        <v>1452</v>
      </c>
      <c r="G401" s="13">
        <v>44422</v>
      </c>
      <c r="H401" s="76" t="s">
        <v>1453</v>
      </c>
      <c r="I401" s="15">
        <v>85</v>
      </c>
      <c r="J401" s="15">
        <v>37</v>
      </c>
      <c r="K401" s="15">
        <v>12</v>
      </c>
      <c r="L401" s="15">
        <v>6</v>
      </c>
      <c r="M401" s="80">
        <f t="shared" si="6"/>
        <v>9.4350000000000005</v>
      </c>
      <c r="N401" s="71">
        <v>9</v>
      </c>
      <c r="O401" s="62">
        <v>3000</v>
      </c>
      <c r="P401" s="63">
        <f>Table2245236891011121314151617181920212224234567234568[[#This Row],[PEMBULATAN]]*O401</f>
        <v>27000</v>
      </c>
    </row>
    <row r="402" spans="1:16" ht="24.75" customHeight="1" x14ac:dyDescent="0.2">
      <c r="A402" s="90"/>
      <c r="B402" s="74"/>
      <c r="C402" s="72" t="s">
        <v>1438</v>
      </c>
      <c r="D402" s="77" t="s">
        <v>292</v>
      </c>
      <c r="E402" s="13">
        <v>44418</v>
      </c>
      <c r="F402" s="75" t="s">
        <v>1452</v>
      </c>
      <c r="G402" s="13">
        <v>44422</v>
      </c>
      <c r="H402" s="76" t="s">
        <v>1453</v>
      </c>
      <c r="I402" s="15">
        <v>52</v>
      </c>
      <c r="J402" s="15">
        <v>27</v>
      </c>
      <c r="K402" s="15">
        <v>20</v>
      </c>
      <c r="L402" s="15">
        <v>1</v>
      </c>
      <c r="M402" s="80">
        <f t="shared" si="6"/>
        <v>7.02</v>
      </c>
      <c r="N402" s="71">
        <v>7</v>
      </c>
      <c r="O402" s="62">
        <v>3000</v>
      </c>
      <c r="P402" s="63">
        <f>Table2245236891011121314151617181920212224234567234568[[#This Row],[PEMBULATAN]]*O402</f>
        <v>21000</v>
      </c>
    </row>
    <row r="403" spans="1:16" ht="24.75" customHeight="1" x14ac:dyDescent="0.2">
      <c r="A403" s="90"/>
      <c r="B403" s="74"/>
      <c r="C403" s="72" t="s">
        <v>1439</v>
      </c>
      <c r="D403" s="77" t="s">
        <v>292</v>
      </c>
      <c r="E403" s="13">
        <v>44418</v>
      </c>
      <c r="F403" s="75" t="s">
        <v>1452</v>
      </c>
      <c r="G403" s="13">
        <v>44422</v>
      </c>
      <c r="H403" s="76" t="s">
        <v>1453</v>
      </c>
      <c r="I403" s="15">
        <v>75</v>
      </c>
      <c r="J403" s="15">
        <v>32</v>
      </c>
      <c r="K403" s="15">
        <v>8</v>
      </c>
      <c r="L403" s="15">
        <v>5</v>
      </c>
      <c r="M403" s="80">
        <f t="shared" si="6"/>
        <v>4.8</v>
      </c>
      <c r="N403" s="71">
        <v>5</v>
      </c>
      <c r="O403" s="62">
        <v>3000</v>
      </c>
      <c r="P403" s="63">
        <f>Table2245236891011121314151617181920212224234567234568[[#This Row],[PEMBULATAN]]*O403</f>
        <v>15000</v>
      </c>
    </row>
    <row r="404" spans="1:16" ht="24.75" customHeight="1" x14ac:dyDescent="0.2">
      <c r="A404" s="90"/>
      <c r="B404" s="74"/>
      <c r="C404" s="72" t="s">
        <v>1440</v>
      </c>
      <c r="D404" s="77" t="s">
        <v>292</v>
      </c>
      <c r="E404" s="13">
        <v>44418</v>
      </c>
      <c r="F404" s="75" t="s">
        <v>1452</v>
      </c>
      <c r="G404" s="13">
        <v>44422</v>
      </c>
      <c r="H404" s="76" t="s">
        <v>1453</v>
      </c>
      <c r="I404" s="15">
        <v>60</v>
      </c>
      <c r="J404" s="15">
        <v>30</v>
      </c>
      <c r="K404" s="15">
        <v>30</v>
      </c>
      <c r="L404" s="15">
        <v>1</v>
      </c>
      <c r="M404" s="80">
        <f t="shared" si="6"/>
        <v>13.5</v>
      </c>
      <c r="N404" s="71">
        <v>14</v>
      </c>
      <c r="O404" s="62">
        <v>3000</v>
      </c>
      <c r="P404" s="63">
        <f>Table2245236891011121314151617181920212224234567234568[[#This Row],[PEMBULATAN]]*O404</f>
        <v>42000</v>
      </c>
    </row>
    <row r="405" spans="1:16" ht="24.75" customHeight="1" x14ac:dyDescent="0.2">
      <c r="A405" s="90"/>
      <c r="B405" s="74"/>
      <c r="C405" s="72" t="s">
        <v>1441</v>
      </c>
      <c r="D405" s="77" t="s">
        <v>292</v>
      </c>
      <c r="E405" s="13">
        <v>44418</v>
      </c>
      <c r="F405" s="75" t="s">
        <v>1452</v>
      </c>
      <c r="G405" s="13">
        <v>44422</v>
      </c>
      <c r="H405" s="76" t="s">
        <v>1453</v>
      </c>
      <c r="I405" s="15">
        <v>48</v>
      </c>
      <c r="J405" s="15">
        <v>29</v>
      </c>
      <c r="K405" s="15">
        <v>27</v>
      </c>
      <c r="L405" s="15">
        <v>1</v>
      </c>
      <c r="M405" s="80">
        <f t="shared" si="6"/>
        <v>9.3960000000000008</v>
      </c>
      <c r="N405" s="71">
        <v>9</v>
      </c>
      <c r="O405" s="62">
        <v>3000</v>
      </c>
      <c r="P405" s="63">
        <f>Table2245236891011121314151617181920212224234567234568[[#This Row],[PEMBULATAN]]*O405</f>
        <v>27000</v>
      </c>
    </row>
    <row r="406" spans="1:16" ht="24.75" customHeight="1" x14ac:dyDescent="0.2">
      <c r="A406" s="90"/>
      <c r="B406" s="74"/>
      <c r="C406" s="72" t="s">
        <v>1442</v>
      </c>
      <c r="D406" s="77" t="s">
        <v>292</v>
      </c>
      <c r="E406" s="13">
        <v>44418</v>
      </c>
      <c r="F406" s="75" t="s">
        <v>1452</v>
      </c>
      <c r="G406" s="13">
        <v>44422</v>
      </c>
      <c r="H406" s="76" t="s">
        <v>1453</v>
      </c>
      <c r="I406" s="15">
        <v>69</v>
      </c>
      <c r="J406" s="15">
        <v>32</v>
      </c>
      <c r="K406" s="15">
        <v>25</v>
      </c>
      <c r="L406" s="15">
        <v>5</v>
      </c>
      <c r="M406" s="80">
        <f t="shared" si="6"/>
        <v>13.8</v>
      </c>
      <c r="N406" s="71">
        <v>14</v>
      </c>
      <c r="O406" s="62">
        <v>3000</v>
      </c>
      <c r="P406" s="63">
        <f>Table2245236891011121314151617181920212224234567234568[[#This Row],[PEMBULATAN]]*O406</f>
        <v>42000</v>
      </c>
    </row>
    <row r="407" spans="1:16" ht="24.75" customHeight="1" x14ac:dyDescent="0.2">
      <c r="A407" s="90"/>
      <c r="B407" s="74"/>
      <c r="C407" s="72" t="s">
        <v>1443</v>
      </c>
      <c r="D407" s="77" t="s">
        <v>292</v>
      </c>
      <c r="E407" s="13">
        <v>44418</v>
      </c>
      <c r="F407" s="75" t="s">
        <v>1452</v>
      </c>
      <c r="G407" s="13">
        <v>44422</v>
      </c>
      <c r="H407" s="76" t="s">
        <v>1453</v>
      </c>
      <c r="I407" s="15">
        <v>23</v>
      </c>
      <c r="J407" s="15">
        <v>12</v>
      </c>
      <c r="K407" s="15">
        <v>84</v>
      </c>
      <c r="L407" s="15">
        <v>5</v>
      </c>
      <c r="M407" s="80">
        <f t="shared" si="6"/>
        <v>5.7960000000000003</v>
      </c>
      <c r="N407" s="71">
        <v>6</v>
      </c>
      <c r="O407" s="62">
        <v>3000</v>
      </c>
      <c r="P407" s="63">
        <f>Table2245236891011121314151617181920212224234567234568[[#This Row],[PEMBULATAN]]*O407</f>
        <v>18000</v>
      </c>
    </row>
    <row r="408" spans="1:16" ht="24.75" customHeight="1" x14ac:dyDescent="0.2">
      <c r="A408" s="90"/>
      <c r="B408" s="74"/>
      <c r="C408" s="72" t="s">
        <v>1444</v>
      </c>
      <c r="D408" s="77" t="s">
        <v>292</v>
      </c>
      <c r="E408" s="13">
        <v>44418</v>
      </c>
      <c r="F408" s="75" t="s">
        <v>1452</v>
      </c>
      <c r="G408" s="13">
        <v>44422</v>
      </c>
      <c r="H408" s="76" t="s">
        <v>1453</v>
      </c>
      <c r="I408" s="15">
        <v>117</v>
      </c>
      <c r="J408" s="15">
        <v>18</v>
      </c>
      <c r="K408" s="15">
        <v>10</v>
      </c>
      <c r="L408" s="15">
        <v>1</v>
      </c>
      <c r="M408" s="80">
        <f t="shared" si="6"/>
        <v>5.2649999999999997</v>
      </c>
      <c r="N408" s="71">
        <v>5</v>
      </c>
      <c r="O408" s="62">
        <v>3000</v>
      </c>
      <c r="P408" s="63">
        <f>Table2245236891011121314151617181920212224234567234568[[#This Row],[PEMBULATAN]]*O408</f>
        <v>15000</v>
      </c>
    </row>
    <row r="409" spans="1:16" ht="24.75" customHeight="1" x14ac:dyDescent="0.2">
      <c r="A409" s="90"/>
      <c r="B409" s="74"/>
      <c r="C409" s="72" t="s">
        <v>1445</v>
      </c>
      <c r="D409" s="77" t="s">
        <v>292</v>
      </c>
      <c r="E409" s="13">
        <v>44418</v>
      </c>
      <c r="F409" s="75" t="s">
        <v>1452</v>
      </c>
      <c r="G409" s="13">
        <v>44422</v>
      </c>
      <c r="H409" s="76" t="s">
        <v>1453</v>
      </c>
      <c r="I409" s="15">
        <v>100</v>
      </c>
      <c r="J409" s="15">
        <v>19</v>
      </c>
      <c r="K409" s="15">
        <v>7</v>
      </c>
      <c r="L409" s="15">
        <v>1</v>
      </c>
      <c r="M409" s="80">
        <f t="shared" si="6"/>
        <v>3.3250000000000002</v>
      </c>
      <c r="N409" s="71">
        <v>3</v>
      </c>
      <c r="O409" s="62">
        <v>3000</v>
      </c>
      <c r="P409" s="63">
        <f>Table2245236891011121314151617181920212224234567234568[[#This Row],[PEMBULATAN]]*O409</f>
        <v>9000</v>
      </c>
    </row>
    <row r="410" spans="1:16" ht="24.75" customHeight="1" x14ac:dyDescent="0.2">
      <c r="A410" s="90"/>
      <c r="B410" s="74"/>
      <c r="C410" s="72" t="s">
        <v>1446</v>
      </c>
      <c r="D410" s="77" t="s">
        <v>292</v>
      </c>
      <c r="E410" s="13">
        <v>44418</v>
      </c>
      <c r="F410" s="75" t="s">
        <v>1452</v>
      </c>
      <c r="G410" s="13">
        <v>44422</v>
      </c>
      <c r="H410" s="76" t="s">
        <v>1453</v>
      </c>
      <c r="I410" s="15">
        <v>30</v>
      </c>
      <c r="J410" s="15">
        <v>23</v>
      </c>
      <c r="K410" s="15">
        <v>34</v>
      </c>
      <c r="L410" s="15">
        <v>2</v>
      </c>
      <c r="M410" s="80">
        <f t="shared" si="6"/>
        <v>5.8650000000000002</v>
      </c>
      <c r="N410" s="71">
        <v>6</v>
      </c>
      <c r="O410" s="62">
        <v>3000</v>
      </c>
      <c r="P410" s="63">
        <f>Table2245236891011121314151617181920212224234567234568[[#This Row],[PEMBULATAN]]*O410</f>
        <v>18000</v>
      </c>
    </row>
    <row r="411" spans="1:16" ht="24.75" customHeight="1" x14ac:dyDescent="0.2">
      <c r="A411" s="90"/>
      <c r="B411" s="74"/>
      <c r="C411" s="72" t="s">
        <v>1447</v>
      </c>
      <c r="D411" s="77" t="s">
        <v>292</v>
      </c>
      <c r="E411" s="13">
        <v>44418</v>
      </c>
      <c r="F411" s="75" t="s">
        <v>1452</v>
      </c>
      <c r="G411" s="13">
        <v>44422</v>
      </c>
      <c r="H411" s="76" t="s">
        <v>1453</v>
      </c>
      <c r="I411" s="15">
        <v>37</v>
      </c>
      <c r="J411" s="15">
        <v>29</v>
      </c>
      <c r="K411" s="15">
        <v>15</v>
      </c>
      <c r="L411" s="15">
        <v>1</v>
      </c>
      <c r="M411" s="80">
        <f t="shared" si="6"/>
        <v>4.0237499999999997</v>
      </c>
      <c r="N411" s="71">
        <v>4</v>
      </c>
      <c r="O411" s="62">
        <v>3000</v>
      </c>
      <c r="P411" s="63">
        <f>Table2245236891011121314151617181920212224234567234568[[#This Row],[PEMBULATAN]]*O411</f>
        <v>12000</v>
      </c>
    </row>
    <row r="412" spans="1:16" ht="24.75" customHeight="1" x14ac:dyDescent="0.2">
      <c r="A412" s="90"/>
      <c r="B412" s="74"/>
      <c r="C412" s="72" t="s">
        <v>1448</v>
      </c>
      <c r="D412" s="77" t="s">
        <v>292</v>
      </c>
      <c r="E412" s="13">
        <v>44418</v>
      </c>
      <c r="F412" s="75" t="s">
        <v>1452</v>
      </c>
      <c r="G412" s="13">
        <v>44422</v>
      </c>
      <c r="H412" s="76" t="s">
        <v>1453</v>
      </c>
      <c r="I412" s="15">
        <v>100</v>
      </c>
      <c r="J412" s="15">
        <v>12</v>
      </c>
      <c r="K412" s="15">
        <v>8</v>
      </c>
      <c r="L412" s="15">
        <v>1</v>
      </c>
      <c r="M412" s="80">
        <f t="shared" si="6"/>
        <v>2.4</v>
      </c>
      <c r="N412" s="71">
        <v>2</v>
      </c>
      <c r="O412" s="62">
        <v>3000</v>
      </c>
      <c r="P412" s="63">
        <f>Table2245236891011121314151617181920212224234567234568[[#This Row],[PEMBULATAN]]*O412</f>
        <v>6000</v>
      </c>
    </row>
    <row r="413" spans="1:16" ht="24.75" customHeight="1" x14ac:dyDescent="0.2">
      <c r="A413" s="90"/>
      <c r="B413" s="74"/>
      <c r="C413" s="72" t="s">
        <v>1449</v>
      </c>
      <c r="D413" s="77" t="s">
        <v>292</v>
      </c>
      <c r="E413" s="13">
        <v>44418</v>
      </c>
      <c r="F413" s="75" t="s">
        <v>1452</v>
      </c>
      <c r="G413" s="13">
        <v>44422</v>
      </c>
      <c r="H413" s="76" t="s">
        <v>1453</v>
      </c>
      <c r="I413" s="15">
        <v>19</v>
      </c>
      <c r="J413" s="15">
        <v>15</v>
      </c>
      <c r="K413" s="15">
        <v>8</v>
      </c>
      <c r="L413" s="15">
        <v>1</v>
      </c>
      <c r="M413" s="80">
        <f t="shared" si="6"/>
        <v>0.56999999999999995</v>
      </c>
      <c r="N413" s="71">
        <v>1</v>
      </c>
      <c r="O413" s="62">
        <v>3000</v>
      </c>
      <c r="P413" s="63">
        <f>Table2245236891011121314151617181920212224234567234568[[#This Row],[PEMBULATAN]]*O413</f>
        <v>3000</v>
      </c>
    </row>
    <row r="414" spans="1:16" ht="24.75" customHeight="1" x14ac:dyDescent="0.2">
      <c r="A414" s="90"/>
      <c r="B414" s="74"/>
      <c r="C414" s="72" t="s">
        <v>1450</v>
      </c>
      <c r="D414" s="77" t="s">
        <v>292</v>
      </c>
      <c r="E414" s="13">
        <v>44418</v>
      </c>
      <c r="F414" s="75" t="s">
        <v>1452</v>
      </c>
      <c r="G414" s="13">
        <v>44422</v>
      </c>
      <c r="H414" s="76" t="s">
        <v>1453</v>
      </c>
      <c r="I414" s="15">
        <v>95</v>
      </c>
      <c r="J414" s="15">
        <v>64</v>
      </c>
      <c r="K414" s="15">
        <v>30</v>
      </c>
      <c r="L414" s="15">
        <v>14</v>
      </c>
      <c r="M414" s="80">
        <f t="shared" si="6"/>
        <v>45.6</v>
      </c>
      <c r="N414" s="71">
        <v>46</v>
      </c>
      <c r="O414" s="62">
        <v>3000</v>
      </c>
      <c r="P414" s="63">
        <f>Table2245236891011121314151617181920212224234567234568[[#This Row],[PEMBULATAN]]*O414</f>
        <v>138000</v>
      </c>
    </row>
    <row r="415" spans="1:16" ht="24.75" customHeight="1" x14ac:dyDescent="0.2">
      <c r="A415" s="90"/>
      <c r="B415" s="74"/>
      <c r="C415" s="72" t="s">
        <v>1451</v>
      </c>
      <c r="D415" s="77" t="s">
        <v>292</v>
      </c>
      <c r="E415" s="13">
        <v>44418</v>
      </c>
      <c r="F415" s="75" t="s">
        <v>1452</v>
      </c>
      <c r="G415" s="13">
        <v>44422</v>
      </c>
      <c r="H415" s="76" t="s">
        <v>1453</v>
      </c>
      <c r="I415" s="15">
        <v>60</v>
      </c>
      <c r="J415" s="15">
        <v>45</v>
      </c>
      <c r="K415" s="15">
        <v>25</v>
      </c>
      <c r="L415" s="15">
        <v>20</v>
      </c>
      <c r="M415" s="80">
        <f t="shared" si="6"/>
        <v>16.875</v>
      </c>
      <c r="N415" s="71">
        <v>20</v>
      </c>
      <c r="O415" s="62">
        <v>3000</v>
      </c>
      <c r="P415" s="63">
        <f>Table2245236891011121314151617181920212224234567234568[[#This Row],[PEMBULATAN]]*O415</f>
        <v>60000</v>
      </c>
    </row>
    <row r="416" spans="1:16" ht="22.5" customHeight="1" x14ac:dyDescent="0.2">
      <c r="A416" s="143" t="s">
        <v>32</v>
      </c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5"/>
      <c r="M416" s="78">
        <f>SUBTOTAL(109,Table2245236891011121314151617181920212224234567234568[KG VOLUME])</f>
        <v>10232.125000000002</v>
      </c>
      <c r="N416" s="106">
        <f>SUM(N3:N415)</f>
        <v>11406</v>
      </c>
      <c r="O416" s="146">
        <f>SUM(P3:P415)</f>
        <v>34218000</v>
      </c>
      <c r="P416" s="147"/>
    </row>
    <row r="417" spans="1:16" ht="22.5" customHeight="1" x14ac:dyDescent="0.2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2"/>
      <c r="N417" s="103" t="s">
        <v>53</v>
      </c>
      <c r="O417" s="83"/>
      <c r="P417" s="83">
        <f>O416*10%</f>
        <v>3421800</v>
      </c>
    </row>
    <row r="418" spans="1:16" x14ac:dyDescent="0.2">
      <c r="A418" s="11"/>
      <c r="B418" s="54" t="s">
        <v>46</v>
      </c>
      <c r="C418" s="53"/>
      <c r="D418" s="55" t="s">
        <v>47</v>
      </c>
      <c r="H418" s="61"/>
      <c r="N418" s="104" t="s">
        <v>33</v>
      </c>
      <c r="P418" s="67">
        <f>O416*1%</f>
        <v>342180</v>
      </c>
    </row>
    <row r="419" spans="1:16" x14ac:dyDescent="0.2">
      <c r="A419" s="11"/>
      <c r="H419" s="61"/>
      <c r="N419" s="104" t="s">
        <v>34</v>
      </c>
      <c r="P419" s="69">
        <v>0</v>
      </c>
    </row>
    <row r="420" spans="1:16" ht="15.75" thickBot="1" x14ac:dyDescent="0.25">
      <c r="A420" s="11"/>
      <c r="H420" s="61"/>
      <c r="N420" s="104" t="s">
        <v>35</v>
      </c>
      <c r="P420" s="69">
        <v>0</v>
      </c>
    </row>
    <row r="421" spans="1:16" x14ac:dyDescent="0.2">
      <c r="A421" s="11"/>
      <c r="H421" s="61"/>
      <c r="N421" s="107" t="s">
        <v>36</v>
      </c>
      <c r="O421" s="65"/>
      <c r="P421" s="68">
        <f>O416-P417+P418</f>
        <v>31138380</v>
      </c>
    </row>
    <row r="422" spans="1:16" x14ac:dyDescent="0.2">
      <c r="B422" s="54"/>
      <c r="C422" s="53"/>
      <c r="D422" s="55"/>
    </row>
    <row r="424" spans="1:16" x14ac:dyDescent="0.2">
      <c r="A424" s="11"/>
      <c r="H424" s="61"/>
      <c r="P424" s="70"/>
    </row>
    <row r="425" spans="1:16" x14ac:dyDescent="0.2">
      <c r="A425" s="11"/>
      <c r="C425" s="53" t="s">
        <v>3713</v>
      </c>
      <c r="H425" s="61"/>
      <c r="O425" s="56"/>
      <c r="P425" s="70"/>
    </row>
    <row r="426" spans="1:16" s="3" customFormat="1" x14ac:dyDescent="0.25">
      <c r="A426" s="11"/>
      <c r="B426" s="2"/>
      <c r="C426" s="2" t="s">
        <v>3714</v>
      </c>
      <c r="E426" s="12"/>
      <c r="H426" s="61"/>
      <c r="N426" s="104"/>
      <c r="O426" s="14"/>
      <c r="P426" s="14"/>
    </row>
    <row r="427" spans="1:16" s="3" customFormat="1" x14ac:dyDescent="0.25">
      <c r="A427" s="11"/>
      <c r="B427" s="2"/>
      <c r="C427" s="2" t="s">
        <v>3715</v>
      </c>
      <c r="E427" s="12"/>
      <c r="H427" s="61"/>
      <c r="N427" s="104"/>
      <c r="O427" s="14"/>
      <c r="P427" s="14"/>
    </row>
    <row r="428" spans="1:16" s="3" customFormat="1" x14ac:dyDescent="0.25">
      <c r="A428" s="11"/>
      <c r="B428" s="2"/>
      <c r="C428" s="2" t="s">
        <v>3402</v>
      </c>
      <c r="E428" s="12"/>
      <c r="H428" s="61"/>
      <c r="N428" s="104"/>
      <c r="O428" s="14"/>
      <c r="P428" s="14"/>
    </row>
    <row r="429" spans="1:16" s="3" customFormat="1" x14ac:dyDescent="0.2">
      <c r="A429" s="11"/>
      <c r="B429" s="2"/>
      <c r="C429" s="53" t="s">
        <v>3716</v>
      </c>
      <c r="E429" s="12"/>
      <c r="H429" s="61"/>
      <c r="N429" s="104"/>
      <c r="O429" s="14"/>
      <c r="P429" s="14"/>
    </row>
    <row r="430" spans="1:16" s="3" customFormat="1" x14ac:dyDescent="0.25">
      <c r="A430" s="11"/>
      <c r="B430" s="2"/>
      <c r="C430" s="2" t="s">
        <v>3399</v>
      </c>
      <c r="E430" s="12"/>
      <c r="H430" s="61"/>
      <c r="N430" s="104"/>
      <c r="O430" s="14"/>
      <c r="P430" s="14"/>
    </row>
    <row r="431" spans="1:16" s="3" customFormat="1" x14ac:dyDescent="0.25">
      <c r="A431" s="11"/>
      <c r="B431" s="2"/>
      <c r="C431" s="2" t="s">
        <v>3717</v>
      </c>
      <c r="E431" s="12"/>
      <c r="H431" s="61"/>
      <c r="N431" s="104"/>
      <c r="O431" s="14"/>
      <c r="P431" s="14"/>
    </row>
    <row r="432" spans="1:16" s="3" customFormat="1" x14ac:dyDescent="0.25">
      <c r="A432" s="11"/>
      <c r="B432" s="2"/>
      <c r="C432" s="2" t="s">
        <v>3383</v>
      </c>
      <c r="E432" s="12"/>
      <c r="H432" s="61"/>
      <c r="N432" s="104"/>
      <c r="O432" s="14"/>
      <c r="P432" s="14"/>
    </row>
    <row r="433" spans="1:16" s="3" customFormat="1" x14ac:dyDescent="0.25">
      <c r="A433" s="11"/>
      <c r="B433" s="2"/>
      <c r="C433" s="2" t="s">
        <v>3393</v>
      </c>
      <c r="E433" s="12"/>
      <c r="H433" s="61"/>
      <c r="N433" s="104"/>
      <c r="O433" s="14"/>
      <c r="P433" s="14"/>
    </row>
    <row r="434" spans="1:16" s="3" customFormat="1" x14ac:dyDescent="0.25">
      <c r="A434" s="11"/>
      <c r="B434" s="2"/>
      <c r="C434" s="2" t="s">
        <v>3394</v>
      </c>
      <c r="E434" s="12"/>
      <c r="H434" s="61"/>
      <c r="N434" s="104"/>
      <c r="O434" s="14"/>
      <c r="P434" s="14"/>
    </row>
    <row r="435" spans="1:16" s="3" customFormat="1" x14ac:dyDescent="0.25">
      <c r="A435" s="11"/>
      <c r="B435" s="2"/>
      <c r="C435" s="2" t="s">
        <v>3382</v>
      </c>
      <c r="E435" s="12"/>
      <c r="H435" s="61"/>
      <c r="N435" s="104"/>
      <c r="O435" s="14"/>
      <c r="P435" s="14"/>
    </row>
    <row r="436" spans="1:16" s="3" customFormat="1" x14ac:dyDescent="0.25">
      <c r="A436" s="11"/>
      <c r="B436" s="2"/>
      <c r="C436" s="2" t="s">
        <v>3371</v>
      </c>
      <c r="E436" s="12"/>
      <c r="H436" s="61"/>
      <c r="N436" s="104"/>
      <c r="O436" s="14"/>
      <c r="P436" s="14"/>
    </row>
    <row r="437" spans="1:16" s="3" customFormat="1" x14ac:dyDescent="0.25">
      <c r="A437" s="11"/>
      <c r="B437" s="2"/>
      <c r="C437" s="2" t="s">
        <v>3362</v>
      </c>
      <c r="E437" s="12"/>
      <c r="H437" s="61"/>
      <c r="N437" s="104"/>
      <c r="O437" s="14"/>
      <c r="P437" s="14"/>
    </row>
    <row r="438" spans="1:16" x14ac:dyDescent="0.2">
      <c r="C438" s="2" t="s">
        <v>3374</v>
      </c>
    </row>
    <row r="439" spans="1:16" x14ac:dyDescent="0.2">
      <c r="C439" s="2" t="s">
        <v>3375</v>
      </c>
    </row>
    <row r="440" spans="1:16" x14ac:dyDescent="0.2">
      <c r="C440" s="2" t="s">
        <v>3373</v>
      </c>
    </row>
    <row r="441" spans="1:16" x14ac:dyDescent="0.2">
      <c r="C441" s="2" t="s">
        <v>3350</v>
      </c>
    </row>
    <row r="442" spans="1:16" x14ac:dyDescent="0.2">
      <c r="C442" s="2" t="s">
        <v>3359</v>
      </c>
    </row>
    <row r="443" spans="1:16" x14ac:dyDescent="0.2">
      <c r="C443" s="2" t="s">
        <v>3366</v>
      </c>
    </row>
    <row r="444" spans="1:16" x14ac:dyDescent="0.2">
      <c r="C444" s="2" t="s">
        <v>3368</v>
      </c>
    </row>
    <row r="445" spans="1:16" x14ac:dyDescent="0.2">
      <c r="C445" s="2" t="s">
        <v>3352</v>
      </c>
    </row>
    <row r="446" spans="1:16" x14ac:dyDescent="0.2">
      <c r="C446" s="2" t="s">
        <v>3358</v>
      </c>
    </row>
    <row r="447" spans="1:16" x14ac:dyDescent="0.2">
      <c r="C447" s="2" t="s">
        <v>3367</v>
      </c>
    </row>
    <row r="448" spans="1:16" x14ac:dyDescent="0.2">
      <c r="C448" s="2" t="s">
        <v>3348</v>
      </c>
    </row>
    <row r="449" spans="3:3" x14ac:dyDescent="0.2">
      <c r="C449" s="2" t="s">
        <v>3341</v>
      </c>
    </row>
    <row r="450" spans="3:3" x14ac:dyDescent="0.2">
      <c r="C450" s="2" t="s">
        <v>3345</v>
      </c>
    </row>
    <row r="451" spans="3:3" x14ac:dyDescent="0.2">
      <c r="C451" s="2" t="s">
        <v>3322</v>
      </c>
    </row>
    <row r="452" spans="3:3" x14ac:dyDescent="0.2">
      <c r="C452" s="2" t="s">
        <v>3320</v>
      </c>
    </row>
    <row r="453" spans="3:3" x14ac:dyDescent="0.2">
      <c r="C453" s="2" t="s">
        <v>3306</v>
      </c>
    </row>
    <row r="454" spans="3:3" x14ac:dyDescent="0.2">
      <c r="C454" s="2" t="s">
        <v>3299</v>
      </c>
    </row>
    <row r="455" spans="3:3" x14ac:dyDescent="0.2">
      <c r="C455" s="2" t="s">
        <v>3280</v>
      </c>
    </row>
    <row r="456" spans="3:3" x14ac:dyDescent="0.2">
      <c r="C456" s="2" t="s">
        <v>3302</v>
      </c>
    </row>
    <row r="457" spans="3:3" x14ac:dyDescent="0.2">
      <c r="C457" s="2" t="s">
        <v>3333</v>
      </c>
    </row>
    <row r="458" spans="3:3" x14ac:dyDescent="0.2">
      <c r="C458" s="2" t="s">
        <v>3298</v>
      </c>
    </row>
    <row r="459" spans="3:3" x14ac:dyDescent="0.2">
      <c r="C459" s="2" t="s">
        <v>3301</v>
      </c>
    </row>
    <row r="460" spans="3:3" x14ac:dyDescent="0.2">
      <c r="C460" s="2" t="s">
        <v>3379</v>
      </c>
    </row>
    <row r="461" spans="3:3" x14ac:dyDescent="0.2">
      <c r="C461" s="2" t="s">
        <v>3365</v>
      </c>
    </row>
    <row r="462" spans="3:3" x14ac:dyDescent="0.2">
      <c r="C462" s="2" t="s">
        <v>3356</v>
      </c>
    </row>
    <row r="463" spans="3:3" x14ac:dyDescent="0.2">
      <c r="C463" s="2" t="s">
        <v>3346</v>
      </c>
    </row>
    <row r="464" spans="3:3" x14ac:dyDescent="0.2">
      <c r="C464" s="2" t="s">
        <v>3335</v>
      </c>
    </row>
    <row r="465" spans="3:3" x14ac:dyDescent="0.2">
      <c r="C465" s="2" t="s">
        <v>3384</v>
      </c>
    </row>
    <row r="466" spans="3:3" x14ac:dyDescent="0.2">
      <c r="C466" s="2" t="s">
        <v>3339</v>
      </c>
    </row>
    <row r="467" spans="3:3" x14ac:dyDescent="0.2">
      <c r="C467" s="2" t="s">
        <v>3327</v>
      </c>
    </row>
    <row r="468" spans="3:3" x14ac:dyDescent="0.2">
      <c r="C468" s="2" t="s">
        <v>3386</v>
      </c>
    </row>
    <row r="469" spans="3:3" x14ac:dyDescent="0.2">
      <c r="C469" s="2" t="s">
        <v>3318</v>
      </c>
    </row>
    <row r="470" spans="3:3" x14ac:dyDescent="0.2">
      <c r="C470" s="2" t="s">
        <v>3325</v>
      </c>
    </row>
    <row r="471" spans="3:3" x14ac:dyDescent="0.2">
      <c r="C471" s="2" t="s">
        <v>3309</v>
      </c>
    </row>
    <row r="472" spans="3:3" x14ac:dyDescent="0.2">
      <c r="C472" s="2" t="s">
        <v>3314</v>
      </c>
    </row>
    <row r="473" spans="3:3" x14ac:dyDescent="0.2">
      <c r="C473" s="2" t="s">
        <v>3290</v>
      </c>
    </row>
    <row r="474" spans="3:3" x14ac:dyDescent="0.2">
      <c r="C474" s="2" t="s">
        <v>3268</v>
      </c>
    </row>
    <row r="475" spans="3:3" x14ac:dyDescent="0.2">
      <c r="C475" s="2" t="s">
        <v>3288</v>
      </c>
    </row>
    <row r="476" spans="3:3" x14ac:dyDescent="0.2">
      <c r="C476" s="2" t="s">
        <v>3287</v>
      </c>
    </row>
    <row r="477" spans="3:3" x14ac:dyDescent="0.2">
      <c r="C477" s="2" t="s">
        <v>3261</v>
      </c>
    </row>
    <row r="478" spans="3:3" x14ac:dyDescent="0.2">
      <c r="C478" s="2" t="s">
        <v>3274</v>
      </c>
    </row>
    <row r="479" spans="3:3" x14ac:dyDescent="0.2">
      <c r="C479" s="2" t="s">
        <v>3246</v>
      </c>
    </row>
    <row r="480" spans="3:3" x14ac:dyDescent="0.2">
      <c r="C480" s="2" t="s">
        <v>3259</v>
      </c>
    </row>
    <row r="481" spans="3:3" x14ac:dyDescent="0.2">
      <c r="C481" s="2" t="s">
        <v>3266</v>
      </c>
    </row>
    <row r="482" spans="3:3" x14ac:dyDescent="0.2">
      <c r="C482" s="2" t="s">
        <v>3338</v>
      </c>
    </row>
    <row r="483" spans="3:3" x14ac:dyDescent="0.2">
      <c r="C483" s="2" t="s">
        <v>3269</v>
      </c>
    </row>
    <row r="484" spans="3:3" x14ac:dyDescent="0.2">
      <c r="C484" s="2" t="s">
        <v>3243</v>
      </c>
    </row>
    <row r="485" spans="3:3" x14ac:dyDescent="0.2">
      <c r="C485" s="2" t="s">
        <v>3242</v>
      </c>
    </row>
    <row r="486" spans="3:3" x14ac:dyDescent="0.2">
      <c r="C486" s="2" t="s">
        <v>3244</v>
      </c>
    </row>
    <row r="487" spans="3:3" x14ac:dyDescent="0.2">
      <c r="C487" s="2" t="s">
        <v>3389</v>
      </c>
    </row>
    <row r="488" spans="3:3" x14ac:dyDescent="0.2">
      <c r="C488" s="2" t="s">
        <v>3390</v>
      </c>
    </row>
    <row r="489" spans="3:3" x14ac:dyDescent="0.2">
      <c r="C489" s="2" t="s">
        <v>3391</v>
      </c>
    </row>
    <row r="490" spans="3:3" x14ac:dyDescent="0.2">
      <c r="C490" s="2" t="s">
        <v>3256</v>
      </c>
    </row>
    <row r="491" spans="3:3" x14ac:dyDescent="0.2">
      <c r="C491" s="2" t="s">
        <v>3353</v>
      </c>
    </row>
    <row r="492" spans="3:3" x14ac:dyDescent="0.2">
      <c r="C492" s="2" t="s">
        <v>3340</v>
      </c>
    </row>
    <row r="493" spans="3:3" x14ac:dyDescent="0.2">
      <c r="C493" s="2" t="s">
        <v>3351</v>
      </c>
    </row>
    <row r="494" spans="3:3" x14ac:dyDescent="0.2">
      <c r="C494" s="2" t="s">
        <v>3282</v>
      </c>
    </row>
    <row r="495" spans="3:3" x14ac:dyDescent="0.2">
      <c r="C495" s="2" t="s">
        <v>3328</v>
      </c>
    </row>
    <row r="496" spans="3:3" x14ac:dyDescent="0.2">
      <c r="C496" s="2" t="s">
        <v>3317</v>
      </c>
    </row>
    <row r="497" spans="3:3" x14ac:dyDescent="0.2">
      <c r="C497" s="2" t="s">
        <v>3291</v>
      </c>
    </row>
    <row r="498" spans="3:3" x14ac:dyDescent="0.2">
      <c r="C498" s="2" t="s">
        <v>3277</v>
      </c>
    </row>
    <row r="499" spans="3:3" x14ac:dyDescent="0.2">
      <c r="C499" s="2" t="s">
        <v>3289</v>
      </c>
    </row>
    <row r="500" spans="3:3" x14ac:dyDescent="0.2">
      <c r="C500" s="2" t="s">
        <v>3273</v>
      </c>
    </row>
    <row r="501" spans="3:3" x14ac:dyDescent="0.2">
      <c r="C501" s="2" t="s">
        <v>3227</v>
      </c>
    </row>
    <row r="502" spans="3:3" x14ac:dyDescent="0.2">
      <c r="C502" s="2" t="s">
        <v>3331</v>
      </c>
    </row>
    <row r="503" spans="3:3" x14ac:dyDescent="0.2">
      <c r="C503" s="2" t="s">
        <v>3265</v>
      </c>
    </row>
    <row r="504" spans="3:3" x14ac:dyDescent="0.2">
      <c r="C504" s="2" t="s">
        <v>3304</v>
      </c>
    </row>
    <row r="505" spans="3:3" x14ac:dyDescent="0.2">
      <c r="C505" s="2" t="s">
        <v>3293</v>
      </c>
    </row>
    <row r="506" spans="3:3" x14ac:dyDescent="0.2">
      <c r="C506" s="2" t="s">
        <v>3214</v>
      </c>
    </row>
    <row r="507" spans="3:3" x14ac:dyDescent="0.2">
      <c r="C507" s="2" t="s">
        <v>3230</v>
      </c>
    </row>
    <row r="508" spans="3:3" x14ac:dyDescent="0.2">
      <c r="C508" s="2" t="s">
        <v>3221</v>
      </c>
    </row>
    <row r="509" spans="3:3" x14ac:dyDescent="0.2">
      <c r="C509" s="2" t="s">
        <v>3218</v>
      </c>
    </row>
    <row r="510" spans="3:3" x14ac:dyDescent="0.2">
      <c r="C510" s="2" t="s">
        <v>3224</v>
      </c>
    </row>
    <row r="511" spans="3:3" x14ac:dyDescent="0.2">
      <c r="C511" s="2" t="s">
        <v>3222</v>
      </c>
    </row>
    <row r="512" spans="3:3" x14ac:dyDescent="0.2">
      <c r="C512" s="2" t="s">
        <v>3223</v>
      </c>
    </row>
    <row r="513" spans="3:3" x14ac:dyDescent="0.2">
      <c r="C513" s="2" t="s">
        <v>3403</v>
      </c>
    </row>
    <row r="514" spans="3:3" x14ac:dyDescent="0.2">
      <c r="C514" s="2" t="s">
        <v>3257</v>
      </c>
    </row>
    <row r="515" spans="3:3" x14ac:dyDescent="0.2">
      <c r="C515" s="2" t="s">
        <v>3213</v>
      </c>
    </row>
    <row r="516" spans="3:3" x14ac:dyDescent="0.2">
      <c r="C516" s="2" t="s">
        <v>3247</v>
      </c>
    </row>
    <row r="517" spans="3:3" x14ac:dyDescent="0.2">
      <c r="C517" s="2" t="s">
        <v>3205</v>
      </c>
    </row>
    <row r="518" spans="3:3" x14ac:dyDescent="0.2">
      <c r="C518" s="2" t="s">
        <v>3250</v>
      </c>
    </row>
    <row r="519" spans="3:3" x14ac:dyDescent="0.2">
      <c r="C519" s="2" t="s">
        <v>3191</v>
      </c>
    </row>
    <row r="520" spans="3:3" x14ac:dyDescent="0.2">
      <c r="C520" s="2" t="s">
        <v>3193</v>
      </c>
    </row>
    <row r="521" spans="3:3" x14ac:dyDescent="0.2">
      <c r="C521" s="2" t="s">
        <v>3188</v>
      </c>
    </row>
    <row r="522" spans="3:3" x14ac:dyDescent="0.2">
      <c r="C522" s="2" t="s">
        <v>3248</v>
      </c>
    </row>
    <row r="523" spans="3:3" x14ac:dyDescent="0.2">
      <c r="C523" s="2" t="s">
        <v>3199</v>
      </c>
    </row>
    <row r="524" spans="3:3" x14ac:dyDescent="0.2">
      <c r="C524" s="2" t="s">
        <v>3198</v>
      </c>
    </row>
    <row r="525" spans="3:3" x14ac:dyDescent="0.2">
      <c r="C525" s="2" t="s">
        <v>3129</v>
      </c>
    </row>
    <row r="526" spans="3:3" x14ac:dyDescent="0.2">
      <c r="C526" s="2" t="s">
        <v>3174</v>
      </c>
    </row>
    <row r="527" spans="3:3" x14ac:dyDescent="0.2">
      <c r="C527" s="2" t="s">
        <v>3126</v>
      </c>
    </row>
    <row r="528" spans="3:3" x14ac:dyDescent="0.2">
      <c r="C528" s="2" t="s">
        <v>3103</v>
      </c>
    </row>
    <row r="529" spans="3:3" x14ac:dyDescent="0.2">
      <c r="C529" s="2" t="s">
        <v>3123</v>
      </c>
    </row>
    <row r="530" spans="3:3" x14ac:dyDescent="0.2">
      <c r="C530" s="2" t="s">
        <v>3110</v>
      </c>
    </row>
    <row r="531" spans="3:3" x14ac:dyDescent="0.2">
      <c r="C531" s="2" t="s">
        <v>3163</v>
      </c>
    </row>
    <row r="532" spans="3:3" x14ac:dyDescent="0.2">
      <c r="C532" s="2" t="s">
        <v>3200</v>
      </c>
    </row>
    <row r="533" spans="3:3" x14ac:dyDescent="0.2">
      <c r="C533" s="2" t="s">
        <v>3187</v>
      </c>
    </row>
    <row r="534" spans="3:3" x14ac:dyDescent="0.2">
      <c r="C534" s="2" t="s">
        <v>3106</v>
      </c>
    </row>
    <row r="535" spans="3:3" x14ac:dyDescent="0.2">
      <c r="C535" s="2" t="s">
        <v>3107</v>
      </c>
    </row>
    <row r="536" spans="3:3" x14ac:dyDescent="0.2">
      <c r="C536" s="2" t="s">
        <v>3113</v>
      </c>
    </row>
    <row r="537" spans="3:3" x14ac:dyDescent="0.2">
      <c r="C537" s="2" t="s">
        <v>3112</v>
      </c>
    </row>
    <row r="538" spans="3:3" x14ac:dyDescent="0.2">
      <c r="C538" s="2" t="s">
        <v>3119</v>
      </c>
    </row>
    <row r="539" spans="3:3" x14ac:dyDescent="0.2">
      <c r="C539" s="2" t="s">
        <v>3196</v>
      </c>
    </row>
    <row r="540" spans="3:3" x14ac:dyDescent="0.2">
      <c r="C540" s="2" t="s">
        <v>3139</v>
      </c>
    </row>
    <row r="541" spans="3:3" x14ac:dyDescent="0.2">
      <c r="C541" s="2" t="s">
        <v>3135</v>
      </c>
    </row>
    <row r="542" spans="3:3" x14ac:dyDescent="0.2">
      <c r="C542" s="2" t="s">
        <v>3140</v>
      </c>
    </row>
    <row r="543" spans="3:3" x14ac:dyDescent="0.2">
      <c r="C543" s="2" t="s">
        <v>3130</v>
      </c>
    </row>
    <row r="544" spans="3:3" x14ac:dyDescent="0.2">
      <c r="C544" s="2" t="s">
        <v>3142</v>
      </c>
    </row>
    <row r="545" spans="3:3" x14ac:dyDescent="0.2">
      <c r="C545" s="2" t="s">
        <v>3143</v>
      </c>
    </row>
    <row r="546" spans="3:3" x14ac:dyDescent="0.2">
      <c r="C546" s="2" t="s">
        <v>3109</v>
      </c>
    </row>
    <row r="547" spans="3:3" x14ac:dyDescent="0.2">
      <c r="C547" s="2" t="s">
        <v>3157</v>
      </c>
    </row>
    <row r="548" spans="3:3" x14ac:dyDescent="0.2">
      <c r="C548" s="2" t="s">
        <v>3235</v>
      </c>
    </row>
    <row r="549" spans="3:3" x14ac:dyDescent="0.2">
      <c r="C549" s="2" t="s">
        <v>3167</v>
      </c>
    </row>
    <row r="550" spans="3:3" x14ac:dyDescent="0.2">
      <c r="C550" s="2" t="s">
        <v>3095</v>
      </c>
    </row>
    <row r="551" spans="3:3" x14ac:dyDescent="0.2">
      <c r="C551" s="2" t="s">
        <v>3025</v>
      </c>
    </row>
    <row r="552" spans="3:3" x14ac:dyDescent="0.2">
      <c r="C552" s="2" t="s">
        <v>3183</v>
      </c>
    </row>
    <row r="553" spans="3:3" x14ac:dyDescent="0.2">
      <c r="C553" s="2" t="s">
        <v>3152</v>
      </c>
    </row>
    <row r="554" spans="3:3" x14ac:dyDescent="0.2">
      <c r="C554" s="2" t="s">
        <v>3138</v>
      </c>
    </row>
    <row r="555" spans="3:3" x14ac:dyDescent="0.2">
      <c r="C555" s="2" t="s">
        <v>3124</v>
      </c>
    </row>
    <row r="556" spans="3:3" x14ac:dyDescent="0.2">
      <c r="C556" s="2" t="s">
        <v>3153</v>
      </c>
    </row>
    <row r="557" spans="3:3" x14ac:dyDescent="0.2">
      <c r="C557" s="2" t="s">
        <v>3147</v>
      </c>
    </row>
    <row r="558" spans="3:3" x14ac:dyDescent="0.2">
      <c r="C558" s="2" t="s">
        <v>3111</v>
      </c>
    </row>
    <row r="559" spans="3:3" x14ac:dyDescent="0.2">
      <c r="C559" s="2" t="s">
        <v>3134</v>
      </c>
    </row>
    <row r="560" spans="3:3" x14ac:dyDescent="0.2">
      <c r="C560" s="2" t="s">
        <v>3145</v>
      </c>
    </row>
    <row r="561" spans="3:3" x14ac:dyDescent="0.2">
      <c r="C561" s="2" t="s">
        <v>3117</v>
      </c>
    </row>
    <row r="562" spans="3:3" x14ac:dyDescent="0.2">
      <c r="C562" s="2" t="s">
        <v>3154</v>
      </c>
    </row>
    <row r="563" spans="3:3" x14ac:dyDescent="0.2">
      <c r="C563" s="2" t="s">
        <v>3181</v>
      </c>
    </row>
    <row r="564" spans="3:3" x14ac:dyDescent="0.2">
      <c r="C564" s="2" t="s">
        <v>3030</v>
      </c>
    </row>
    <row r="565" spans="3:3" x14ac:dyDescent="0.2">
      <c r="C565" s="2" t="s">
        <v>3073</v>
      </c>
    </row>
    <row r="566" spans="3:3" x14ac:dyDescent="0.2">
      <c r="C566" s="2" t="s">
        <v>3029</v>
      </c>
    </row>
    <row r="567" spans="3:3" x14ac:dyDescent="0.2">
      <c r="C567" s="2" t="s">
        <v>3038</v>
      </c>
    </row>
    <row r="568" spans="3:3" x14ac:dyDescent="0.2">
      <c r="C568" s="2" t="s">
        <v>3085</v>
      </c>
    </row>
    <row r="569" spans="3:3" x14ac:dyDescent="0.2">
      <c r="C569" s="2" t="s">
        <v>3054</v>
      </c>
    </row>
    <row r="570" spans="3:3" x14ac:dyDescent="0.2">
      <c r="C570" s="2" t="s">
        <v>3040</v>
      </c>
    </row>
    <row r="571" spans="3:3" x14ac:dyDescent="0.2">
      <c r="C571" s="2" t="s">
        <v>3078</v>
      </c>
    </row>
    <row r="572" spans="3:3" x14ac:dyDescent="0.2">
      <c r="C572" s="2" t="s">
        <v>3059</v>
      </c>
    </row>
    <row r="573" spans="3:3" x14ac:dyDescent="0.2">
      <c r="C573" s="2" t="s">
        <v>3028</v>
      </c>
    </row>
    <row r="574" spans="3:3" x14ac:dyDescent="0.2">
      <c r="C574" s="2" t="s">
        <v>3166</v>
      </c>
    </row>
    <row r="575" spans="3:3" x14ac:dyDescent="0.2">
      <c r="C575" s="2" t="s">
        <v>3097</v>
      </c>
    </row>
    <row r="576" spans="3:3" x14ac:dyDescent="0.2">
      <c r="C576" s="2" t="s">
        <v>3172</v>
      </c>
    </row>
    <row r="577" spans="3:3" x14ac:dyDescent="0.2">
      <c r="C577" s="2" t="s">
        <v>3175</v>
      </c>
    </row>
    <row r="578" spans="3:3" x14ac:dyDescent="0.2">
      <c r="C578" s="2" t="s">
        <v>3079</v>
      </c>
    </row>
    <row r="579" spans="3:3" x14ac:dyDescent="0.2">
      <c r="C579" s="2" t="s">
        <v>3056</v>
      </c>
    </row>
    <row r="580" spans="3:3" x14ac:dyDescent="0.2">
      <c r="C580" s="2" t="s">
        <v>3048</v>
      </c>
    </row>
    <row r="581" spans="3:3" x14ac:dyDescent="0.2">
      <c r="C581" s="2" t="s">
        <v>3083</v>
      </c>
    </row>
    <row r="582" spans="3:3" x14ac:dyDescent="0.2">
      <c r="C582" s="2" t="s">
        <v>3060</v>
      </c>
    </row>
    <row r="583" spans="3:3" x14ac:dyDescent="0.2">
      <c r="C583" s="2" t="s">
        <v>3076</v>
      </c>
    </row>
    <row r="584" spans="3:3" x14ac:dyDescent="0.2">
      <c r="C584" s="2" t="s">
        <v>3069</v>
      </c>
    </row>
    <row r="585" spans="3:3" x14ac:dyDescent="0.2">
      <c r="C585" s="2" t="s">
        <v>3080</v>
      </c>
    </row>
    <row r="586" spans="3:3" x14ac:dyDescent="0.2">
      <c r="C586" s="2" t="s">
        <v>3074</v>
      </c>
    </row>
    <row r="587" spans="3:3" x14ac:dyDescent="0.2">
      <c r="C587" s="2" t="s">
        <v>3070</v>
      </c>
    </row>
    <row r="588" spans="3:3" x14ac:dyDescent="0.2">
      <c r="C588" s="2" t="s">
        <v>3072</v>
      </c>
    </row>
    <row r="589" spans="3:3" x14ac:dyDescent="0.2">
      <c r="C589" s="2" t="s">
        <v>3067</v>
      </c>
    </row>
    <row r="590" spans="3:3" x14ac:dyDescent="0.2">
      <c r="C590" s="2" t="s">
        <v>3063</v>
      </c>
    </row>
    <row r="591" spans="3:3" x14ac:dyDescent="0.2">
      <c r="C591" s="2" t="s">
        <v>3049</v>
      </c>
    </row>
    <row r="592" spans="3:3" x14ac:dyDescent="0.2">
      <c r="C592" s="2" t="s">
        <v>3718</v>
      </c>
    </row>
    <row r="593" spans="3:3" x14ac:dyDescent="0.2">
      <c r="C593" s="2" t="s">
        <v>3719</v>
      </c>
    </row>
    <row r="594" spans="3:3" x14ac:dyDescent="0.2">
      <c r="C594" s="2" t="s">
        <v>3720</v>
      </c>
    </row>
    <row r="595" spans="3:3" x14ac:dyDescent="0.2">
      <c r="C595" s="2" t="s">
        <v>3721</v>
      </c>
    </row>
    <row r="596" spans="3:3" x14ac:dyDescent="0.2">
      <c r="C596" s="2" t="s">
        <v>3722</v>
      </c>
    </row>
    <row r="597" spans="3:3" x14ac:dyDescent="0.2">
      <c r="C597" s="2" t="s">
        <v>3723</v>
      </c>
    </row>
    <row r="598" spans="3:3" x14ac:dyDescent="0.2">
      <c r="C598" s="2" t="s">
        <v>3724</v>
      </c>
    </row>
    <row r="599" spans="3:3" x14ac:dyDescent="0.2">
      <c r="C599" s="2" t="s">
        <v>3725</v>
      </c>
    </row>
    <row r="600" spans="3:3" x14ac:dyDescent="0.2">
      <c r="C600" s="2" t="s">
        <v>3726</v>
      </c>
    </row>
    <row r="601" spans="3:3" x14ac:dyDescent="0.2">
      <c r="C601" s="2" t="s">
        <v>3727</v>
      </c>
    </row>
    <row r="602" spans="3:3" x14ac:dyDescent="0.2">
      <c r="C602" s="2" t="s">
        <v>3728</v>
      </c>
    </row>
    <row r="603" spans="3:3" x14ac:dyDescent="0.2">
      <c r="C603" s="2" t="s">
        <v>3729</v>
      </c>
    </row>
    <row r="604" spans="3:3" x14ac:dyDescent="0.2">
      <c r="C604" s="2" t="s">
        <v>3730</v>
      </c>
    </row>
    <row r="605" spans="3:3" x14ac:dyDescent="0.2">
      <c r="C605" s="2" t="s">
        <v>3731</v>
      </c>
    </row>
    <row r="606" spans="3:3" x14ac:dyDescent="0.2">
      <c r="C606" s="2" t="s">
        <v>3732</v>
      </c>
    </row>
    <row r="607" spans="3:3" x14ac:dyDescent="0.2">
      <c r="C607" s="2" t="s">
        <v>3733</v>
      </c>
    </row>
    <row r="608" spans="3:3" x14ac:dyDescent="0.2">
      <c r="C608" s="2" t="s">
        <v>3734</v>
      </c>
    </row>
    <row r="609" spans="3:3" x14ac:dyDescent="0.2">
      <c r="C609" s="2" t="s">
        <v>3735</v>
      </c>
    </row>
    <row r="610" spans="3:3" x14ac:dyDescent="0.2">
      <c r="C610" s="2" t="s">
        <v>3736</v>
      </c>
    </row>
    <row r="611" spans="3:3" x14ac:dyDescent="0.2">
      <c r="C611" s="2" t="s">
        <v>3737</v>
      </c>
    </row>
    <row r="612" spans="3:3" x14ac:dyDescent="0.2">
      <c r="C612" s="2" t="s">
        <v>3738</v>
      </c>
    </row>
    <row r="613" spans="3:3" x14ac:dyDescent="0.2">
      <c r="C613" s="2" t="s">
        <v>3739</v>
      </c>
    </row>
    <row r="614" spans="3:3" x14ac:dyDescent="0.2">
      <c r="C614" s="2" t="s">
        <v>3740</v>
      </c>
    </row>
    <row r="615" spans="3:3" x14ac:dyDescent="0.2">
      <c r="C615" s="2" t="s">
        <v>3741</v>
      </c>
    </row>
    <row r="616" spans="3:3" x14ac:dyDescent="0.2">
      <c r="C616" s="2" t="s">
        <v>3742</v>
      </c>
    </row>
    <row r="617" spans="3:3" x14ac:dyDescent="0.2">
      <c r="C617" s="2" t="s">
        <v>3743</v>
      </c>
    </row>
    <row r="618" spans="3:3" x14ac:dyDescent="0.2">
      <c r="C618" s="2" t="s">
        <v>3744</v>
      </c>
    </row>
    <row r="619" spans="3:3" x14ac:dyDescent="0.2">
      <c r="C619" s="2" t="s">
        <v>3745</v>
      </c>
    </row>
    <row r="620" spans="3:3" x14ac:dyDescent="0.2">
      <c r="C620" s="2" t="s">
        <v>3746</v>
      </c>
    </row>
    <row r="621" spans="3:3" x14ac:dyDescent="0.2">
      <c r="C621" s="2" t="s">
        <v>3747</v>
      </c>
    </row>
    <row r="622" spans="3:3" x14ac:dyDescent="0.2">
      <c r="C622" s="2" t="s">
        <v>3748</v>
      </c>
    </row>
    <row r="623" spans="3:3" x14ac:dyDescent="0.2">
      <c r="C623" s="2" t="s">
        <v>3749</v>
      </c>
    </row>
    <row r="624" spans="3:3" x14ac:dyDescent="0.2">
      <c r="C624" s="2" t="s">
        <v>3750</v>
      </c>
    </row>
    <row r="625" spans="3:3" x14ac:dyDescent="0.2">
      <c r="C625" s="2" t="s">
        <v>3751</v>
      </c>
    </row>
    <row r="626" spans="3:3" x14ac:dyDescent="0.2">
      <c r="C626" s="2" t="s">
        <v>3752</v>
      </c>
    </row>
    <row r="627" spans="3:3" x14ac:dyDescent="0.2">
      <c r="C627" s="2" t="s">
        <v>3753</v>
      </c>
    </row>
    <row r="628" spans="3:3" x14ac:dyDescent="0.2">
      <c r="C628" s="2" t="s">
        <v>3754</v>
      </c>
    </row>
    <row r="629" spans="3:3" x14ac:dyDescent="0.2">
      <c r="C629" s="2" t="s">
        <v>3755</v>
      </c>
    </row>
    <row r="630" spans="3:3" x14ac:dyDescent="0.2">
      <c r="C630" s="2" t="s">
        <v>3756</v>
      </c>
    </row>
    <row r="631" spans="3:3" x14ac:dyDescent="0.2">
      <c r="C631" s="2" t="s">
        <v>3757</v>
      </c>
    </row>
    <row r="632" spans="3:3" x14ac:dyDescent="0.2">
      <c r="C632" s="2" t="s">
        <v>3758</v>
      </c>
    </row>
    <row r="633" spans="3:3" x14ac:dyDescent="0.2">
      <c r="C633" s="2" t="s">
        <v>3759</v>
      </c>
    </row>
    <row r="634" spans="3:3" x14ac:dyDescent="0.2">
      <c r="C634" s="2" t="s">
        <v>3760</v>
      </c>
    </row>
    <row r="635" spans="3:3" x14ac:dyDescent="0.2">
      <c r="C635" s="2" t="s">
        <v>3761</v>
      </c>
    </row>
    <row r="636" spans="3:3" x14ac:dyDescent="0.2">
      <c r="C636" s="2" t="s">
        <v>3762</v>
      </c>
    </row>
    <row r="637" spans="3:3" x14ac:dyDescent="0.2">
      <c r="C637" s="2" t="s">
        <v>3763</v>
      </c>
    </row>
    <row r="638" spans="3:3" x14ac:dyDescent="0.2">
      <c r="C638" s="2" t="s">
        <v>3764</v>
      </c>
    </row>
    <row r="639" spans="3:3" x14ac:dyDescent="0.2">
      <c r="C639" s="2" t="s">
        <v>3765</v>
      </c>
    </row>
    <row r="640" spans="3:3" x14ac:dyDescent="0.2">
      <c r="C640" s="2" t="s">
        <v>3766</v>
      </c>
    </row>
    <row r="641" spans="3:3" x14ac:dyDescent="0.2">
      <c r="C641" s="2" t="s">
        <v>3767</v>
      </c>
    </row>
    <row r="642" spans="3:3" x14ac:dyDescent="0.2">
      <c r="C642" s="2" t="s">
        <v>3768</v>
      </c>
    </row>
    <row r="643" spans="3:3" x14ac:dyDescent="0.2">
      <c r="C643" s="2" t="s">
        <v>3769</v>
      </c>
    </row>
    <row r="644" spans="3:3" x14ac:dyDescent="0.2">
      <c r="C644" s="2" t="s">
        <v>3770</v>
      </c>
    </row>
    <row r="645" spans="3:3" x14ac:dyDescent="0.2">
      <c r="C645" s="2" t="s">
        <v>3771</v>
      </c>
    </row>
    <row r="646" spans="3:3" x14ac:dyDescent="0.2">
      <c r="C646" s="2" t="s">
        <v>3772</v>
      </c>
    </row>
    <row r="647" spans="3:3" x14ac:dyDescent="0.2">
      <c r="C647" s="2" t="s">
        <v>3773</v>
      </c>
    </row>
    <row r="648" spans="3:3" x14ac:dyDescent="0.2">
      <c r="C648" s="2" t="s">
        <v>3774</v>
      </c>
    </row>
    <row r="649" spans="3:3" x14ac:dyDescent="0.2">
      <c r="C649" s="2" t="s">
        <v>3775</v>
      </c>
    </row>
    <row r="650" spans="3:3" x14ac:dyDescent="0.2">
      <c r="C650" s="2" t="s">
        <v>3776</v>
      </c>
    </row>
    <row r="651" spans="3:3" x14ac:dyDescent="0.2">
      <c r="C651" s="2" t="s">
        <v>3777</v>
      </c>
    </row>
    <row r="652" spans="3:3" x14ac:dyDescent="0.2">
      <c r="C652" s="2" t="s">
        <v>3778</v>
      </c>
    </row>
    <row r="653" spans="3:3" x14ac:dyDescent="0.2">
      <c r="C653" s="2" t="s">
        <v>3779</v>
      </c>
    </row>
    <row r="654" spans="3:3" x14ac:dyDescent="0.2">
      <c r="C654" s="2" t="s">
        <v>3780</v>
      </c>
    </row>
    <row r="655" spans="3:3" x14ac:dyDescent="0.2">
      <c r="C655" s="2" t="s">
        <v>3781</v>
      </c>
    </row>
    <row r="656" spans="3:3" x14ac:dyDescent="0.2">
      <c r="C656" s="2" t="s">
        <v>3782</v>
      </c>
    </row>
    <row r="657" spans="3:3" x14ac:dyDescent="0.2">
      <c r="C657" s="2" t="s">
        <v>3783</v>
      </c>
    </row>
    <row r="658" spans="3:3" x14ac:dyDescent="0.2">
      <c r="C658" s="2" t="s">
        <v>3784</v>
      </c>
    </row>
    <row r="659" spans="3:3" x14ac:dyDescent="0.2">
      <c r="C659" s="2" t="s">
        <v>3785</v>
      </c>
    </row>
    <row r="660" spans="3:3" x14ac:dyDescent="0.2">
      <c r="C660" s="2" t="s">
        <v>3786</v>
      </c>
    </row>
    <row r="661" spans="3:3" x14ac:dyDescent="0.2">
      <c r="C661" s="2" t="s">
        <v>3787</v>
      </c>
    </row>
    <row r="662" spans="3:3" x14ac:dyDescent="0.2">
      <c r="C662" s="2" t="s">
        <v>3788</v>
      </c>
    </row>
    <row r="663" spans="3:3" x14ac:dyDescent="0.2">
      <c r="C663" s="2" t="s">
        <v>3789</v>
      </c>
    </row>
    <row r="664" spans="3:3" x14ac:dyDescent="0.2">
      <c r="C664" s="2" t="s">
        <v>3790</v>
      </c>
    </row>
    <row r="665" spans="3:3" x14ac:dyDescent="0.2">
      <c r="C665" s="2" t="s">
        <v>3791</v>
      </c>
    </row>
    <row r="666" spans="3:3" x14ac:dyDescent="0.2">
      <c r="C666" s="2" t="s">
        <v>3792</v>
      </c>
    </row>
    <row r="667" spans="3:3" x14ac:dyDescent="0.2">
      <c r="C667" s="2" t="s">
        <v>3372</v>
      </c>
    </row>
    <row r="668" spans="3:3" x14ac:dyDescent="0.2">
      <c r="C668" s="2" t="s">
        <v>3400</v>
      </c>
    </row>
    <row r="669" spans="3:3" x14ac:dyDescent="0.2">
      <c r="C669" s="2" t="s">
        <v>3793</v>
      </c>
    </row>
    <row r="670" spans="3:3" x14ac:dyDescent="0.2">
      <c r="C670" s="2" t="s">
        <v>3397</v>
      </c>
    </row>
    <row r="671" spans="3:3" x14ac:dyDescent="0.2">
      <c r="C671" s="2" t="s">
        <v>3398</v>
      </c>
    </row>
    <row r="672" spans="3:3" x14ac:dyDescent="0.2">
      <c r="C672" s="2" t="s">
        <v>3395</v>
      </c>
    </row>
    <row r="673" spans="3:3" x14ac:dyDescent="0.2">
      <c r="C673" s="2" t="s">
        <v>3381</v>
      </c>
    </row>
    <row r="674" spans="3:3" x14ac:dyDescent="0.2">
      <c r="C674" s="2" t="s">
        <v>3794</v>
      </c>
    </row>
    <row r="675" spans="3:3" x14ac:dyDescent="0.2">
      <c r="C675" s="2" t="s">
        <v>3396</v>
      </c>
    </row>
    <row r="676" spans="3:3" x14ac:dyDescent="0.2">
      <c r="C676" s="2" t="s">
        <v>3795</v>
      </c>
    </row>
    <row r="677" spans="3:3" x14ac:dyDescent="0.2">
      <c r="C677" s="2" t="s">
        <v>3796</v>
      </c>
    </row>
    <row r="678" spans="3:3" x14ac:dyDescent="0.2">
      <c r="C678" s="2" t="s">
        <v>3401</v>
      </c>
    </row>
    <row r="679" spans="3:3" x14ac:dyDescent="0.2">
      <c r="C679" s="2" t="s">
        <v>3797</v>
      </c>
    </row>
    <row r="680" spans="3:3" x14ac:dyDescent="0.2">
      <c r="C680" s="2" t="s">
        <v>3360</v>
      </c>
    </row>
    <row r="681" spans="3:3" x14ac:dyDescent="0.2">
      <c r="C681" s="2" t="s">
        <v>3378</v>
      </c>
    </row>
    <row r="682" spans="3:3" x14ac:dyDescent="0.2">
      <c r="C682" s="2" t="s">
        <v>3370</v>
      </c>
    </row>
    <row r="683" spans="3:3" x14ac:dyDescent="0.2">
      <c r="C683" s="2" t="s">
        <v>3380</v>
      </c>
    </row>
    <row r="684" spans="3:3" x14ac:dyDescent="0.2">
      <c r="C684" s="2" t="s">
        <v>3392</v>
      </c>
    </row>
    <row r="685" spans="3:3" x14ac:dyDescent="0.2">
      <c r="C685" s="2" t="s">
        <v>3363</v>
      </c>
    </row>
    <row r="686" spans="3:3" x14ac:dyDescent="0.2">
      <c r="C686" s="2" t="s">
        <v>3369</v>
      </c>
    </row>
    <row r="687" spans="3:3" x14ac:dyDescent="0.2">
      <c r="C687" s="2" t="s">
        <v>3361</v>
      </c>
    </row>
    <row r="688" spans="3:3" x14ac:dyDescent="0.2">
      <c r="C688" s="2" t="s">
        <v>3376</v>
      </c>
    </row>
    <row r="689" spans="3:3" x14ac:dyDescent="0.2">
      <c r="C689" s="2" t="s">
        <v>3347</v>
      </c>
    </row>
    <row r="690" spans="3:3" x14ac:dyDescent="0.2">
      <c r="C690" s="2" t="s">
        <v>3336</v>
      </c>
    </row>
    <row r="691" spans="3:3" x14ac:dyDescent="0.2">
      <c r="C691" s="2" t="s">
        <v>3310</v>
      </c>
    </row>
    <row r="692" spans="3:3" x14ac:dyDescent="0.2">
      <c r="C692" s="2" t="s">
        <v>3297</v>
      </c>
    </row>
    <row r="693" spans="3:3" x14ac:dyDescent="0.2">
      <c r="C693" s="2" t="s">
        <v>3337</v>
      </c>
    </row>
    <row r="694" spans="3:3" x14ac:dyDescent="0.2">
      <c r="C694" s="2" t="s">
        <v>3334</v>
      </c>
    </row>
    <row r="695" spans="3:3" x14ac:dyDescent="0.2">
      <c r="C695" s="2" t="s">
        <v>3300</v>
      </c>
    </row>
    <row r="696" spans="3:3" x14ac:dyDescent="0.2">
      <c r="C696" s="2" t="s">
        <v>3303</v>
      </c>
    </row>
    <row r="697" spans="3:3" x14ac:dyDescent="0.2">
      <c r="C697" s="2" t="s">
        <v>3364</v>
      </c>
    </row>
    <row r="698" spans="3:3" x14ac:dyDescent="0.2">
      <c r="C698" s="2" t="s">
        <v>3355</v>
      </c>
    </row>
    <row r="699" spans="3:3" x14ac:dyDescent="0.2">
      <c r="C699" s="2" t="s">
        <v>3354</v>
      </c>
    </row>
    <row r="700" spans="3:3" x14ac:dyDescent="0.2">
      <c r="C700" s="2" t="s">
        <v>3349</v>
      </c>
    </row>
    <row r="701" spans="3:3" x14ac:dyDescent="0.2">
      <c r="C701" s="2" t="s">
        <v>3344</v>
      </c>
    </row>
    <row r="702" spans="3:3" x14ac:dyDescent="0.2">
      <c r="C702" s="2" t="s">
        <v>3385</v>
      </c>
    </row>
    <row r="703" spans="3:3" x14ac:dyDescent="0.2">
      <c r="C703" s="2" t="s">
        <v>3388</v>
      </c>
    </row>
    <row r="704" spans="3:3" x14ac:dyDescent="0.2">
      <c r="C704" s="2" t="s">
        <v>3357</v>
      </c>
    </row>
    <row r="705" spans="3:3" x14ac:dyDescent="0.2">
      <c r="C705" s="2" t="s">
        <v>3387</v>
      </c>
    </row>
    <row r="706" spans="3:3" x14ac:dyDescent="0.2">
      <c r="C706" s="2" t="s">
        <v>3315</v>
      </c>
    </row>
    <row r="707" spans="3:3" x14ac:dyDescent="0.2">
      <c r="C707" s="2" t="s">
        <v>3324</v>
      </c>
    </row>
    <row r="708" spans="3:3" x14ac:dyDescent="0.2">
      <c r="C708" s="2" t="s">
        <v>3316</v>
      </c>
    </row>
    <row r="709" spans="3:3" x14ac:dyDescent="0.2">
      <c r="C709" s="2" t="s">
        <v>3319</v>
      </c>
    </row>
    <row r="710" spans="3:3" x14ac:dyDescent="0.2">
      <c r="C710" s="2" t="s">
        <v>3342</v>
      </c>
    </row>
    <row r="711" spans="3:3" x14ac:dyDescent="0.2">
      <c r="C711" s="2" t="s">
        <v>3284</v>
      </c>
    </row>
    <row r="712" spans="3:3" x14ac:dyDescent="0.2">
      <c r="C712" s="2" t="s">
        <v>3286</v>
      </c>
    </row>
    <row r="713" spans="3:3" x14ac:dyDescent="0.2">
      <c r="C713" s="2" t="s">
        <v>3323</v>
      </c>
    </row>
    <row r="714" spans="3:3" x14ac:dyDescent="0.2">
      <c r="C714" s="2" t="s">
        <v>3329</v>
      </c>
    </row>
    <row r="715" spans="3:3" x14ac:dyDescent="0.2">
      <c r="C715" s="2" t="s">
        <v>3283</v>
      </c>
    </row>
    <row r="716" spans="3:3" x14ac:dyDescent="0.2">
      <c r="C716" s="2" t="s">
        <v>3285</v>
      </c>
    </row>
    <row r="717" spans="3:3" x14ac:dyDescent="0.2">
      <c r="C717" s="2" t="s">
        <v>3292</v>
      </c>
    </row>
    <row r="718" spans="3:3" x14ac:dyDescent="0.2">
      <c r="C718" s="2" t="s">
        <v>3294</v>
      </c>
    </row>
    <row r="719" spans="3:3" x14ac:dyDescent="0.2">
      <c r="C719" s="2" t="s">
        <v>3267</v>
      </c>
    </row>
    <row r="720" spans="3:3" x14ac:dyDescent="0.2">
      <c r="C720" s="2" t="s">
        <v>3270</v>
      </c>
    </row>
    <row r="721" spans="3:3" x14ac:dyDescent="0.2">
      <c r="C721" s="2" t="s">
        <v>3321</v>
      </c>
    </row>
    <row r="722" spans="3:3" x14ac:dyDescent="0.2">
      <c r="C722" s="2" t="s">
        <v>3271</v>
      </c>
    </row>
    <row r="723" spans="3:3" x14ac:dyDescent="0.2">
      <c r="C723" s="2" t="s">
        <v>3263</v>
      </c>
    </row>
    <row r="724" spans="3:3" x14ac:dyDescent="0.2">
      <c r="C724" s="2" t="s">
        <v>3238</v>
      </c>
    </row>
    <row r="725" spans="3:3" x14ac:dyDescent="0.2">
      <c r="C725" s="2" t="s">
        <v>3258</v>
      </c>
    </row>
    <row r="726" spans="3:3" x14ac:dyDescent="0.2">
      <c r="C726" s="2" t="s">
        <v>3241</v>
      </c>
    </row>
    <row r="727" spans="3:3" x14ac:dyDescent="0.2">
      <c r="C727" s="2" t="s">
        <v>3245</v>
      </c>
    </row>
    <row r="728" spans="3:3" x14ac:dyDescent="0.2">
      <c r="C728" s="2" t="s">
        <v>3239</v>
      </c>
    </row>
    <row r="729" spans="3:3" x14ac:dyDescent="0.2">
      <c r="C729" s="2" t="s">
        <v>3332</v>
      </c>
    </row>
    <row r="730" spans="3:3" x14ac:dyDescent="0.2">
      <c r="C730" s="2" t="s">
        <v>3343</v>
      </c>
    </row>
    <row r="731" spans="3:3" x14ac:dyDescent="0.2">
      <c r="C731" s="2" t="s">
        <v>3330</v>
      </c>
    </row>
    <row r="732" spans="3:3" x14ac:dyDescent="0.2">
      <c r="C732" s="2" t="s">
        <v>3278</v>
      </c>
    </row>
    <row r="733" spans="3:3" x14ac:dyDescent="0.2">
      <c r="C733" s="2" t="s">
        <v>3326</v>
      </c>
    </row>
    <row r="734" spans="3:3" x14ac:dyDescent="0.2">
      <c r="C734" s="2" t="s">
        <v>3312</v>
      </c>
    </row>
    <row r="735" spans="3:3" x14ac:dyDescent="0.2">
      <c r="C735" s="2" t="s">
        <v>3313</v>
      </c>
    </row>
    <row r="736" spans="3:3" x14ac:dyDescent="0.2">
      <c r="C736" s="2" t="s">
        <v>3305</v>
      </c>
    </row>
    <row r="737" spans="3:3" x14ac:dyDescent="0.2">
      <c r="C737" s="2" t="s">
        <v>3276</v>
      </c>
    </row>
    <row r="738" spans="3:3" x14ac:dyDescent="0.2">
      <c r="C738" s="2" t="s">
        <v>3308</v>
      </c>
    </row>
    <row r="739" spans="3:3" x14ac:dyDescent="0.2">
      <c r="C739" s="2" t="s">
        <v>3279</v>
      </c>
    </row>
    <row r="740" spans="3:3" x14ac:dyDescent="0.2">
      <c r="C740" s="2" t="s">
        <v>3311</v>
      </c>
    </row>
    <row r="741" spans="3:3" x14ac:dyDescent="0.2">
      <c r="C741" s="2" t="s">
        <v>3708</v>
      </c>
    </row>
    <row r="742" spans="3:3" x14ac:dyDescent="0.2">
      <c r="C742" s="2" t="s">
        <v>3295</v>
      </c>
    </row>
    <row r="743" spans="3:3" x14ac:dyDescent="0.2">
      <c r="C743" s="2" t="s">
        <v>3272</v>
      </c>
    </row>
    <row r="744" spans="3:3" x14ac:dyDescent="0.2">
      <c r="C744" s="2" t="s">
        <v>3296</v>
      </c>
    </row>
    <row r="745" spans="3:3" x14ac:dyDescent="0.2">
      <c r="C745" s="2" t="s">
        <v>3281</v>
      </c>
    </row>
    <row r="746" spans="3:3" x14ac:dyDescent="0.2">
      <c r="C746" s="2" t="s">
        <v>3260</v>
      </c>
    </row>
    <row r="747" spans="3:3" x14ac:dyDescent="0.2">
      <c r="C747" s="2" t="s">
        <v>3264</v>
      </c>
    </row>
    <row r="748" spans="3:3" x14ac:dyDescent="0.2">
      <c r="C748" s="2" t="s">
        <v>3240</v>
      </c>
    </row>
    <row r="749" spans="3:3" x14ac:dyDescent="0.2">
      <c r="C749" s="2" t="s">
        <v>3228</v>
      </c>
    </row>
    <row r="750" spans="3:3" x14ac:dyDescent="0.2">
      <c r="C750" s="2" t="s">
        <v>3226</v>
      </c>
    </row>
    <row r="751" spans="3:3" x14ac:dyDescent="0.2">
      <c r="C751" s="2" t="s">
        <v>3209</v>
      </c>
    </row>
    <row r="752" spans="3:3" x14ac:dyDescent="0.2">
      <c r="C752" s="2" t="s">
        <v>3220</v>
      </c>
    </row>
    <row r="753" spans="3:3" x14ac:dyDescent="0.2">
      <c r="C753" s="2" t="s">
        <v>3229</v>
      </c>
    </row>
    <row r="754" spans="3:3" x14ac:dyDescent="0.2">
      <c r="C754" s="2" t="s">
        <v>3231</v>
      </c>
    </row>
    <row r="755" spans="3:3" x14ac:dyDescent="0.2">
      <c r="C755" s="2" t="s">
        <v>3307</v>
      </c>
    </row>
    <row r="756" spans="3:3" x14ac:dyDescent="0.2">
      <c r="C756" s="2" t="s">
        <v>3208</v>
      </c>
    </row>
    <row r="757" spans="3:3" x14ac:dyDescent="0.2">
      <c r="C757" s="2" t="s">
        <v>3215</v>
      </c>
    </row>
    <row r="758" spans="3:3" x14ac:dyDescent="0.2">
      <c r="C758" s="2" t="s">
        <v>3210</v>
      </c>
    </row>
    <row r="759" spans="3:3" x14ac:dyDescent="0.2">
      <c r="C759" s="2" t="s">
        <v>3211</v>
      </c>
    </row>
    <row r="760" spans="3:3" x14ac:dyDescent="0.2">
      <c r="C760" s="2" t="s">
        <v>3216</v>
      </c>
    </row>
    <row r="761" spans="3:3" x14ac:dyDescent="0.2">
      <c r="C761" s="2" t="s">
        <v>3212</v>
      </c>
    </row>
    <row r="762" spans="3:3" x14ac:dyDescent="0.2">
      <c r="C762" s="2" t="s">
        <v>3217</v>
      </c>
    </row>
    <row r="763" spans="3:3" x14ac:dyDescent="0.2">
      <c r="C763" s="2" t="s">
        <v>3202</v>
      </c>
    </row>
    <row r="764" spans="3:3" x14ac:dyDescent="0.2">
      <c r="C764" s="2" t="s">
        <v>3203</v>
      </c>
    </row>
    <row r="765" spans="3:3" x14ac:dyDescent="0.2">
      <c r="C765" s="2" t="s">
        <v>3255</v>
      </c>
    </row>
    <row r="766" spans="3:3" x14ac:dyDescent="0.2">
      <c r="C766" s="2" t="s">
        <v>3262</v>
      </c>
    </row>
    <row r="767" spans="3:3" x14ac:dyDescent="0.2">
      <c r="C767" s="2" t="s">
        <v>3253</v>
      </c>
    </row>
    <row r="768" spans="3:3" x14ac:dyDescent="0.2">
      <c r="C768" s="2" t="s">
        <v>3195</v>
      </c>
    </row>
    <row r="769" spans="3:3" x14ac:dyDescent="0.2">
      <c r="C769" s="2" t="s">
        <v>3234</v>
      </c>
    </row>
    <row r="770" spans="3:3" x14ac:dyDescent="0.2">
      <c r="C770" s="2" t="s">
        <v>3206</v>
      </c>
    </row>
    <row r="771" spans="3:3" x14ac:dyDescent="0.2">
      <c r="C771" s="2" t="s">
        <v>3207</v>
      </c>
    </row>
    <row r="772" spans="3:3" x14ac:dyDescent="0.2">
      <c r="C772" s="2" t="s">
        <v>3251</v>
      </c>
    </row>
    <row r="773" spans="3:3" x14ac:dyDescent="0.2">
      <c r="C773" s="2" t="s">
        <v>3237</v>
      </c>
    </row>
    <row r="774" spans="3:3" x14ac:dyDescent="0.2">
      <c r="C774" s="2" t="s">
        <v>3232</v>
      </c>
    </row>
    <row r="775" spans="3:3" x14ac:dyDescent="0.2">
      <c r="C775" s="2" t="s">
        <v>3192</v>
      </c>
    </row>
    <row r="776" spans="3:3" x14ac:dyDescent="0.2">
      <c r="C776" s="2" t="s">
        <v>3178</v>
      </c>
    </row>
    <row r="777" spans="3:3" x14ac:dyDescent="0.2">
      <c r="C777" s="2" t="s">
        <v>3236</v>
      </c>
    </row>
    <row r="778" spans="3:3" x14ac:dyDescent="0.2">
      <c r="C778" s="2" t="s">
        <v>3194</v>
      </c>
    </row>
    <row r="779" spans="3:3" x14ac:dyDescent="0.2">
      <c r="C779" s="2" t="s">
        <v>3249</v>
      </c>
    </row>
    <row r="780" spans="3:3" x14ac:dyDescent="0.2">
      <c r="C780" s="2" t="s">
        <v>3252</v>
      </c>
    </row>
    <row r="781" spans="3:3" x14ac:dyDescent="0.2">
      <c r="C781" s="2" t="s">
        <v>3204</v>
      </c>
    </row>
    <row r="782" spans="3:3" x14ac:dyDescent="0.2">
      <c r="C782" s="2" t="s">
        <v>3186</v>
      </c>
    </row>
    <row r="783" spans="3:3" x14ac:dyDescent="0.2">
      <c r="C783" s="2" t="s">
        <v>3189</v>
      </c>
    </row>
    <row r="784" spans="3:3" x14ac:dyDescent="0.2">
      <c r="C784" s="2" t="s">
        <v>3185</v>
      </c>
    </row>
    <row r="785" spans="3:3" x14ac:dyDescent="0.2">
      <c r="C785" s="2" t="s">
        <v>3102</v>
      </c>
    </row>
    <row r="786" spans="3:3" x14ac:dyDescent="0.2">
      <c r="C786" s="2" t="s">
        <v>3177</v>
      </c>
    </row>
    <row r="787" spans="3:3" x14ac:dyDescent="0.2">
      <c r="C787" s="2" t="s">
        <v>3173</v>
      </c>
    </row>
    <row r="788" spans="3:3" x14ac:dyDescent="0.2">
      <c r="C788" s="2" t="s">
        <v>3176</v>
      </c>
    </row>
    <row r="789" spans="3:3" x14ac:dyDescent="0.2">
      <c r="C789" s="2" t="s">
        <v>3104</v>
      </c>
    </row>
    <row r="790" spans="3:3" x14ac:dyDescent="0.2">
      <c r="C790" s="2" t="s">
        <v>3132</v>
      </c>
    </row>
    <row r="791" spans="3:3" x14ac:dyDescent="0.2">
      <c r="C791" s="2" t="s">
        <v>3121</v>
      </c>
    </row>
    <row r="792" spans="3:3" x14ac:dyDescent="0.2">
      <c r="C792" s="2" t="s">
        <v>3146</v>
      </c>
    </row>
    <row r="793" spans="3:3" x14ac:dyDescent="0.2">
      <c r="C793" s="2" t="s">
        <v>3137</v>
      </c>
    </row>
    <row r="794" spans="3:3" x14ac:dyDescent="0.2">
      <c r="C794" s="2" t="s">
        <v>3161</v>
      </c>
    </row>
    <row r="795" spans="3:3" x14ac:dyDescent="0.2">
      <c r="C795" s="2" t="s">
        <v>3149</v>
      </c>
    </row>
    <row r="796" spans="3:3" x14ac:dyDescent="0.2">
      <c r="C796" s="2" t="s">
        <v>3118</v>
      </c>
    </row>
    <row r="797" spans="3:3" x14ac:dyDescent="0.2">
      <c r="C797" s="2" t="s">
        <v>3197</v>
      </c>
    </row>
    <row r="798" spans="3:3" x14ac:dyDescent="0.2">
      <c r="C798" s="2" t="s">
        <v>3201</v>
      </c>
    </row>
    <row r="799" spans="3:3" x14ac:dyDescent="0.2">
      <c r="C799" s="2" t="s">
        <v>3233</v>
      </c>
    </row>
    <row r="800" spans="3:3" x14ac:dyDescent="0.2">
      <c r="C800" s="2" t="s">
        <v>3141</v>
      </c>
    </row>
    <row r="801" spans="3:3" x14ac:dyDescent="0.2">
      <c r="C801" s="2" t="s">
        <v>3159</v>
      </c>
    </row>
    <row r="802" spans="3:3" x14ac:dyDescent="0.2">
      <c r="C802" s="2" t="s">
        <v>3170</v>
      </c>
    </row>
    <row r="803" spans="3:3" x14ac:dyDescent="0.2">
      <c r="C803" s="2" t="s">
        <v>3089</v>
      </c>
    </row>
    <row r="804" spans="3:3" x14ac:dyDescent="0.2">
      <c r="C804" s="2" t="s">
        <v>3105</v>
      </c>
    </row>
    <row r="805" spans="3:3" x14ac:dyDescent="0.2">
      <c r="C805" s="2" t="s">
        <v>3160</v>
      </c>
    </row>
    <row r="806" spans="3:3" x14ac:dyDescent="0.2">
      <c r="C806" s="2" t="s">
        <v>3158</v>
      </c>
    </row>
    <row r="807" spans="3:3" x14ac:dyDescent="0.2">
      <c r="C807" s="2" t="s">
        <v>3136</v>
      </c>
    </row>
    <row r="808" spans="3:3" x14ac:dyDescent="0.2">
      <c r="C808" s="2" t="s">
        <v>3180</v>
      </c>
    </row>
    <row r="809" spans="3:3" x14ac:dyDescent="0.2">
      <c r="C809" s="2" t="s">
        <v>3150</v>
      </c>
    </row>
    <row r="810" spans="3:3" x14ac:dyDescent="0.2">
      <c r="C810" s="2" t="s">
        <v>3190</v>
      </c>
    </row>
    <row r="811" spans="3:3" x14ac:dyDescent="0.2">
      <c r="C811" s="2" t="s">
        <v>3131</v>
      </c>
    </row>
    <row r="812" spans="3:3" x14ac:dyDescent="0.2">
      <c r="C812" s="2" t="s">
        <v>3034</v>
      </c>
    </row>
    <row r="813" spans="3:3" x14ac:dyDescent="0.2">
      <c r="C813" s="2" t="s">
        <v>3182</v>
      </c>
    </row>
    <row r="814" spans="3:3" x14ac:dyDescent="0.2">
      <c r="C814" s="2" t="s">
        <v>3033</v>
      </c>
    </row>
    <row r="815" spans="3:3" x14ac:dyDescent="0.2">
      <c r="C815" s="2" t="s">
        <v>3090</v>
      </c>
    </row>
    <row r="816" spans="3:3" x14ac:dyDescent="0.2">
      <c r="C816" s="2" t="s">
        <v>3055</v>
      </c>
    </row>
    <row r="817" spans="3:3" x14ac:dyDescent="0.2">
      <c r="C817" s="2" t="s">
        <v>3068</v>
      </c>
    </row>
    <row r="818" spans="3:3" x14ac:dyDescent="0.2">
      <c r="C818" s="2" t="s">
        <v>3042</v>
      </c>
    </row>
    <row r="819" spans="3:3" x14ac:dyDescent="0.2">
      <c r="C819" s="2" t="s">
        <v>3171</v>
      </c>
    </row>
    <row r="820" spans="3:3" x14ac:dyDescent="0.2">
      <c r="C820" s="2" t="s">
        <v>3164</v>
      </c>
    </row>
    <row r="821" spans="3:3" x14ac:dyDescent="0.2">
      <c r="C821" s="2" t="s">
        <v>3027</v>
      </c>
    </row>
    <row r="822" spans="3:3" x14ac:dyDescent="0.2">
      <c r="C822" s="2" t="s">
        <v>3114</v>
      </c>
    </row>
    <row r="823" spans="3:3" x14ac:dyDescent="0.2">
      <c r="C823" s="2" t="s">
        <v>3122</v>
      </c>
    </row>
    <row r="824" spans="3:3" x14ac:dyDescent="0.2">
      <c r="C824" s="2" t="s">
        <v>3184</v>
      </c>
    </row>
    <row r="825" spans="3:3" x14ac:dyDescent="0.2">
      <c r="C825" s="2" t="s">
        <v>3116</v>
      </c>
    </row>
    <row r="826" spans="3:3" x14ac:dyDescent="0.2">
      <c r="C826" s="2" t="s">
        <v>3115</v>
      </c>
    </row>
    <row r="827" spans="3:3" x14ac:dyDescent="0.2">
      <c r="C827" s="2" t="s">
        <v>3127</v>
      </c>
    </row>
    <row r="828" spans="3:3" x14ac:dyDescent="0.2">
      <c r="C828" s="2" t="s">
        <v>3144</v>
      </c>
    </row>
    <row r="829" spans="3:3" x14ac:dyDescent="0.2">
      <c r="C829" s="2" t="s">
        <v>3162</v>
      </c>
    </row>
    <row r="830" spans="3:3" x14ac:dyDescent="0.2">
      <c r="C830" s="2" t="s">
        <v>3086</v>
      </c>
    </row>
    <row r="831" spans="3:3" x14ac:dyDescent="0.2">
      <c r="C831" s="2" t="s">
        <v>3096</v>
      </c>
    </row>
    <row r="832" spans="3:3" x14ac:dyDescent="0.2">
      <c r="C832" s="2" t="s">
        <v>3057</v>
      </c>
    </row>
    <row r="833" spans="3:3" x14ac:dyDescent="0.2">
      <c r="C833" s="2" t="s">
        <v>3047</v>
      </c>
    </row>
    <row r="834" spans="3:3" x14ac:dyDescent="0.2">
      <c r="C834" s="2" t="s">
        <v>3125</v>
      </c>
    </row>
    <row r="835" spans="3:3" x14ac:dyDescent="0.2">
      <c r="C835" s="2" t="s">
        <v>3077</v>
      </c>
    </row>
    <row r="836" spans="3:3" x14ac:dyDescent="0.2">
      <c r="C836" s="2" t="s">
        <v>3065</v>
      </c>
    </row>
    <row r="837" spans="3:3" x14ac:dyDescent="0.2">
      <c r="C837" s="2" t="s">
        <v>3066</v>
      </c>
    </row>
    <row r="838" spans="3:3" x14ac:dyDescent="0.2">
      <c r="C838" s="2" t="s">
        <v>3151</v>
      </c>
    </row>
    <row r="839" spans="3:3" x14ac:dyDescent="0.2">
      <c r="C839" s="2" t="s">
        <v>3148</v>
      </c>
    </row>
    <row r="840" spans="3:3" x14ac:dyDescent="0.2">
      <c r="C840" s="2" t="s">
        <v>3075</v>
      </c>
    </row>
    <row r="841" spans="3:3" x14ac:dyDescent="0.2">
      <c r="C841" s="2" t="s">
        <v>3053</v>
      </c>
    </row>
    <row r="842" spans="3:3" x14ac:dyDescent="0.2">
      <c r="C842" s="2" t="s">
        <v>3120</v>
      </c>
    </row>
    <row r="843" spans="3:3" x14ac:dyDescent="0.2">
      <c r="C843" s="2" t="s">
        <v>3156</v>
      </c>
    </row>
    <row r="844" spans="3:3" x14ac:dyDescent="0.2">
      <c r="C844" s="2" t="s">
        <v>3058</v>
      </c>
    </row>
    <row r="845" spans="3:3" x14ac:dyDescent="0.2">
      <c r="C845" s="2" t="s">
        <v>3064</v>
      </c>
    </row>
    <row r="846" spans="3:3" x14ac:dyDescent="0.2">
      <c r="C846" s="2" t="s">
        <v>3061</v>
      </c>
    </row>
    <row r="847" spans="3:3" x14ac:dyDescent="0.2">
      <c r="C847" s="2" t="s">
        <v>3039</v>
      </c>
    </row>
    <row r="848" spans="3:3" x14ac:dyDescent="0.2">
      <c r="C848" s="2" t="s">
        <v>3052</v>
      </c>
    </row>
    <row r="849" spans="3:3" x14ac:dyDescent="0.2">
      <c r="C849" s="2" t="s">
        <v>3168</v>
      </c>
    </row>
    <row r="850" spans="3:3" x14ac:dyDescent="0.2">
      <c r="C850" s="2" t="s">
        <v>3041</v>
      </c>
    </row>
    <row r="851" spans="3:3" x14ac:dyDescent="0.2">
      <c r="C851" s="2" t="s">
        <v>3071</v>
      </c>
    </row>
    <row r="852" spans="3:3" x14ac:dyDescent="0.2">
      <c r="C852" s="2" t="s">
        <v>3045</v>
      </c>
    </row>
    <row r="853" spans="3:3" x14ac:dyDescent="0.2">
      <c r="C853" s="2" t="s">
        <v>3050</v>
      </c>
    </row>
    <row r="854" spans="3:3" x14ac:dyDescent="0.2">
      <c r="C854" s="2" t="s">
        <v>3165</v>
      </c>
    </row>
    <row r="855" spans="3:3" x14ac:dyDescent="0.2">
      <c r="C855" s="2" t="s">
        <v>3087</v>
      </c>
    </row>
    <row r="856" spans="3:3" x14ac:dyDescent="0.2">
      <c r="C856" s="2" t="s">
        <v>3081</v>
      </c>
    </row>
    <row r="857" spans="3:3" x14ac:dyDescent="0.2">
      <c r="C857" s="2" t="s">
        <v>3093</v>
      </c>
    </row>
    <row r="858" spans="3:3" x14ac:dyDescent="0.2">
      <c r="C858" s="2" t="s">
        <v>3099</v>
      </c>
    </row>
    <row r="859" spans="3:3" x14ac:dyDescent="0.2">
      <c r="C859" s="2" t="s">
        <v>3026</v>
      </c>
    </row>
    <row r="860" spans="3:3" x14ac:dyDescent="0.2">
      <c r="C860" s="2" t="s">
        <v>3035</v>
      </c>
    </row>
    <row r="861" spans="3:3" x14ac:dyDescent="0.2">
      <c r="C861" s="2" t="s">
        <v>3798</v>
      </c>
    </row>
    <row r="862" spans="3:3" x14ac:dyDescent="0.2">
      <c r="C862" s="2" t="s">
        <v>3032</v>
      </c>
    </row>
    <row r="863" spans="3:3" x14ac:dyDescent="0.2">
      <c r="C863" s="2" t="s">
        <v>3084</v>
      </c>
    </row>
    <row r="864" spans="3:3" x14ac:dyDescent="0.2">
      <c r="C864" s="2" t="s">
        <v>3051</v>
      </c>
    </row>
    <row r="865" spans="3:3" x14ac:dyDescent="0.2">
      <c r="C865" s="2" t="s">
        <v>3043</v>
      </c>
    </row>
    <row r="866" spans="3:3" x14ac:dyDescent="0.2">
      <c r="C866" s="2" t="s">
        <v>3799</v>
      </c>
    </row>
    <row r="867" spans="3:3" x14ac:dyDescent="0.2">
      <c r="C867" s="2" t="s">
        <v>3169</v>
      </c>
    </row>
    <row r="868" spans="3:3" x14ac:dyDescent="0.2">
      <c r="C868" s="2" t="s">
        <v>3800</v>
      </c>
    </row>
    <row r="869" spans="3:3" x14ac:dyDescent="0.2">
      <c r="C869" s="2" t="s">
        <v>3088</v>
      </c>
    </row>
    <row r="870" spans="3:3" x14ac:dyDescent="0.2">
      <c r="C870" s="2" t="s">
        <v>3801</v>
      </c>
    </row>
    <row r="871" spans="3:3" x14ac:dyDescent="0.2">
      <c r="C871" s="2" t="s">
        <v>3094</v>
      </c>
    </row>
    <row r="872" spans="3:3" x14ac:dyDescent="0.2">
      <c r="C872" s="2" t="s">
        <v>3092</v>
      </c>
    </row>
    <row r="873" spans="3:3" x14ac:dyDescent="0.2">
      <c r="C873" s="2" t="s">
        <v>3082</v>
      </c>
    </row>
    <row r="874" spans="3:3" x14ac:dyDescent="0.2">
      <c r="C874" s="2" t="s">
        <v>3091</v>
      </c>
    </row>
    <row r="875" spans="3:3" x14ac:dyDescent="0.2">
      <c r="C875" s="2" t="s">
        <v>3062</v>
      </c>
    </row>
    <row r="876" spans="3:3" x14ac:dyDescent="0.2">
      <c r="C876" s="2" t="s">
        <v>3046</v>
      </c>
    </row>
    <row r="877" spans="3:3" x14ac:dyDescent="0.2">
      <c r="C877" s="2" t="s">
        <v>3031</v>
      </c>
    </row>
    <row r="878" spans="3:3" x14ac:dyDescent="0.2">
      <c r="C878" s="2" t="s">
        <v>3802</v>
      </c>
    </row>
    <row r="879" spans="3:3" x14ac:dyDescent="0.2">
      <c r="C879" s="2" t="s">
        <v>3098</v>
      </c>
    </row>
    <row r="880" spans="3:3" x14ac:dyDescent="0.2">
      <c r="C880" s="2" t="s">
        <v>3803</v>
      </c>
    </row>
    <row r="881" spans="3:3" x14ac:dyDescent="0.2">
      <c r="C881" s="2" t="s">
        <v>3036</v>
      </c>
    </row>
    <row r="882" spans="3:3" x14ac:dyDescent="0.2">
      <c r="C882" s="2" t="s">
        <v>3100</v>
      </c>
    </row>
    <row r="883" spans="3:3" x14ac:dyDescent="0.2">
      <c r="C883" s="2" t="s">
        <v>3804</v>
      </c>
    </row>
    <row r="884" spans="3:3" x14ac:dyDescent="0.2">
      <c r="C884" s="2" t="s">
        <v>3805</v>
      </c>
    </row>
    <row r="885" spans="3:3" x14ac:dyDescent="0.2">
      <c r="C885" s="2" t="s">
        <v>3101</v>
      </c>
    </row>
    <row r="886" spans="3:3" x14ac:dyDescent="0.2">
      <c r="C886" s="2" t="s">
        <v>3806</v>
      </c>
    </row>
    <row r="887" spans="3:3" x14ac:dyDescent="0.2">
      <c r="C887" s="2" t="s">
        <v>3807</v>
      </c>
    </row>
    <row r="888" spans="3:3" x14ac:dyDescent="0.2">
      <c r="C888" s="2" t="s">
        <v>3037</v>
      </c>
    </row>
    <row r="889" spans="3:3" x14ac:dyDescent="0.2">
      <c r="C889" s="2" t="s">
        <v>3808</v>
      </c>
    </row>
    <row r="890" spans="3:3" x14ac:dyDescent="0.2">
      <c r="C890" s="2" t="s">
        <v>3809</v>
      </c>
    </row>
    <row r="891" spans="3:3" x14ac:dyDescent="0.2">
      <c r="C891" s="2" t="s">
        <v>3810</v>
      </c>
    </row>
    <row r="892" spans="3:3" x14ac:dyDescent="0.2">
      <c r="C892" s="2" t="s">
        <v>3811</v>
      </c>
    </row>
    <row r="893" spans="3:3" x14ac:dyDescent="0.2">
      <c r="C893" s="2" t="s">
        <v>3812</v>
      </c>
    </row>
    <row r="894" spans="3:3" x14ac:dyDescent="0.2">
      <c r="C894" s="2" t="s">
        <v>3813</v>
      </c>
    </row>
    <row r="895" spans="3:3" x14ac:dyDescent="0.2">
      <c r="C895" s="2" t="s">
        <v>3814</v>
      </c>
    </row>
    <row r="896" spans="3:3" x14ac:dyDescent="0.2">
      <c r="C896" s="2" t="s">
        <v>3815</v>
      </c>
    </row>
    <row r="897" spans="3:3" x14ac:dyDescent="0.2">
      <c r="C897" s="2" t="s">
        <v>3816</v>
      </c>
    </row>
    <row r="898" spans="3:3" x14ac:dyDescent="0.2">
      <c r="C898" s="2" t="s">
        <v>3817</v>
      </c>
    </row>
    <row r="899" spans="3:3" x14ac:dyDescent="0.2">
      <c r="C899" s="2" t="s">
        <v>3818</v>
      </c>
    </row>
    <row r="900" spans="3:3" x14ac:dyDescent="0.2">
      <c r="C900" s="2" t="s">
        <v>3819</v>
      </c>
    </row>
    <row r="901" spans="3:3" x14ac:dyDescent="0.2">
      <c r="C901" s="2" t="s">
        <v>3820</v>
      </c>
    </row>
    <row r="902" spans="3:3" x14ac:dyDescent="0.2">
      <c r="C902" s="2" t="s">
        <v>3821</v>
      </c>
    </row>
    <row r="903" spans="3:3" x14ac:dyDescent="0.2">
      <c r="C903" s="2" t="s">
        <v>3822</v>
      </c>
    </row>
    <row r="904" spans="3:3" x14ac:dyDescent="0.2">
      <c r="C904" s="2" t="s">
        <v>3823</v>
      </c>
    </row>
    <row r="905" spans="3:3" x14ac:dyDescent="0.2">
      <c r="C905" s="2" t="s">
        <v>3824</v>
      </c>
    </row>
    <row r="906" spans="3:3" x14ac:dyDescent="0.2">
      <c r="C906" s="2" t="s">
        <v>3825</v>
      </c>
    </row>
    <row r="907" spans="3:3" x14ac:dyDescent="0.2">
      <c r="C907" s="2" t="s">
        <v>3826</v>
      </c>
    </row>
    <row r="908" spans="3:3" x14ac:dyDescent="0.2">
      <c r="C908" s="2" t="s">
        <v>3827</v>
      </c>
    </row>
    <row r="909" spans="3:3" x14ac:dyDescent="0.2">
      <c r="C909" s="2" t="s">
        <v>3828</v>
      </c>
    </row>
    <row r="910" spans="3:3" x14ac:dyDescent="0.2">
      <c r="C910" s="2" t="s">
        <v>3829</v>
      </c>
    </row>
    <row r="911" spans="3:3" x14ac:dyDescent="0.2">
      <c r="C911" s="2" t="s">
        <v>3830</v>
      </c>
    </row>
    <row r="912" spans="3:3" x14ac:dyDescent="0.2">
      <c r="C912" s="2" t="s">
        <v>3831</v>
      </c>
    </row>
    <row r="913" spans="3:3" x14ac:dyDescent="0.2">
      <c r="C913" s="2" t="s">
        <v>3832</v>
      </c>
    </row>
    <row r="914" spans="3:3" x14ac:dyDescent="0.2">
      <c r="C914" s="2" t="s">
        <v>3833</v>
      </c>
    </row>
    <row r="915" spans="3:3" x14ac:dyDescent="0.2">
      <c r="C915" s="2" t="s">
        <v>3834</v>
      </c>
    </row>
    <row r="916" spans="3:3" x14ac:dyDescent="0.2">
      <c r="C916" s="2" t="s">
        <v>3835</v>
      </c>
    </row>
    <row r="917" spans="3:3" x14ac:dyDescent="0.2">
      <c r="C917" s="2" t="s">
        <v>3836</v>
      </c>
    </row>
    <row r="918" spans="3:3" x14ac:dyDescent="0.2">
      <c r="C918" s="2" t="s">
        <v>3837</v>
      </c>
    </row>
    <row r="919" spans="3:3" x14ac:dyDescent="0.2">
      <c r="C919" s="2" t="s">
        <v>3838</v>
      </c>
    </row>
    <row r="920" spans="3:3" x14ac:dyDescent="0.2">
      <c r="C920" s="2" t="s">
        <v>3839</v>
      </c>
    </row>
    <row r="921" spans="3:3" x14ac:dyDescent="0.2">
      <c r="C921" s="2" t="s">
        <v>3840</v>
      </c>
    </row>
    <row r="922" spans="3:3" x14ac:dyDescent="0.2">
      <c r="C922" s="2" t="s">
        <v>3841</v>
      </c>
    </row>
    <row r="923" spans="3:3" x14ac:dyDescent="0.2">
      <c r="C923" s="2" t="s">
        <v>3842</v>
      </c>
    </row>
    <row r="924" spans="3:3" x14ac:dyDescent="0.2">
      <c r="C924" s="2" t="s">
        <v>3843</v>
      </c>
    </row>
    <row r="925" spans="3:3" x14ac:dyDescent="0.2">
      <c r="C925" s="2" t="s">
        <v>3844</v>
      </c>
    </row>
    <row r="926" spans="3:3" x14ac:dyDescent="0.2">
      <c r="C926" s="2" t="s">
        <v>3845</v>
      </c>
    </row>
    <row r="927" spans="3:3" x14ac:dyDescent="0.2">
      <c r="C927" s="2" t="s">
        <v>3846</v>
      </c>
    </row>
    <row r="928" spans="3:3" x14ac:dyDescent="0.2">
      <c r="C928" s="2" t="s">
        <v>3847</v>
      </c>
    </row>
    <row r="929" spans="3:3" x14ac:dyDescent="0.2">
      <c r="C929" s="2" t="s">
        <v>3848</v>
      </c>
    </row>
    <row r="930" spans="3:3" x14ac:dyDescent="0.2">
      <c r="C930" s="2" t="s">
        <v>3849</v>
      </c>
    </row>
    <row r="931" spans="3:3" x14ac:dyDescent="0.2">
      <c r="C931" s="2" t="s">
        <v>3850</v>
      </c>
    </row>
    <row r="932" spans="3:3" x14ac:dyDescent="0.2">
      <c r="C932" s="2" t="s">
        <v>3851</v>
      </c>
    </row>
    <row r="933" spans="3:3" x14ac:dyDescent="0.2">
      <c r="C933" s="2" t="s">
        <v>3852</v>
      </c>
    </row>
    <row r="934" spans="3:3" x14ac:dyDescent="0.2">
      <c r="C934" s="2" t="s">
        <v>3853</v>
      </c>
    </row>
    <row r="935" spans="3:3" x14ac:dyDescent="0.2">
      <c r="C935" s="2" t="s">
        <v>3854</v>
      </c>
    </row>
    <row r="936" spans="3:3" x14ac:dyDescent="0.2">
      <c r="C936" s="2" t="s">
        <v>3855</v>
      </c>
    </row>
    <row r="937" spans="3:3" x14ac:dyDescent="0.2">
      <c r="C937" s="2" t="s">
        <v>3856</v>
      </c>
    </row>
    <row r="938" spans="3:3" x14ac:dyDescent="0.2">
      <c r="C938" s="2" t="s">
        <v>3857</v>
      </c>
    </row>
    <row r="939" spans="3:3" x14ac:dyDescent="0.2">
      <c r="C939" s="2" t="s">
        <v>3858</v>
      </c>
    </row>
    <row r="940" spans="3:3" x14ac:dyDescent="0.2">
      <c r="C940" s="2" t="s">
        <v>3859</v>
      </c>
    </row>
    <row r="941" spans="3:3" x14ac:dyDescent="0.2">
      <c r="C941" s="2" t="s">
        <v>3860</v>
      </c>
    </row>
    <row r="942" spans="3:3" x14ac:dyDescent="0.2">
      <c r="C942" s="2" t="s">
        <v>3861</v>
      </c>
    </row>
    <row r="943" spans="3:3" x14ac:dyDescent="0.2">
      <c r="C943" s="2" t="s">
        <v>3862</v>
      </c>
    </row>
    <row r="944" spans="3:3" x14ac:dyDescent="0.2">
      <c r="C944" s="2" t="s">
        <v>3863</v>
      </c>
    </row>
    <row r="945" spans="3:3" x14ac:dyDescent="0.2">
      <c r="C945" s="2" t="s">
        <v>3864</v>
      </c>
    </row>
    <row r="946" spans="3:3" x14ac:dyDescent="0.2">
      <c r="C946" s="2" t="s">
        <v>3865</v>
      </c>
    </row>
    <row r="947" spans="3:3" x14ac:dyDescent="0.2">
      <c r="C947" s="2" t="s">
        <v>3866</v>
      </c>
    </row>
    <row r="948" spans="3:3" x14ac:dyDescent="0.2">
      <c r="C948" s="2" t="s">
        <v>3867</v>
      </c>
    </row>
    <row r="949" spans="3:3" x14ac:dyDescent="0.2">
      <c r="C949" s="2" t="s">
        <v>3868</v>
      </c>
    </row>
    <row r="950" spans="3:3" x14ac:dyDescent="0.2">
      <c r="C950" s="2" t="s">
        <v>3869</v>
      </c>
    </row>
    <row r="951" spans="3:3" x14ac:dyDescent="0.2">
      <c r="C951" s="2" t="s">
        <v>3870</v>
      </c>
    </row>
    <row r="952" spans="3:3" x14ac:dyDescent="0.2">
      <c r="C952" s="2" t="s">
        <v>3871</v>
      </c>
    </row>
    <row r="953" spans="3:3" x14ac:dyDescent="0.2">
      <c r="C953" s="2" t="s">
        <v>3872</v>
      </c>
    </row>
    <row r="954" spans="3:3" x14ac:dyDescent="0.2">
      <c r="C954" s="2" t="s">
        <v>3873</v>
      </c>
    </row>
    <row r="955" spans="3:3" x14ac:dyDescent="0.2">
      <c r="C955" s="2" t="s">
        <v>3874</v>
      </c>
    </row>
    <row r="956" spans="3:3" x14ac:dyDescent="0.2">
      <c r="C956" s="2" t="s">
        <v>3875</v>
      </c>
    </row>
    <row r="957" spans="3:3" x14ac:dyDescent="0.2">
      <c r="C957" s="2" t="s">
        <v>3876</v>
      </c>
    </row>
    <row r="958" spans="3:3" x14ac:dyDescent="0.2">
      <c r="C958" s="2" t="s">
        <v>3877</v>
      </c>
    </row>
    <row r="959" spans="3:3" x14ac:dyDescent="0.2">
      <c r="C959" s="2" t="s">
        <v>3878</v>
      </c>
    </row>
    <row r="960" spans="3:3" x14ac:dyDescent="0.2">
      <c r="C960" s="2" t="s">
        <v>3879</v>
      </c>
    </row>
    <row r="961" spans="3:3" x14ac:dyDescent="0.2">
      <c r="C961" s="2" t="s">
        <v>3880</v>
      </c>
    </row>
    <row r="962" spans="3:3" x14ac:dyDescent="0.2">
      <c r="C962" s="2" t="s">
        <v>3881</v>
      </c>
    </row>
    <row r="963" spans="3:3" x14ac:dyDescent="0.2">
      <c r="C963" s="2" t="s">
        <v>3882</v>
      </c>
    </row>
    <row r="964" spans="3:3" x14ac:dyDescent="0.2">
      <c r="C964" s="2" t="s">
        <v>3883</v>
      </c>
    </row>
    <row r="965" spans="3:3" x14ac:dyDescent="0.2">
      <c r="C965" s="2" t="s">
        <v>3884</v>
      </c>
    </row>
    <row r="966" spans="3:3" x14ac:dyDescent="0.2">
      <c r="C966" s="2" t="s">
        <v>3885</v>
      </c>
    </row>
    <row r="967" spans="3:3" x14ac:dyDescent="0.2">
      <c r="C967" s="2" t="s">
        <v>3886</v>
      </c>
    </row>
    <row r="968" spans="3:3" x14ac:dyDescent="0.2">
      <c r="C968" s="2" t="s">
        <v>3887</v>
      </c>
    </row>
    <row r="969" spans="3:3" x14ac:dyDescent="0.2">
      <c r="C969" s="2" t="s">
        <v>3888</v>
      </c>
    </row>
    <row r="970" spans="3:3" x14ac:dyDescent="0.2">
      <c r="C970" s="2" t="s">
        <v>3889</v>
      </c>
    </row>
    <row r="971" spans="3:3" x14ac:dyDescent="0.2">
      <c r="C971" s="2" t="s">
        <v>3890</v>
      </c>
    </row>
    <row r="972" spans="3:3" x14ac:dyDescent="0.2">
      <c r="C972" s="2" t="s">
        <v>3891</v>
      </c>
    </row>
    <row r="973" spans="3:3" x14ac:dyDescent="0.2">
      <c r="C973" s="2" t="s">
        <v>3892</v>
      </c>
    </row>
    <row r="974" spans="3:3" x14ac:dyDescent="0.2">
      <c r="C974" s="2" t="s">
        <v>3893</v>
      </c>
    </row>
    <row r="975" spans="3:3" x14ac:dyDescent="0.2">
      <c r="C975" s="2" t="s">
        <v>3894</v>
      </c>
    </row>
    <row r="976" spans="3:3" x14ac:dyDescent="0.2">
      <c r="C976" s="2" t="s">
        <v>3895</v>
      </c>
    </row>
    <row r="977" spans="3:3" x14ac:dyDescent="0.2">
      <c r="C977" s="2" t="s">
        <v>3896</v>
      </c>
    </row>
    <row r="978" spans="3:3" x14ac:dyDescent="0.2">
      <c r="C978" s="2" t="s">
        <v>3897</v>
      </c>
    </row>
    <row r="979" spans="3:3" x14ac:dyDescent="0.2">
      <c r="C979" s="2" t="s">
        <v>3898</v>
      </c>
    </row>
    <row r="980" spans="3:3" x14ac:dyDescent="0.2">
      <c r="C980" s="2" t="s">
        <v>3899</v>
      </c>
    </row>
    <row r="981" spans="3:3" x14ac:dyDescent="0.2">
      <c r="C981" s="2" t="s">
        <v>3900</v>
      </c>
    </row>
    <row r="982" spans="3:3" x14ac:dyDescent="0.2">
      <c r="C982" s="2" t="s">
        <v>3901</v>
      </c>
    </row>
    <row r="983" spans="3:3" x14ac:dyDescent="0.2">
      <c r="C983" s="2" t="s">
        <v>3902</v>
      </c>
    </row>
    <row r="984" spans="3:3" x14ac:dyDescent="0.2">
      <c r="C984" s="2" t="s">
        <v>3377</v>
      </c>
    </row>
    <row r="985" spans="3:3" x14ac:dyDescent="0.2">
      <c r="C985" s="2" t="s">
        <v>3275</v>
      </c>
    </row>
    <row r="986" spans="3:3" x14ac:dyDescent="0.2">
      <c r="C986" s="2" t="s">
        <v>3044</v>
      </c>
    </row>
    <row r="987" spans="3:3" x14ac:dyDescent="0.2">
      <c r="C987" s="2" t="s">
        <v>3903</v>
      </c>
    </row>
    <row r="988" spans="3:3" x14ac:dyDescent="0.2">
      <c r="C988" s="2" t="s">
        <v>3904</v>
      </c>
    </row>
    <row r="989" spans="3:3" x14ac:dyDescent="0.2">
      <c r="C989" s="2" t="s">
        <v>3905</v>
      </c>
    </row>
    <row r="990" spans="3:3" x14ac:dyDescent="0.2">
      <c r="C990" s="2" t="s">
        <v>3108</v>
      </c>
    </row>
    <row r="991" spans="3:3" x14ac:dyDescent="0.2">
      <c r="C991" s="2" t="s">
        <v>3155</v>
      </c>
    </row>
    <row r="992" spans="3:3" x14ac:dyDescent="0.2">
      <c r="C992" s="2" t="s">
        <v>3906</v>
      </c>
    </row>
    <row r="993" spans="3:3" x14ac:dyDescent="0.2">
      <c r="C993" s="2" t="s">
        <v>3907</v>
      </c>
    </row>
    <row r="994" spans="3:3" x14ac:dyDescent="0.2">
      <c r="C994" s="2" t="s">
        <v>3908</v>
      </c>
    </row>
    <row r="995" spans="3:3" x14ac:dyDescent="0.2">
      <c r="C995" s="2" t="s">
        <v>3128</v>
      </c>
    </row>
    <row r="996" spans="3:3" x14ac:dyDescent="0.2">
      <c r="C996" s="2" t="s">
        <v>3179</v>
      </c>
    </row>
    <row r="997" spans="3:3" x14ac:dyDescent="0.2">
      <c r="C997" s="2" t="s">
        <v>3225</v>
      </c>
    </row>
    <row r="998" spans="3:3" x14ac:dyDescent="0.2">
      <c r="C998" s="2" t="s">
        <v>3219</v>
      </c>
    </row>
    <row r="999" spans="3:3" x14ac:dyDescent="0.2">
      <c r="C999" s="2" t="s">
        <v>3909</v>
      </c>
    </row>
    <row r="1000" spans="3:3" x14ac:dyDescent="0.2">
      <c r="C1000" s="2" t="s">
        <v>3254</v>
      </c>
    </row>
    <row r="1001" spans="3:3" x14ac:dyDescent="0.2">
      <c r="C1001" s="2" t="s">
        <v>3133</v>
      </c>
    </row>
  </sheetData>
  <mergeCells count="3">
    <mergeCell ref="A3:A4"/>
    <mergeCell ref="A416:L416"/>
    <mergeCell ref="O416:P416"/>
  </mergeCells>
  <conditionalFormatting sqref="B3">
    <cfRule type="duplicateValues" dxfId="108" priority="3"/>
  </conditionalFormatting>
  <conditionalFormatting sqref="B4:B415">
    <cfRule type="duplicateValues" dxfId="107" priority="65"/>
  </conditionalFormatting>
  <conditionalFormatting sqref="C425:C1001">
    <cfRule type="duplicateValues" dxfId="106" priority="2"/>
  </conditionalFormatting>
  <conditionalFormatting sqref="C1:C1048576">
    <cfRule type="duplicateValues" dxfId="10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75"/>
  <sheetViews>
    <sheetView zoomScale="110" zoomScaleNormal="110" workbookViewId="0">
      <pane xSplit="3" ySplit="2" topLeftCell="D204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25.5" customHeight="1" x14ac:dyDescent="0.2">
      <c r="A3" s="141" t="s">
        <v>2769</v>
      </c>
      <c r="B3" s="73" t="s">
        <v>1454</v>
      </c>
      <c r="C3" s="9" t="s">
        <v>1455</v>
      </c>
      <c r="D3" s="75" t="s">
        <v>426</v>
      </c>
      <c r="E3" s="13">
        <v>44418</v>
      </c>
      <c r="F3" s="75" t="s">
        <v>1452</v>
      </c>
      <c r="G3" s="13">
        <v>44422</v>
      </c>
      <c r="H3" s="10" t="s">
        <v>1646</v>
      </c>
      <c r="I3" s="1">
        <v>43</v>
      </c>
      <c r="J3" s="1">
        <v>70</v>
      </c>
      <c r="K3" s="1">
        <v>27</v>
      </c>
      <c r="L3" s="1">
        <v>5</v>
      </c>
      <c r="M3" s="79">
        <f t="shared" ref="M3:M66" si="0">I3*J3*K3/4000</f>
        <v>20.317499999999999</v>
      </c>
      <c r="N3" s="8">
        <v>20</v>
      </c>
      <c r="O3" s="62">
        <v>3000</v>
      </c>
      <c r="P3" s="63">
        <f>Table22452368910111213141516171819202122242345672345689[[#This Row],[PEMBULATAN]]*O3</f>
        <v>60000</v>
      </c>
    </row>
    <row r="4" spans="1:16" ht="25.5" customHeight="1" x14ac:dyDescent="0.2">
      <c r="A4" s="142"/>
      <c r="B4" s="74"/>
      <c r="C4" s="9" t="s">
        <v>1456</v>
      </c>
      <c r="D4" s="75" t="s">
        <v>426</v>
      </c>
      <c r="E4" s="13">
        <v>44418</v>
      </c>
      <c r="F4" s="75" t="s">
        <v>1452</v>
      </c>
      <c r="G4" s="13">
        <v>44422</v>
      </c>
      <c r="H4" s="10" t="s">
        <v>1646</v>
      </c>
      <c r="I4" s="1">
        <v>42</v>
      </c>
      <c r="J4" s="1">
        <v>32</v>
      </c>
      <c r="K4" s="1">
        <v>30</v>
      </c>
      <c r="L4" s="1">
        <v>21</v>
      </c>
      <c r="M4" s="79">
        <f t="shared" si="0"/>
        <v>10.08</v>
      </c>
      <c r="N4" s="8">
        <v>21</v>
      </c>
      <c r="O4" s="62">
        <v>3000</v>
      </c>
      <c r="P4" s="63">
        <f>Table22452368910111213141516171819202122242345672345689[[#This Row],[PEMBULATAN]]*O4</f>
        <v>63000</v>
      </c>
    </row>
    <row r="5" spans="1:16" ht="25.5" customHeight="1" x14ac:dyDescent="0.2">
      <c r="A5" s="90"/>
      <c r="B5" s="74"/>
      <c r="C5" s="85" t="s">
        <v>1457</v>
      </c>
      <c r="D5" s="77" t="s">
        <v>426</v>
      </c>
      <c r="E5" s="13">
        <v>44418</v>
      </c>
      <c r="F5" s="75" t="s">
        <v>1452</v>
      </c>
      <c r="G5" s="13">
        <v>44422</v>
      </c>
      <c r="H5" s="76" t="s">
        <v>1646</v>
      </c>
      <c r="I5" s="15">
        <v>63</v>
      </c>
      <c r="J5" s="15">
        <v>64</v>
      </c>
      <c r="K5" s="15">
        <v>32</v>
      </c>
      <c r="L5" s="15">
        <v>12</v>
      </c>
      <c r="M5" s="80">
        <f t="shared" si="0"/>
        <v>32.256</v>
      </c>
      <c r="N5" s="71">
        <v>32</v>
      </c>
      <c r="O5" s="62">
        <v>3000</v>
      </c>
      <c r="P5" s="63">
        <f>Table22452368910111213141516171819202122242345672345689[[#This Row],[PEMBULATAN]]*O5</f>
        <v>96000</v>
      </c>
    </row>
    <row r="6" spans="1:16" ht="25.5" customHeight="1" x14ac:dyDescent="0.2">
      <c r="A6" s="90"/>
      <c r="B6" s="74"/>
      <c r="C6" s="85" t="s">
        <v>1458</v>
      </c>
      <c r="D6" s="77" t="s">
        <v>426</v>
      </c>
      <c r="E6" s="13">
        <v>44418</v>
      </c>
      <c r="F6" s="75" t="s">
        <v>1452</v>
      </c>
      <c r="G6" s="13">
        <v>44422</v>
      </c>
      <c r="H6" s="76" t="s">
        <v>1646</v>
      </c>
      <c r="I6" s="15">
        <v>95</v>
      </c>
      <c r="J6" s="15">
        <v>62</v>
      </c>
      <c r="K6" s="15">
        <v>36</v>
      </c>
      <c r="L6" s="15">
        <v>23</v>
      </c>
      <c r="M6" s="80">
        <f t="shared" si="0"/>
        <v>53.01</v>
      </c>
      <c r="N6" s="71">
        <v>53</v>
      </c>
      <c r="O6" s="62">
        <v>3000</v>
      </c>
      <c r="P6" s="63">
        <f>Table22452368910111213141516171819202122242345672345689[[#This Row],[PEMBULATAN]]*O6</f>
        <v>159000</v>
      </c>
    </row>
    <row r="7" spans="1:16" ht="25.5" customHeight="1" x14ac:dyDescent="0.2">
      <c r="A7" s="90"/>
      <c r="B7" s="74"/>
      <c r="C7" s="85" t="s">
        <v>1459</v>
      </c>
      <c r="D7" s="77" t="s">
        <v>426</v>
      </c>
      <c r="E7" s="13">
        <v>44418</v>
      </c>
      <c r="F7" s="75" t="s">
        <v>1452</v>
      </c>
      <c r="G7" s="13">
        <v>44422</v>
      </c>
      <c r="H7" s="76" t="s">
        <v>1646</v>
      </c>
      <c r="I7" s="15">
        <v>61</v>
      </c>
      <c r="J7" s="15">
        <v>51</v>
      </c>
      <c r="K7" s="15">
        <v>22</v>
      </c>
      <c r="L7" s="15">
        <v>6</v>
      </c>
      <c r="M7" s="80">
        <f t="shared" si="0"/>
        <v>17.110499999999998</v>
      </c>
      <c r="N7" s="71">
        <v>17</v>
      </c>
      <c r="O7" s="62">
        <v>3000</v>
      </c>
      <c r="P7" s="63">
        <f>Table22452368910111213141516171819202122242345672345689[[#This Row],[PEMBULATAN]]*O7</f>
        <v>51000</v>
      </c>
    </row>
    <row r="8" spans="1:16" ht="25.5" customHeight="1" x14ac:dyDescent="0.2">
      <c r="A8" s="90"/>
      <c r="B8" s="74"/>
      <c r="C8" s="85" t="s">
        <v>1460</v>
      </c>
      <c r="D8" s="77" t="s">
        <v>426</v>
      </c>
      <c r="E8" s="13">
        <v>44418</v>
      </c>
      <c r="F8" s="75" t="s">
        <v>1452</v>
      </c>
      <c r="G8" s="13">
        <v>44422</v>
      </c>
      <c r="H8" s="76" t="s">
        <v>1646</v>
      </c>
      <c r="I8" s="15">
        <v>75</v>
      </c>
      <c r="J8" s="15">
        <v>53</v>
      </c>
      <c r="K8" s="15">
        <v>30</v>
      </c>
      <c r="L8" s="15">
        <v>21</v>
      </c>
      <c r="M8" s="80">
        <f t="shared" si="0"/>
        <v>29.8125</v>
      </c>
      <c r="N8" s="71">
        <v>30</v>
      </c>
      <c r="O8" s="62">
        <v>3000</v>
      </c>
      <c r="P8" s="63">
        <f>Table22452368910111213141516171819202122242345672345689[[#This Row],[PEMBULATAN]]*O8</f>
        <v>90000</v>
      </c>
    </row>
    <row r="9" spans="1:16" ht="25.5" customHeight="1" x14ac:dyDescent="0.2">
      <c r="A9" s="90"/>
      <c r="B9" s="74"/>
      <c r="C9" s="85" t="s">
        <v>1461</v>
      </c>
      <c r="D9" s="77" t="s">
        <v>426</v>
      </c>
      <c r="E9" s="13">
        <v>44418</v>
      </c>
      <c r="F9" s="75" t="s">
        <v>1452</v>
      </c>
      <c r="G9" s="13">
        <v>44422</v>
      </c>
      <c r="H9" s="76" t="s">
        <v>1646</v>
      </c>
      <c r="I9" s="15">
        <v>61</v>
      </c>
      <c r="J9" s="15">
        <v>40</v>
      </c>
      <c r="K9" s="15">
        <v>35</v>
      </c>
      <c r="L9" s="15">
        <v>16</v>
      </c>
      <c r="M9" s="80">
        <f t="shared" si="0"/>
        <v>21.35</v>
      </c>
      <c r="N9" s="71">
        <v>21</v>
      </c>
      <c r="O9" s="62">
        <v>3000</v>
      </c>
      <c r="P9" s="63">
        <f>Table22452368910111213141516171819202122242345672345689[[#This Row],[PEMBULATAN]]*O9</f>
        <v>63000</v>
      </c>
    </row>
    <row r="10" spans="1:16" ht="25.5" customHeight="1" x14ac:dyDescent="0.2">
      <c r="A10" s="90"/>
      <c r="B10" s="74"/>
      <c r="C10" s="85" t="s">
        <v>1462</v>
      </c>
      <c r="D10" s="77" t="s">
        <v>426</v>
      </c>
      <c r="E10" s="13">
        <v>44418</v>
      </c>
      <c r="F10" s="75" t="s">
        <v>1452</v>
      </c>
      <c r="G10" s="13">
        <v>44422</v>
      </c>
      <c r="H10" s="76" t="s">
        <v>1646</v>
      </c>
      <c r="I10" s="15">
        <v>51</v>
      </c>
      <c r="J10" s="15">
        <v>52</v>
      </c>
      <c r="K10" s="15">
        <v>36</v>
      </c>
      <c r="L10" s="15">
        <v>7</v>
      </c>
      <c r="M10" s="80">
        <f t="shared" si="0"/>
        <v>23.867999999999999</v>
      </c>
      <c r="N10" s="71">
        <v>24</v>
      </c>
      <c r="O10" s="62">
        <v>3000</v>
      </c>
      <c r="P10" s="63">
        <f>Table22452368910111213141516171819202122242345672345689[[#This Row],[PEMBULATAN]]*O10</f>
        <v>72000</v>
      </c>
    </row>
    <row r="11" spans="1:16" ht="25.5" customHeight="1" x14ac:dyDescent="0.2">
      <c r="A11" s="90"/>
      <c r="B11" s="74"/>
      <c r="C11" s="85" t="s">
        <v>1463</v>
      </c>
      <c r="D11" s="77" t="s">
        <v>426</v>
      </c>
      <c r="E11" s="13">
        <v>44418</v>
      </c>
      <c r="F11" s="75" t="s">
        <v>1452</v>
      </c>
      <c r="G11" s="13">
        <v>44422</v>
      </c>
      <c r="H11" s="76" t="s">
        <v>1646</v>
      </c>
      <c r="I11" s="15">
        <v>77</v>
      </c>
      <c r="J11" s="15">
        <v>45</v>
      </c>
      <c r="K11" s="15">
        <v>23</v>
      </c>
      <c r="L11" s="15">
        <v>14</v>
      </c>
      <c r="M11" s="80">
        <f t="shared" si="0"/>
        <v>19.923749999999998</v>
      </c>
      <c r="N11" s="71">
        <v>20</v>
      </c>
      <c r="O11" s="62">
        <v>3000</v>
      </c>
      <c r="P11" s="63">
        <f>Table22452368910111213141516171819202122242345672345689[[#This Row],[PEMBULATAN]]*O11</f>
        <v>60000</v>
      </c>
    </row>
    <row r="12" spans="1:16" ht="25.5" customHeight="1" x14ac:dyDescent="0.2">
      <c r="A12" s="90"/>
      <c r="B12" s="74"/>
      <c r="C12" s="85" t="s">
        <v>1464</v>
      </c>
      <c r="D12" s="77" t="s">
        <v>426</v>
      </c>
      <c r="E12" s="13">
        <v>44418</v>
      </c>
      <c r="F12" s="75" t="s">
        <v>1452</v>
      </c>
      <c r="G12" s="13">
        <v>44422</v>
      </c>
      <c r="H12" s="76" t="s">
        <v>1646</v>
      </c>
      <c r="I12" s="15">
        <v>31</v>
      </c>
      <c r="J12" s="15">
        <v>34</v>
      </c>
      <c r="K12" s="15">
        <v>17</v>
      </c>
      <c r="L12" s="15">
        <v>8</v>
      </c>
      <c r="M12" s="80">
        <f t="shared" si="0"/>
        <v>4.4794999999999998</v>
      </c>
      <c r="N12" s="71">
        <v>8</v>
      </c>
      <c r="O12" s="62">
        <v>3000</v>
      </c>
      <c r="P12" s="63">
        <f>Table22452368910111213141516171819202122242345672345689[[#This Row],[PEMBULATAN]]*O12</f>
        <v>24000</v>
      </c>
    </row>
    <row r="13" spans="1:16" ht="25.5" customHeight="1" x14ac:dyDescent="0.2">
      <c r="A13" s="90"/>
      <c r="B13" s="100"/>
      <c r="C13" s="85" t="s">
        <v>1465</v>
      </c>
      <c r="D13" s="77" t="s">
        <v>426</v>
      </c>
      <c r="E13" s="13">
        <v>44418</v>
      </c>
      <c r="F13" s="75" t="s">
        <v>1452</v>
      </c>
      <c r="G13" s="13">
        <v>44422</v>
      </c>
      <c r="H13" s="76" t="s">
        <v>1646</v>
      </c>
      <c r="I13" s="15">
        <v>20</v>
      </c>
      <c r="J13" s="15">
        <v>20</v>
      </c>
      <c r="K13" s="15">
        <v>5</v>
      </c>
      <c r="L13" s="15">
        <v>1</v>
      </c>
      <c r="M13" s="80">
        <f t="shared" si="0"/>
        <v>0.5</v>
      </c>
      <c r="N13" s="71">
        <v>1</v>
      </c>
      <c r="O13" s="62">
        <v>3000</v>
      </c>
      <c r="P13" s="63">
        <f>Table22452368910111213141516171819202122242345672345689[[#This Row],[PEMBULATAN]]*O13</f>
        <v>3000</v>
      </c>
    </row>
    <row r="14" spans="1:16" ht="25.5" customHeight="1" x14ac:dyDescent="0.2">
      <c r="A14" s="90"/>
      <c r="B14" s="74" t="s">
        <v>1466</v>
      </c>
      <c r="C14" s="85" t="s">
        <v>1467</v>
      </c>
      <c r="D14" s="77" t="s">
        <v>426</v>
      </c>
      <c r="E14" s="13">
        <v>44418</v>
      </c>
      <c r="F14" s="75" t="s">
        <v>1452</v>
      </c>
      <c r="G14" s="13">
        <v>44422</v>
      </c>
      <c r="H14" s="76" t="s">
        <v>1646</v>
      </c>
      <c r="I14" s="15">
        <v>76</v>
      </c>
      <c r="J14" s="15">
        <v>66</v>
      </c>
      <c r="K14" s="15">
        <v>30</v>
      </c>
      <c r="L14" s="15">
        <v>3</v>
      </c>
      <c r="M14" s="80">
        <f t="shared" si="0"/>
        <v>37.619999999999997</v>
      </c>
      <c r="N14" s="71">
        <v>38</v>
      </c>
      <c r="O14" s="62">
        <v>3000</v>
      </c>
      <c r="P14" s="63">
        <f>Table22452368910111213141516171819202122242345672345689[[#This Row],[PEMBULATAN]]*O14</f>
        <v>114000</v>
      </c>
    </row>
    <row r="15" spans="1:16" ht="25.5" customHeight="1" x14ac:dyDescent="0.2">
      <c r="A15" s="90"/>
      <c r="B15" s="74"/>
      <c r="C15" s="85" t="s">
        <v>1468</v>
      </c>
      <c r="D15" s="77" t="s">
        <v>426</v>
      </c>
      <c r="E15" s="13">
        <v>44418</v>
      </c>
      <c r="F15" s="75" t="s">
        <v>1452</v>
      </c>
      <c r="G15" s="13">
        <v>44422</v>
      </c>
      <c r="H15" s="76" t="s">
        <v>1646</v>
      </c>
      <c r="I15" s="15">
        <v>90</v>
      </c>
      <c r="J15" s="15">
        <v>67</v>
      </c>
      <c r="K15" s="15">
        <v>39</v>
      </c>
      <c r="L15" s="15">
        <v>10</v>
      </c>
      <c r="M15" s="80">
        <f t="shared" si="0"/>
        <v>58.792499999999997</v>
      </c>
      <c r="N15" s="71">
        <v>59</v>
      </c>
      <c r="O15" s="62">
        <v>3000</v>
      </c>
      <c r="P15" s="63">
        <f>Table22452368910111213141516171819202122242345672345689[[#This Row],[PEMBULATAN]]*O15</f>
        <v>177000</v>
      </c>
    </row>
    <row r="16" spans="1:16" ht="25.5" customHeight="1" x14ac:dyDescent="0.2">
      <c r="A16" s="90"/>
      <c r="B16" s="74"/>
      <c r="C16" s="85" t="s">
        <v>1469</v>
      </c>
      <c r="D16" s="77" t="s">
        <v>426</v>
      </c>
      <c r="E16" s="13">
        <v>44418</v>
      </c>
      <c r="F16" s="75" t="s">
        <v>1452</v>
      </c>
      <c r="G16" s="13">
        <v>44422</v>
      </c>
      <c r="H16" s="76" t="s">
        <v>1646</v>
      </c>
      <c r="I16" s="15">
        <v>70</v>
      </c>
      <c r="J16" s="15">
        <v>66</v>
      </c>
      <c r="K16" s="15">
        <v>28</v>
      </c>
      <c r="L16" s="15">
        <v>11</v>
      </c>
      <c r="M16" s="80">
        <f t="shared" si="0"/>
        <v>32.340000000000003</v>
      </c>
      <c r="N16" s="71">
        <v>32</v>
      </c>
      <c r="O16" s="62">
        <v>3000</v>
      </c>
      <c r="P16" s="63">
        <f>Table22452368910111213141516171819202122242345672345689[[#This Row],[PEMBULATAN]]*O16</f>
        <v>96000</v>
      </c>
    </row>
    <row r="17" spans="1:16" ht="25.5" customHeight="1" x14ac:dyDescent="0.2">
      <c r="A17" s="90"/>
      <c r="B17" s="74"/>
      <c r="C17" s="85" t="s">
        <v>1470</v>
      </c>
      <c r="D17" s="77" t="s">
        <v>426</v>
      </c>
      <c r="E17" s="13">
        <v>44418</v>
      </c>
      <c r="F17" s="75" t="s">
        <v>1452</v>
      </c>
      <c r="G17" s="13">
        <v>44422</v>
      </c>
      <c r="H17" s="76" t="s">
        <v>1646</v>
      </c>
      <c r="I17" s="15">
        <v>100</v>
      </c>
      <c r="J17" s="15">
        <v>65</v>
      </c>
      <c r="K17" s="15">
        <v>28</v>
      </c>
      <c r="L17" s="15">
        <v>7</v>
      </c>
      <c r="M17" s="80">
        <f t="shared" si="0"/>
        <v>45.5</v>
      </c>
      <c r="N17" s="71">
        <v>46</v>
      </c>
      <c r="O17" s="62">
        <v>3000</v>
      </c>
      <c r="P17" s="63">
        <f>Table22452368910111213141516171819202122242345672345689[[#This Row],[PEMBULATAN]]*O17</f>
        <v>138000</v>
      </c>
    </row>
    <row r="18" spans="1:16" ht="25.5" customHeight="1" x14ac:dyDescent="0.2">
      <c r="A18" s="90"/>
      <c r="B18" s="74"/>
      <c r="C18" s="85" t="s">
        <v>1471</v>
      </c>
      <c r="D18" s="77" t="s">
        <v>426</v>
      </c>
      <c r="E18" s="13">
        <v>44418</v>
      </c>
      <c r="F18" s="75" t="s">
        <v>1452</v>
      </c>
      <c r="G18" s="13">
        <v>44422</v>
      </c>
      <c r="H18" s="76" t="s">
        <v>1646</v>
      </c>
      <c r="I18" s="15">
        <v>77</v>
      </c>
      <c r="J18" s="15">
        <v>65</v>
      </c>
      <c r="K18" s="15">
        <v>22</v>
      </c>
      <c r="L18" s="15">
        <v>5</v>
      </c>
      <c r="M18" s="80">
        <f t="shared" si="0"/>
        <v>27.5275</v>
      </c>
      <c r="N18" s="71">
        <v>28</v>
      </c>
      <c r="O18" s="62">
        <v>3000</v>
      </c>
      <c r="P18" s="63">
        <f>Table22452368910111213141516171819202122242345672345689[[#This Row],[PEMBULATAN]]*O18</f>
        <v>84000</v>
      </c>
    </row>
    <row r="19" spans="1:16" ht="25.5" customHeight="1" x14ac:dyDescent="0.2">
      <c r="A19" s="90"/>
      <c r="B19" s="74"/>
      <c r="C19" s="85" t="s">
        <v>1472</v>
      </c>
      <c r="D19" s="77" t="s">
        <v>426</v>
      </c>
      <c r="E19" s="13">
        <v>44418</v>
      </c>
      <c r="F19" s="75" t="s">
        <v>1452</v>
      </c>
      <c r="G19" s="13">
        <v>44422</v>
      </c>
      <c r="H19" s="76" t="s">
        <v>1646</v>
      </c>
      <c r="I19" s="15">
        <v>95</v>
      </c>
      <c r="J19" s="15">
        <v>58</v>
      </c>
      <c r="K19" s="15">
        <v>39</v>
      </c>
      <c r="L19" s="15">
        <v>11</v>
      </c>
      <c r="M19" s="80">
        <f t="shared" si="0"/>
        <v>53.722499999999997</v>
      </c>
      <c r="N19" s="71">
        <v>54</v>
      </c>
      <c r="O19" s="62">
        <v>3000</v>
      </c>
      <c r="P19" s="63">
        <f>Table22452368910111213141516171819202122242345672345689[[#This Row],[PEMBULATAN]]*O19</f>
        <v>162000</v>
      </c>
    </row>
    <row r="20" spans="1:16" ht="25.5" customHeight="1" x14ac:dyDescent="0.2">
      <c r="A20" s="90"/>
      <c r="B20" s="74"/>
      <c r="C20" s="85" t="s">
        <v>1473</v>
      </c>
      <c r="D20" s="77" t="s">
        <v>426</v>
      </c>
      <c r="E20" s="13">
        <v>44418</v>
      </c>
      <c r="F20" s="75" t="s">
        <v>1452</v>
      </c>
      <c r="G20" s="13">
        <v>44422</v>
      </c>
      <c r="H20" s="76" t="s">
        <v>1646</v>
      </c>
      <c r="I20" s="15">
        <v>97</v>
      </c>
      <c r="J20" s="15">
        <v>61</v>
      </c>
      <c r="K20" s="15">
        <v>40</v>
      </c>
      <c r="L20" s="15">
        <v>7</v>
      </c>
      <c r="M20" s="80">
        <f t="shared" si="0"/>
        <v>59.17</v>
      </c>
      <c r="N20" s="71">
        <v>59</v>
      </c>
      <c r="O20" s="62">
        <v>3000</v>
      </c>
      <c r="P20" s="63">
        <f>Table22452368910111213141516171819202122242345672345689[[#This Row],[PEMBULATAN]]*O20</f>
        <v>177000</v>
      </c>
    </row>
    <row r="21" spans="1:16" ht="25.5" customHeight="1" x14ac:dyDescent="0.2">
      <c r="A21" s="90"/>
      <c r="B21" s="74"/>
      <c r="C21" s="85" t="s">
        <v>1474</v>
      </c>
      <c r="D21" s="77" t="s">
        <v>426</v>
      </c>
      <c r="E21" s="13">
        <v>44418</v>
      </c>
      <c r="F21" s="75" t="s">
        <v>1452</v>
      </c>
      <c r="G21" s="13">
        <v>44422</v>
      </c>
      <c r="H21" s="76" t="s">
        <v>1646</v>
      </c>
      <c r="I21" s="15">
        <v>100</v>
      </c>
      <c r="J21" s="15">
        <v>60</v>
      </c>
      <c r="K21" s="15">
        <v>34</v>
      </c>
      <c r="L21" s="15">
        <v>7</v>
      </c>
      <c r="M21" s="80">
        <f t="shared" si="0"/>
        <v>51</v>
      </c>
      <c r="N21" s="71">
        <v>51</v>
      </c>
      <c r="O21" s="62">
        <v>3000</v>
      </c>
      <c r="P21" s="63">
        <f>Table22452368910111213141516171819202122242345672345689[[#This Row],[PEMBULATAN]]*O21</f>
        <v>153000</v>
      </c>
    </row>
    <row r="22" spans="1:16" ht="25.5" customHeight="1" x14ac:dyDescent="0.2">
      <c r="A22" s="90"/>
      <c r="B22" s="74"/>
      <c r="C22" s="85" t="s">
        <v>1475</v>
      </c>
      <c r="D22" s="77" t="s">
        <v>426</v>
      </c>
      <c r="E22" s="13">
        <v>44418</v>
      </c>
      <c r="F22" s="75" t="s">
        <v>1452</v>
      </c>
      <c r="G22" s="13">
        <v>44422</v>
      </c>
      <c r="H22" s="76" t="s">
        <v>1646</v>
      </c>
      <c r="I22" s="15">
        <v>100</v>
      </c>
      <c r="J22" s="15">
        <v>64</v>
      </c>
      <c r="K22" s="15">
        <v>27</v>
      </c>
      <c r="L22" s="15">
        <v>11</v>
      </c>
      <c r="M22" s="80">
        <f t="shared" si="0"/>
        <v>43.2</v>
      </c>
      <c r="N22" s="71">
        <v>43</v>
      </c>
      <c r="O22" s="62">
        <v>3000</v>
      </c>
      <c r="P22" s="63">
        <f>Table22452368910111213141516171819202122242345672345689[[#This Row],[PEMBULATAN]]*O22</f>
        <v>129000</v>
      </c>
    </row>
    <row r="23" spans="1:16" ht="25.5" customHeight="1" x14ac:dyDescent="0.2">
      <c r="A23" s="90"/>
      <c r="B23" s="74"/>
      <c r="C23" s="85" t="s">
        <v>1476</v>
      </c>
      <c r="D23" s="77" t="s">
        <v>426</v>
      </c>
      <c r="E23" s="13">
        <v>44418</v>
      </c>
      <c r="F23" s="75" t="s">
        <v>1452</v>
      </c>
      <c r="G23" s="13">
        <v>44422</v>
      </c>
      <c r="H23" s="76" t="s">
        <v>1646</v>
      </c>
      <c r="I23" s="15">
        <v>58</v>
      </c>
      <c r="J23" s="15">
        <v>48</v>
      </c>
      <c r="K23" s="15">
        <v>26</v>
      </c>
      <c r="L23" s="15">
        <v>13</v>
      </c>
      <c r="M23" s="80">
        <f t="shared" si="0"/>
        <v>18.096</v>
      </c>
      <c r="N23" s="71">
        <v>18</v>
      </c>
      <c r="O23" s="62">
        <v>3000</v>
      </c>
      <c r="P23" s="63">
        <f>Table22452368910111213141516171819202122242345672345689[[#This Row],[PEMBULATAN]]*O23</f>
        <v>54000</v>
      </c>
    </row>
    <row r="24" spans="1:16" ht="25.5" customHeight="1" x14ac:dyDescent="0.2">
      <c r="A24" s="90"/>
      <c r="B24" s="74"/>
      <c r="C24" s="85" t="s">
        <v>1477</v>
      </c>
      <c r="D24" s="77" t="s">
        <v>426</v>
      </c>
      <c r="E24" s="13">
        <v>44418</v>
      </c>
      <c r="F24" s="75" t="s">
        <v>1452</v>
      </c>
      <c r="G24" s="13">
        <v>44422</v>
      </c>
      <c r="H24" s="76" t="s">
        <v>1646</v>
      </c>
      <c r="I24" s="15">
        <v>92</v>
      </c>
      <c r="J24" s="15">
        <v>53</v>
      </c>
      <c r="K24" s="15">
        <v>35</v>
      </c>
      <c r="L24" s="15">
        <v>13</v>
      </c>
      <c r="M24" s="80">
        <f t="shared" si="0"/>
        <v>42.664999999999999</v>
      </c>
      <c r="N24" s="71">
        <v>43</v>
      </c>
      <c r="O24" s="62">
        <v>3000</v>
      </c>
      <c r="P24" s="63">
        <f>Table22452368910111213141516171819202122242345672345689[[#This Row],[PEMBULATAN]]*O24</f>
        <v>129000</v>
      </c>
    </row>
    <row r="25" spans="1:16" ht="25.5" customHeight="1" x14ac:dyDescent="0.2">
      <c r="A25" s="90"/>
      <c r="B25" s="74"/>
      <c r="C25" s="85" t="s">
        <v>1478</v>
      </c>
      <c r="D25" s="77" t="s">
        <v>426</v>
      </c>
      <c r="E25" s="13">
        <v>44418</v>
      </c>
      <c r="F25" s="75" t="s">
        <v>1452</v>
      </c>
      <c r="G25" s="13">
        <v>44422</v>
      </c>
      <c r="H25" s="76" t="s">
        <v>1646</v>
      </c>
      <c r="I25" s="15">
        <v>85</v>
      </c>
      <c r="J25" s="15">
        <v>60</v>
      </c>
      <c r="K25" s="15">
        <v>37</v>
      </c>
      <c r="L25" s="15">
        <v>18</v>
      </c>
      <c r="M25" s="80">
        <f t="shared" si="0"/>
        <v>47.174999999999997</v>
      </c>
      <c r="N25" s="71">
        <v>47</v>
      </c>
      <c r="O25" s="62">
        <v>3000</v>
      </c>
      <c r="P25" s="63">
        <f>Table22452368910111213141516171819202122242345672345689[[#This Row],[PEMBULATAN]]*O25</f>
        <v>141000</v>
      </c>
    </row>
    <row r="26" spans="1:16" ht="25.5" customHeight="1" x14ac:dyDescent="0.2">
      <c r="A26" s="90"/>
      <c r="B26" s="74"/>
      <c r="C26" s="85" t="s">
        <v>1479</v>
      </c>
      <c r="D26" s="77" t="s">
        <v>426</v>
      </c>
      <c r="E26" s="13">
        <v>44418</v>
      </c>
      <c r="F26" s="75" t="s">
        <v>1452</v>
      </c>
      <c r="G26" s="13">
        <v>44422</v>
      </c>
      <c r="H26" s="76" t="s">
        <v>1646</v>
      </c>
      <c r="I26" s="15">
        <v>70</v>
      </c>
      <c r="J26" s="15">
        <v>58</v>
      </c>
      <c r="K26" s="15">
        <v>38</v>
      </c>
      <c r="L26" s="15">
        <v>9</v>
      </c>
      <c r="M26" s="80">
        <f t="shared" si="0"/>
        <v>38.57</v>
      </c>
      <c r="N26" s="71">
        <v>39</v>
      </c>
      <c r="O26" s="62">
        <v>3000</v>
      </c>
      <c r="P26" s="63">
        <f>Table22452368910111213141516171819202122242345672345689[[#This Row],[PEMBULATAN]]*O26</f>
        <v>117000</v>
      </c>
    </row>
    <row r="27" spans="1:16" ht="25.5" customHeight="1" x14ac:dyDescent="0.2">
      <c r="A27" s="90"/>
      <c r="B27" s="74"/>
      <c r="C27" s="85" t="s">
        <v>1480</v>
      </c>
      <c r="D27" s="77" t="s">
        <v>426</v>
      </c>
      <c r="E27" s="13">
        <v>44418</v>
      </c>
      <c r="F27" s="75" t="s">
        <v>1452</v>
      </c>
      <c r="G27" s="13">
        <v>44422</v>
      </c>
      <c r="H27" s="76" t="s">
        <v>1646</v>
      </c>
      <c r="I27" s="15">
        <v>90</v>
      </c>
      <c r="J27" s="15">
        <v>60</v>
      </c>
      <c r="K27" s="15">
        <v>44</v>
      </c>
      <c r="L27" s="15">
        <v>30</v>
      </c>
      <c r="M27" s="80">
        <f t="shared" si="0"/>
        <v>59.4</v>
      </c>
      <c r="N27" s="71">
        <v>59</v>
      </c>
      <c r="O27" s="62">
        <v>3000</v>
      </c>
      <c r="P27" s="63">
        <f>Table22452368910111213141516171819202122242345672345689[[#This Row],[PEMBULATAN]]*O27</f>
        <v>177000</v>
      </c>
    </row>
    <row r="28" spans="1:16" ht="25.5" customHeight="1" x14ac:dyDescent="0.2">
      <c r="A28" s="90"/>
      <c r="B28" s="74"/>
      <c r="C28" s="85" t="s">
        <v>1481</v>
      </c>
      <c r="D28" s="77" t="s">
        <v>426</v>
      </c>
      <c r="E28" s="13">
        <v>44418</v>
      </c>
      <c r="F28" s="75" t="s">
        <v>1452</v>
      </c>
      <c r="G28" s="13">
        <v>44422</v>
      </c>
      <c r="H28" s="76" t="s">
        <v>1646</v>
      </c>
      <c r="I28" s="15">
        <v>50</v>
      </c>
      <c r="J28" s="15">
        <v>56</v>
      </c>
      <c r="K28" s="15">
        <v>17</v>
      </c>
      <c r="L28" s="15">
        <v>8</v>
      </c>
      <c r="M28" s="80">
        <f t="shared" si="0"/>
        <v>11.9</v>
      </c>
      <c r="N28" s="71">
        <v>12</v>
      </c>
      <c r="O28" s="62">
        <v>3000</v>
      </c>
      <c r="P28" s="63">
        <f>Table22452368910111213141516171819202122242345672345689[[#This Row],[PEMBULATAN]]*O28</f>
        <v>36000</v>
      </c>
    </row>
    <row r="29" spans="1:16" ht="25.5" customHeight="1" x14ac:dyDescent="0.2">
      <c r="A29" s="90"/>
      <c r="B29" s="74"/>
      <c r="C29" s="85" t="s">
        <v>1482</v>
      </c>
      <c r="D29" s="77" t="s">
        <v>426</v>
      </c>
      <c r="E29" s="13">
        <v>44418</v>
      </c>
      <c r="F29" s="75" t="s">
        <v>1452</v>
      </c>
      <c r="G29" s="13">
        <v>44422</v>
      </c>
      <c r="H29" s="76" t="s">
        <v>1646</v>
      </c>
      <c r="I29" s="15">
        <v>61</v>
      </c>
      <c r="J29" s="15">
        <v>55</v>
      </c>
      <c r="K29" s="15">
        <v>30</v>
      </c>
      <c r="L29" s="15">
        <v>29</v>
      </c>
      <c r="M29" s="80">
        <f t="shared" si="0"/>
        <v>25.162500000000001</v>
      </c>
      <c r="N29" s="71">
        <v>29</v>
      </c>
      <c r="O29" s="62">
        <v>3000</v>
      </c>
      <c r="P29" s="63">
        <f>Table22452368910111213141516171819202122242345672345689[[#This Row],[PEMBULATAN]]*O29</f>
        <v>87000</v>
      </c>
    </row>
    <row r="30" spans="1:16" ht="25.5" customHeight="1" x14ac:dyDescent="0.2">
      <c r="A30" s="90"/>
      <c r="B30" s="74"/>
      <c r="C30" s="85" t="s">
        <v>1483</v>
      </c>
      <c r="D30" s="77" t="s">
        <v>426</v>
      </c>
      <c r="E30" s="13">
        <v>44418</v>
      </c>
      <c r="F30" s="75" t="s">
        <v>1452</v>
      </c>
      <c r="G30" s="13">
        <v>44422</v>
      </c>
      <c r="H30" s="76" t="s">
        <v>1646</v>
      </c>
      <c r="I30" s="15">
        <v>117</v>
      </c>
      <c r="J30" s="15">
        <v>64</v>
      </c>
      <c r="K30" s="15">
        <v>28</v>
      </c>
      <c r="L30" s="15">
        <v>1</v>
      </c>
      <c r="M30" s="80">
        <f t="shared" si="0"/>
        <v>52.415999999999997</v>
      </c>
      <c r="N30" s="71">
        <v>52</v>
      </c>
      <c r="O30" s="62">
        <v>3000</v>
      </c>
      <c r="P30" s="63">
        <f>Table22452368910111213141516171819202122242345672345689[[#This Row],[PEMBULATAN]]*O30</f>
        <v>156000</v>
      </c>
    </row>
    <row r="31" spans="1:16" ht="25.5" customHeight="1" x14ac:dyDescent="0.2">
      <c r="A31" s="90"/>
      <c r="B31" s="74"/>
      <c r="C31" s="85" t="s">
        <v>1484</v>
      </c>
      <c r="D31" s="77" t="s">
        <v>426</v>
      </c>
      <c r="E31" s="13">
        <v>44418</v>
      </c>
      <c r="F31" s="75" t="s">
        <v>1452</v>
      </c>
      <c r="G31" s="13">
        <v>44422</v>
      </c>
      <c r="H31" s="76" t="s">
        <v>1646</v>
      </c>
      <c r="I31" s="15">
        <v>65</v>
      </c>
      <c r="J31" s="15">
        <v>65</v>
      </c>
      <c r="K31" s="15">
        <v>23</v>
      </c>
      <c r="L31" s="15">
        <v>24</v>
      </c>
      <c r="M31" s="80">
        <f t="shared" si="0"/>
        <v>24.293749999999999</v>
      </c>
      <c r="N31" s="71">
        <v>24</v>
      </c>
      <c r="O31" s="62">
        <v>3000</v>
      </c>
      <c r="P31" s="63">
        <f>Table22452368910111213141516171819202122242345672345689[[#This Row],[PEMBULATAN]]*O31</f>
        <v>72000</v>
      </c>
    </row>
    <row r="32" spans="1:16" ht="25.5" customHeight="1" x14ac:dyDescent="0.2">
      <c r="A32" s="90"/>
      <c r="B32" s="74"/>
      <c r="C32" s="85" t="s">
        <v>1485</v>
      </c>
      <c r="D32" s="77" t="s">
        <v>426</v>
      </c>
      <c r="E32" s="13">
        <v>44418</v>
      </c>
      <c r="F32" s="75" t="s">
        <v>1452</v>
      </c>
      <c r="G32" s="13">
        <v>44422</v>
      </c>
      <c r="H32" s="76" t="s">
        <v>1646</v>
      </c>
      <c r="I32" s="15">
        <v>60</v>
      </c>
      <c r="J32" s="15">
        <v>60</v>
      </c>
      <c r="K32" s="15">
        <v>26</v>
      </c>
      <c r="L32" s="15">
        <v>21</v>
      </c>
      <c r="M32" s="80">
        <f t="shared" si="0"/>
        <v>23.4</v>
      </c>
      <c r="N32" s="71">
        <v>23</v>
      </c>
      <c r="O32" s="62">
        <v>3000</v>
      </c>
      <c r="P32" s="63">
        <f>Table22452368910111213141516171819202122242345672345689[[#This Row],[PEMBULATAN]]*O32</f>
        <v>69000</v>
      </c>
    </row>
    <row r="33" spans="1:16" ht="25.5" customHeight="1" x14ac:dyDescent="0.2">
      <c r="A33" s="90"/>
      <c r="B33" s="74"/>
      <c r="C33" s="85" t="s">
        <v>1486</v>
      </c>
      <c r="D33" s="77" t="s">
        <v>426</v>
      </c>
      <c r="E33" s="13">
        <v>44418</v>
      </c>
      <c r="F33" s="75" t="s">
        <v>1452</v>
      </c>
      <c r="G33" s="13">
        <v>44422</v>
      </c>
      <c r="H33" s="76" t="s">
        <v>1646</v>
      </c>
      <c r="I33" s="15">
        <v>90</v>
      </c>
      <c r="J33" s="15">
        <v>67</v>
      </c>
      <c r="K33" s="15">
        <v>49</v>
      </c>
      <c r="L33" s="15">
        <v>17</v>
      </c>
      <c r="M33" s="80">
        <f t="shared" si="0"/>
        <v>73.867500000000007</v>
      </c>
      <c r="N33" s="71">
        <v>74</v>
      </c>
      <c r="O33" s="62">
        <v>3000</v>
      </c>
      <c r="P33" s="63">
        <f>Table22452368910111213141516171819202122242345672345689[[#This Row],[PEMBULATAN]]*O33</f>
        <v>222000</v>
      </c>
    </row>
    <row r="34" spans="1:16" ht="25.5" customHeight="1" x14ac:dyDescent="0.2">
      <c r="A34" s="90"/>
      <c r="B34" s="74"/>
      <c r="C34" s="85" t="s">
        <v>1487</v>
      </c>
      <c r="D34" s="77" t="s">
        <v>426</v>
      </c>
      <c r="E34" s="13">
        <v>44418</v>
      </c>
      <c r="F34" s="75" t="s">
        <v>1452</v>
      </c>
      <c r="G34" s="13">
        <v>44422</v>
      </c>
      <c r="H34" s="76" t="s">
        <v>1646</v>
      </c>
      <c r="I34" s="15">
        <v>60</v>
      </c>
      <c r="J34" s="15">
        <v>40</v>
      </c>
      <c r="K34" s="15">
        <v>27</v>
      </c>
      <c r="L34" s="15">
        <v>19</v>
      </c>
      <c r="M34" s="80">
        <f t="shared" si="0"/>
        <v>16.2</v>
      </c>
      <c r="N34" s="71">
        <v>19</v>
      </c>
      <c r="O34" s="62">
        <v>3000</v>
      </c>
      <c r="P34" s="63">
        <f>Table22452368910111213141516171819202122242345672345689[[#This Row],[PEMBULATAN]]*O34</f>
        <v>57000</v>
      </c>
    </row>
    <row r="35" spans="1:16" ht="25.5" customHeight="1" x14ac:dyDescent="0.2">
      <c r="A35" s="90"/>
      <c r="B35" s="74"/>
      <c r="C35" s="85" t="s">
        <v>1488</v>
      </c>
      <c r="D35" s="77" t="s">
        <v>426</v>
      </c>
      <c r="E35" s="13">
        <v>44418</v>
      </c>
      <c r="F35" s="75" t="s">
        <v>1452</v>
      </c>
      <c r="G35" s="13">
        <v>44422</v>
      </c>
      <c r="H35" s="76" t="s">
        <v>1646</v>
      </c>
      <c r="I35" s="15">
        <v>63</v>
      </c>
      <c r="J35" s="15">
        <v>60</v>
      </c>
      <c r="K35" s="15">
        <v>37</v>
      </c>
      <c r="L35" s="15">
        <v>7</v>
      </c>
      <c r="M35" s="80">
        <f t="shared" si="0"/>
        <v>34.965000000000003</v>
      </c>
      <c r="N35" s="71">
        <v>35</v>
      </c>
      <c r="O35" s="62">
        <v>3000</v>
      </c>
      <c r="P35" s="63">
        <f>Table22452368910111213141516171819202122242345672345689[[#This Row],[PEMBULATAN]]*O35</f>
        <v>105000</v>
      </c>
    </row>
    <row r="36" spans="1:16" ht="25.5" customHeight="1" x14ac:dyDescent="0.2">
      <c r="A36" s="90"/>
      <c r="B36" s="74"/>
      <c r="C36" s="85" t="s">
        <v>1489</v>
      </c>
      <c r="D36" s="77" t="s">
        <v>426</v>
      </c>
      <c r="E36" s="13">
        <v>44418</v>
      </c>
      <c r="F36" s="75" t="s">
        <v>1452</v>
      </c>
      <c r="G36" s="13">
        <v>44422</v>
      </c>
      <c r="H36" s="76" t="s">
        <v>1646</v>
      </c>
      <c r="I36" s="15">
        <v>83</v>
      </c>
      <c r="J36" s="15">
        <v>64</v>
      </c>
      <c r="K36" s="15">
        <v>36</v>
      </c>
      <c r="L36" s="15">
        <v>14</v>
      </c>
      <c r="M36" s="80">
        <f t="shared" si="0"/>
        <v>47.808</v>
      </c>
      <c r="N36" s="71">
        <v>48</v>
      </c>
      <c r="O36" s="62">
        <v>3000</v>
      </c>
      <c r="P36" s="63">
        <f>Table22452368910111213141516171819202122242345672345689[[#This Row],[PEMBULATAN]]*O36</f>
        <v>144000</v>
      </c>
    </row>
    <row r="37" spans="1:16" ht="25.5" customHeight="1" x14ac:dyDescent="0.2">
      <c r="A37" s="90"/>
      <c r="B37" s="74"/>
      <c r="C37" s="85" t="s">
        <v>1490</v>
      </c>
      <c r="D37" s="77" t="s">
        <v>426</v>
      </c>
      <c r="E37" s="13">
        <v>44418</v>
      </c>
      <c r="F37" s="75" t="s">
        <v>1452</v>
      </c>
      <c r="G37" s="13">
        <v>44422</v>
      </c>
      <c r="H37" s="76" t="s">
        <v>1646</v>
      </c>
      <c r="I37" s="15">
        <v>51</v>
      </c>
      <c r="J37" s="15">
        <v>46</v>
      </c>
      <c r="K37" s="15">
        <v>19</v>
      </c>
      <c r="L37" s="15">
        <v>13</v>
      </c>
      <c r="M37" s="80">
        <f t="shared" si="0"/>
        <v>11.1435</v>
      </c>
      <c r="N37" s="71">
        <v>13</v>
      </c>
      <c r="O37" s="62">
        <v>3000</v>
      </c>
      <c r="P37" s="63">
        <f>Table22452368910111213141516171819202122242345672345689[[#This Row],[PEMBULATAN]]*O37</f>
        <v>39000</v>
      </c>
    </row>
    <row r="38" spans="1:16" ht="25.5" customHeight="1" x14ac:dyDescent="0.2">
      <c r="A38" s="90"/>
      <c r="B38" s="74"/>
      <c r="C38" s="85" t="s">
        <v>1491</v>
      </c>
      <c r="D38" s="77" t="s">
        <v>426</v>
      </c>
      <c r="E38" s="13">
        <v>44418</v>
      </c>
      <c r="F38" s="75" t="s">
        <v>1452</v>
      </c>
      <c r="G38" s="13">
        <v>44422</v>
      </c>
      <c r="H38" s="76" t="s">
        <v>1646</v>
      </c>
      <c r="I38" s="15">
        <v>90</v>
      </c>
      <c r="J38" s="15">
        <v>63</v>
      </c>
      <c r="K38" s="15">
        <v>36</v>
      </c>
      <c r="L38" s="15">
        <v>12</v>
      </c>
      <c r="M38" s="80">
        <f t="shared" si="0"/>
        <v>51.03</v>
      </c>
      <c r="N38" s="71">
        <v>51</v>
      </c>
      <c r="O38" s="62">
        <v>3000</v>
      </c>
      <c r="P38" s="63">
        <f>Table22452368910111213141516171819202122242345672345689[[#This Row],[PEMBULATAN]]*O38</f>
        <v>153000</v>
      </c>
    </row>
    <row r="39" spans="1:16" ht="25.5" customHeight="1" x14ac:dyDescent="0.2">
      <c r="A39" s="90"/>
      <c r="B39" s="74"/>
      <c r="C39" s="85" t="s">
        <v>1492</v>
      </c>
      <c r="D39" s="77" t="s">
        <v>426</v>
      </c>
      <c r="E39" s="13">
        <v>44418</v>
      </c>
      <c r="F39" s="75" t="s">
        <v>1452</v>
      </c>
      <c r="G39" s="13">
        <v>44422</v>
      </c>
      <c r="H39" s="76" t="s">
        <v>1646</v>
      </c>
      <c r="I39" s="15">
        <v>90</v>
      </c>
      <c r="J39" s="15">
        <v>68</v>
      </c>
      <c r="K39" s="15">
        <v>30</v>
      </c>
      <c r="L39" s="15">
        <v>13</v>
      </c>
      <c r="M39" s="80">
        <f t="shared" si="0"/>
        <v>45.9</v>
      </c>
      <c r="N39" s="71">
        <v>46</v>
      </c>
      <c r="O39" s="62">
        <v>3000</v>
      </c>
      <c r="P39" s="63">
        <f>Table22452368910111213141516171819202122242345672345689[[#This Row],[PEMBULATAN]]*O39</f>
        <v>138000</v>
      </c>
    </row>
    <row r="40" spans="1:16" ht="25.5" customHeight="1" x14ac:dyDescent="0.2">
      <c r="A40" s="90"/>
      <c r="B40" s="74"/>
      <c r="C40" s="85" t="s">
        <v>1493</v>
      </c>
      <c r="D40" s="77" t="s">
        <v>426</v>
      </c>
      <c r="E40" s="13">
        <v>44418</v>
      </c>
      <c r="F40" s="75" t="s">
        <v>1452</v>
      </c>
      <c r="G40" s="13">
        <v>44422</v>
      </c>
      <c r="H40" s="76" t="s">
        <v>1646</v>
      </c>
      <c r="I40" s="15">
        <v>94</v>
      </c>
      <c r="J40" s="15">
        <v>60</v>
      </c>
      <c r="K40" s="15">
        <v>45</v>
      </c>
      <c r="L40" s="15">
        <v>18</v>
      </c>
      <c r="M40" s="80">
        <f t="shared" si="0"/>
        <v>63.45</v>
      </c>
      <c r="N40" s="71">
        <v>63</v>
      </c>
      <c r="O40" s="62">
        <v>3000</v>
      </c>
      <c r="P40" s="63">
        <f>Table22452368910111213141516171819202122242345672345689[[#This Row],[PEMBULATAN]]*O40</f>
        <v>189000</v>
      </c>
    </row>
    <row r="41" spans="1:16" ht="25.5" customHeight="1" x14ac:dyDescent="0.2">
      <c r="A41" s="90"/>
      <c r="B41" s="74"/>
      <c r="C41" s="85" t="s">
        <v>1494</v>
      </c>
      <c r="D41" s="77" t="s">
        <v>426</v>
      </c>
      <c r="E41" s="13">
        <v>44418</v>
      </c>
      <c r="F41" s="75" t="s">
        <v>1452</v>
      </c>
      <c r="G41" s="13">
        <v>44422</v>
      </c>
      <c r="H41" s="76" t="s">
        <v>1646</v>
      </c>
      <c r="I41" s="15">
        <v>100</v>
      </c>
      <c r="J41" s="15">
        <v>67</v>
      </c>
      <c r="K41" s="15">
        <v>41</v>
      </c>
      <c r="L41" s="15">
        <v>1</v>
      </c>
      <c r="M41" s="80">
        <f t="shared" si="0"/>
        <v>68.674999999999997</v>
      </c>
      <c r="N41" s="71">
        <v>69</v>
      </c>
      <c r="O41" s="62">
        <v>3000</v>
      </c>
      <c r="P41" s="63">
        <f>Table22452368910111213141516171819202122242345672345689[[#This Row],[PEMBULATAN]]*O41</f>
        <v>207000</v>
      </c>
    </row>
    <row r="42" spans="1:16" ht="25.5" customHeight="1" x14ac:dyDescent="0.2">
      <c r="A42" s="90"/>
      <c r="B42" s="74"/>
      <c r="C42" s="85" t="s">
        <v>1495</v>
      </c>
      <c r="D42" s="77" t="s">
        <v>426</v>
      </c>
      <c r="E42" s="13">
        <v>44418</v>
      </c>
      <c r="F42" s="75" t="s">
        <v>1452</v>
      </c>
      <c r="G42" s="13">
        <v>44422</v>
      </c>
      <c r="H42" s="76" t="s">
        <v>1646</v>
      </c>
      <c r="I42" s="15">
        <v>64</v>
      </c>
      <c r="J42" s="15">
        <v>66</v>
      </c>
      <c r="K42" s="15">
        <v>34</v>
      </c>
      <c r="L42" s="15">
        <v>21</v>
      </c>
      <c r="M42" s="80">
        <f t="shared" si="0"/>
        <v>35.904000000000003</v>
      </c>
      <c r="N42" s="71">
        <v>36</v>
      </c>
      <c r="O42" s="62">
        <v>3000</v>
      </c>
      <c r="P42" s="63">
        <f>Table22452368910111213141516171819202122242345672345689[[#This Row],[PEMBULATAN]]*O42</f>
        <v>108000</v>
      </c>
    </row>
    <row r="43" spans="1:16" ht="25.5" customHeight="1" x14ac:dyDescent="0.2">
      <c r="A43" s="90"/>
      <c r="B43" s="74"/>
      <c r="C43" s="85" t="s">
        <v>1496</v>
      </c>
      <c r="D43" s="77" t="s">
        <v>426</v>
      </c>
      <c r="E43" s="13">
        <v>44418</v>
      </c>
      <c r="F43" s="75" t="s">
        <v>1452</v>
      </c>
      <c r="G43" s="13">
        <v>44422</v>
      </c>
      <c r="H43" s="76" t="s">
        <v>1646</v>
      </c>
      <c r="I43" s="15">
        <v>51</v>
      </c>
      <c r="J43" s="15">
        <v>41</v>
      </c>
      <c r="K43" s="15">
        <v>10</v>
      </c>
      <c r="L43" s="15">
        <v>10</v>
      </c>
      <c r="M43" s="80">
        <f t="shared" si="0"/>
        <v>5.2275</v>
      </c>
      <c r="N43" s="71">
        <v>10</v>
      </c>
      <c r="O43" s="62">
        <v>3000</v>
      </c>
      <c r="P43" s="63">
        <f>Table22452368910111213141516171819202122242345672345689[[#This Row],[PEMBULATAN]]*O43</f>
        <v>30000</v>
      </c>
    </row>
    <row r="44" spans="1:16" ht="25.5" customHeight="1" x14ac:dyDescent="0.2">
      <c r="A44" s="90"/>
      <c r="B44" s="74"/>
      <c r="C44" s="85" t="s">
        <v>1497</v>
      </c>
      <c r="D44" s="77" t="s">
        <v>426</v>
      </c>
      <c r="E44" s="13">
        <v>44418</v>
      </c>
      <c r="F44" s="75" t="s">
        <v>1452</v>
      </c>
      <c r="G44" s="13">
        <v>44422</v>
      </c>
      <c r="H44" s="76" t="s">
        <v>1646</v>
      </c>
      <c r="I44" s="15">
        <v>91</v>
      </c>
      <c r="J44" s="15">
        <v>61</v>
      </c>
      <c r="K44" s="15">
        <v>30</v>
      </c>
      <c r="L44" s="15">
        <v>10</v>
      </c>
      <c r="M44" s="80">
        <f t="shared" si="0"/>
        <v>41.6325</v>
      </c>
      <c r="N44" s="71">
        <v>42</v>
      </c>
      <c r="O44" s="62">
        <v>3000</v>
      </c>
      <c r="P44" s="63">
        <f>Table22452368910111213141516171819202122242345672345689[[#This Row],[PEMBULATAN]]*O44</f>
        <v>126000</v>
      </c>
    </row>
    <row r="45" spans="1:16" ht="25.5" customHeight="1" x14ac:dyDescent="0.2">
      <c r="A45" s="90"/>
      <c r="B45" s="74"/>
      <c r="C45" s="85" t="s">
        <v>1498</v>
      </c>
      <c r="D45" s="77" t="s">
        <v>426</v>
      </c>
      <c r="E45" s="13">
        <v>44418</v>
      </c>
      <c r="F45" s="75" t="s">
        <v>1452</v>
      </c>
      <c r="G45" s="13">
        <v>44422</v>
      </c>
      <c r="H45" s="76" t="s">
        <v>1646</v>
      </c>
      <c r="I45" s="15">
        <v>85</v>
      </c>
      <c r="J45" s="15">
        <v>50</v>
      </c>
      <c r="K45" s="15">
        <v>23</v>
      </c>
      <c r="L45" s="15">
        <v>13</v>
      </c>
      <c r="M45" s="80">
        <f t="shared" si="0"/>
        <v>24.4375</v>
      </c>
      <c r="N45" s="71">
        <v>24</v>
      </c>
      <c r="O45" s="62">
        <v>3000</v>
      </c>
      <c r="P45" s="63">
        <f>Table22452368910111213141516171819202122242345672345689[[#This Row],[PEMBULATAN]]*O45</f>
        <v>72000</v>
      </c>
    </row>
    <row r="46" spans="1:16" ht="25.5" customHeight="1" x14ac:dyDescent="0.2">
      <c r="A46" s="90"/>
      <c r="B46" s="74"/>
      <c r="C46" s="85" t="s">
        <v>1499</v>
      </c>
      <c r="D46" s="77" t="s">
        <v>426</v>
      </c>
      <c r="E46" s="13">
        <v>44418</v>
      </c>
      <c r="F46" s="75" t="s">
        <v>1452</v>
      </c>
      <c r="G46" s="13">
        <v>44422</v>
      </c>
      <c r="H46" s="76" t="s">
        <v>1646</v>
      </c>
      <c r="I46" s="15">
        <v>92</v>
      </c>
      <c r="J46" s="15">
        <v>51</v>
      </c>
      <c r="K46" s="15">
        <v>30</v>
      </c>
      <c r="L46" s="15">
        <v>9</v>
      </c>
      <c r="M46" s="80">
        <f t="shared" si="0"/>
        <v>35.19</v>
      </c>
      <c r="N46" s="71">
        <v>35</v>
      </c>
      <c r="O46" s="62">
        <v>3000</v>
      </c>
      <c r="P46" s="63">
        <f>Table22452368910111213141516171819202122242345672345689[[#This Row],[PEMBULATAN]]*O46</f>
        <v>105000</v>
      </c>
    </row>
    <row r="47" spans="1:16" ht="25.5" customHeight="1" x14ac:dyDescent="0.2">
      <c r="A47" s="90"/>
      <c r="B47" s="74"/>
      <c r="C47" s="85" t="s">
        <v>1500</v>
      </c>
      <c r="D47" s="77" t="s">
        <v>426</v>
      </c>
      <c r="E47" s="13">
        <v>44418</v>
      </c>
      <c r="F47" s="75" t="s">
        <v>1452</v>
      </c>
      <c r="G47" s="13">
        <v>44422</v>
      </c>
      <c r="H47" s="76" t="s">
        <v>1646</v>
      </c>
      <c r="I47" s="15">
        <v>82</v>
      </c>
      <c r="J47" s="15">
        <v>61</v>
      </c>
      <c r="K47" s="15">
        <v>30</v>
      </c>
      <c r="L47" s="15">
        <v>5</v>
      </c>
      <c r="M47" s="80">
        <f t="shared" si="0"/>
        <v>37.515000000000001</v>
      </c>
      <c r="N47" s="71">
        <v>38</v>
      </c>
      <c r="O47" s="62">
        <v>3000</v>
      </c>
      <c r="P47" s="63">
        <f>Table22452368910111213141516171819202122242345672345689[[#This Row],[PEMBULATAN]]*O47</f>
        <v>114000</v>
      </c>
    </row>
    <row r="48" spans="1:16" ht="25.5" customHeight="1" x14ac:dyDescent="0.2">
      <c r="A48" s="90"/>
      <c r="B48" s="74"/>
      <c r="C48" s="85" t="s">
        <v>1501</v>
      </c>
      <c r="D48" s="77" t="s">
        <v>426</v>
      </c>
      <c r="E48" s="13">
        <v>44418</v>
      </c>
      <c r="F48" s="75" t="s">
        <v>1452</v>
      </c>
      <c r="G48" s="13">
        <v>44422</v>
      </c>
      <c r="H48" s="76" t="s">
        <v>1646</v>
      </c>
      <c r="I48" s="15">
        <v>71</v>
      </c>
      <c r="J48" s="15">
        <v>52</v>
      </c>
      <c r="K48" s="15">
        <v>22</v>
      </c>
      <c r="L48" s="15">
        <v>14</v>
      </c>
      <c r="M48" s="80">
        <f t="shared" si="0"/>
        <v>20.306000000000001</v>
      </c>
      <c r="N48" s="71">
        <v>20</v>
      </c>
      <c r="O48" s="62">
        <v>3000</v>
      </c>
      <c r="P48" s="63">
        <f>Table22452368910111213141516171819202122242345672345689[[#This Row],[PEMBULATAN]]*O48</f>
        <v>60000</v>
      </c>
    </row>
    <row r="49" spans="1:16" ht="25.5" customHeight="1" x14ac:dyDescent="0.2">
      <c r="A49" s="90"/>
      <c r="B49" s="74"/>
      <c r="C49" s="85" t="s">
        <v>1502</v>
      </c>
      <c r="D49" s="77" t="s">
        <v>426</v>
      </c>
      <c r="E49" s="13">
        <v>44418</v>
      </c>
      <c r="F49" s="75" t="s">
        <v>1452</v>
      </c>
      <c r="G49" s="13">
        <v>44422</v>
      </c>
      <c r="H49" s="76" t="s">
        <v>1646</v>
      </c>
      <c r="I49" s="15">
        <v>80</v>
      </c>
      <c r="J49" s="15">
        <v>63</v>
      </c>
      <c r="K49" s="15">
        <v>23</v>
      </c>
      <c r="L49" s="15">
        <v>19</v>
      </c>
      <c r="M49" s="80">
        <f t="shared" si="0"/>
        <v>28.98</v>
      </c>
      <c r="N49" s="71">
        <v>29</v>
      </c>
      <c r="O49" s="62">
        <v>3000</v>
      </c>
      <c r="P49" s="63">
        <f>Table22452368910111213141516171819202122242345672345689[[#This Row],[PEMBULATAN]]*O49</f>
        <v>87000</v>
      </c>
    </row>
    <row r="50" spans="1:16" ht="25.5" customHeight="1" x14ac:dyDescent="0.2">
      <c r="A50" s="90"/>
      <c r="B50" s="74"/>
      <c r="C50" s="85" t="s">
        <v>1503</v>
      </c>
      <c r="D50" s="77" t="s">
        <v>426</v>
      </c>
      <c r="E50" s="13">
        <v>44418</v>
      </c>
      <c r="F50" s="75" t="s">
        <v>1452</v>
      </c>
      <c r="G50" s="13">
        <v>44422</v>
      </c>
      <c r="H50" s="76" t="s">
        <v>1646</v>
      </c>
      <c r="I50" s="15">
        <v>75</v>
      </c>
      <c r="J50" s="15">
        <v>63</v>
      </c>
      <c r="K50" s="15">
        <v>23</v>
      </c>
      <c r="L50" s="15">
        <v>22</v>
      </c>
      <c r="M50" s="80">
        <f t="shared" si="0"/>
        <v>27.168749999999999</v>
      </c>
      <c r="N50" s="71">
        <v>27</v>
      </c>
      <c r="O50" s="62">
        <v>3000</v>
      </c>
      <c r="P50" s="63">
        <f>Table22452368910111213141516171819202122242345672345689[[#This Row],[PEMBULATAN]]*O50</f>
        <v>81000</v>
      </c>
    </row>
    <row r="51" spans="1:16" ht="25.5" customHeight="1" x14ac:dyDescent="0.2">
      <c r="A51" s="90"/>
      <c r="B51" s="74"/>
      <c r="C51" s="85" t="s">
        <v>1504</v>
      </c>
      <c r="D51" s="77" t="s">
        <v>426</v>
      </c>
      <c r="E51" s="13">
        <v>44418</v>
      </c>
      <c r="F51" s="75" t="s">
        <v>1452</v>
      </c>
      <c r="G51" s="13">
        <v>44422</v>
      </c>
      <c r="H51" s="76" t="s">
        <v>1646</v>
      </c>
      <c r="I51" s="15">
        <v>83</v>
      </c>
      <c r="J51" s="15">
        <v>51</v>
      </c>
      <c r="K51" s="15">
        <v>31</v>
      </c>
      <c r="L51" s="15">
        <v>10</v>
      </c>
      <c r="M51" s="80">
        <f t="shared" si="0"/>
        <v>32.805750000000003</v>
      </c>
      <c r="N51" s="71">
        <v>33</v>
      </c>
      <c r="O51" s="62">
        <v>3000</v>
      </c>
      <c r="P51" s="63">
        <f>Table22452368910111213141516171819202122242345672345689[[#This Row],[PEMBULATAN]]*O51</f>
        <v>99000</v>
      </c>
    </row>
    <row r="52" spans="1:16" ht="25.5" customHeight="1" x14ac:dyDescent="0.2">
      <c r="A52" s="90"/>
      <c r="B52" s="74"/>
      <c r="C52" s="85" t="s">
        <v>1505</v>
      </c>
      <c r="D52" s="77" t="s">
        <v>426</v>
      </c>
      <c r="E52" s="13">
        <v>44418</v>
      </c>
      <c r="F52" s="75" t="s">
        <v>1452</v>
      </c>
      <c r="G52" s="13">
        <v>44422</v>
      </c>
      <c r="H52" s="76" t="s">
        <v>1646</v>
      </c>
      <c r="I52" s="15">
        <v>61</v>
      </c>
      <c r="J52" s="15">
        <v>41</v>
      </c>
      <c r="K52" s="15">
        <v>30</v>
      </c>
      <c r="L52" s="15">
        <v>10</v>
      </c>
      <c r="M52" s="80">
        <f t="shared" si="0"/>
        <v>18.7575</v>
      </c>
      <c r="N52" s="71">
        <v>19</v>
      </c>
      <c r="O52" s="62">
        <v>3000</v>
      </c>
      <c r="P52" s="63">
        <f>Table22452368910111213141516171819202122242345672345689[[#This Row],[PEMBULATAN]]*O52</f>
        <v>57000</v>
      </c>
    </row>
    <row r="53" spans="1:16" ht="25.5" customHeight="1" x14ac:dyDescent="0.2">
      <c r="A53" s="90"/>
      <c r="B53" s="74"/>
      <c r="C53" s="85" t="s">
        <v>1506</v>
      </c>
      <c r="D53" s="77" t="s">
        <v>426</v>
      </c>
      <c r="E53" s="13">
        <v>44418</v>
      </c>
      <c r="F53" s="75" t="s">
        <v>1452</v>
      </c>
      <c r="G53" s="13">
        <v>44422</v>
      </c>
      <c r="H53" s="76" t="s">
        <v>1646</v>
      </c>
      <c r="I53" s="15">
        <v>85</v>
      </c>
      <c r="J53" s="15">
        <v>43</v>
      </c>
      <c r="K53" s="15">
        <v>36</v>
      </c>
      <c r="L53" s="15">
        <v>18</v>
      </c>
      <c r="M53" s="80">
        <f t="shared" si="0"/>
        <v>32.895000000000003</v>
      </c>
      <c r="N53" s="71">
        <v>33</v>
      </c>
      <c r="O53" s="62">
        <v>3000</v>
      </c>
      <c r="P53" s="63">
        <f>Table22452368910111213141516171819202122242345672345689[[#This Row],[PEMBULATAN]]*O53</f>
        <v>99000</v>
      </c>
    </row>
    <row r="54" spans="1:16" ht="25.5" customHeight="1" x14ac:dyDescent="0.2">
      <c r="A54" s="90"/>
      <c r="B54" s="74"/>
      <c r="C54" s="85" t="s">
        <v>1507</v>
      </c>
      <c r="D54" s="77" t="s">
        <v>426</v>
      </c>
      <c r="E54" s="13">
        <v>44418</v>
      </c>
      <c r="F54" s="75" t="s">
        <v>1452</v>
      </c>
      <c r="G54" s="13">
        <v>44422</v>
      </c>
      <c r="H54" s="76" t="s">
        <v>1646</v>
      </c>
      <c r="I54" s="15">
        <v>90</v>
      </c>
      <c r="J54" s="15">
        <v>51</v>
      </c>
      <c r="K54" s="15">
        <v>32</v>
      </c>
      <c r="L54" s="15">
        <v>14</v>
      </c>
      <c r="M54" s="80">
        <f t="shared" si="0"/>
        <v>36.72</v>
      </c>
      <c r="N54" s="71">
        <v>37</v>
      </c>
      <c r="O54" s="62">
        <v>3000</v>
      </c>
      <c r="P54" s="63">
        <f>Table22452368910111213141516171819202122242345672345689[[#This Row],[PEMBULATAN]]*O54</f>
        <v>111000</v>
      </c>
    </row>
    <row r="55" spans="1:16" ht="25.5" customHeight="1" x14ac:dyDescent="0.2">
      <c r="A55" s="90"/>
      <c r="B55" s="74"/>
      <c r="C55" s="85" t="s">
        <v>1508</v>
      </c>
      <c r="D55" s="77" t="s">
        <v>426</v>
      </c>
      <c r="E55" s="13">
        <v>44418</v>
      </c>
      <c r="F55" s="75" t="s">
        <v>1452</v>
      </c>
      <c r="G55" s="13">
        <v>44422</v>
      </c>
      <c r="H55" s="76" t="s">
        <v>1646</v>
      </c>
      <c r="I55" s="15">
        <v>70</v>
      </c>
      <c r="J55" s="15">
        <v>31</v>
      </c>
      <c r="K55" s="15">
        <v>10</v>
      </c>
      <c r="L55" s="15">
        <v>15</v>
      </c>
      <c r="M55" s="80">
        <f t="shared" si="0"/>
        <v>5.4249999999999998</v>
      </c>
      <c r="N55" s="71">
        <v>15</v>
      </c>
      <c r="O55" s="62">
        <v>3000</v>
      </c>
      <c r="P55" s="63">
        <f>Table22452368910111213141516171819202122242345672345689[[#This Row],[PEMBULATAN]]*O55</f>
        <v>45000</v>
      </c>
    </row>
    <row r="56" spans="1:16" ht="25.5" customHeight="1" x14ac:dyDescent="0.2">
      <c r="A56" s="90"/>
      <c r="B56" s="74"/>
      <c r="C56" s="85" t="s">
        <v>1509</v>
      </c>
      <c r="D56" s="77" t="s">
        <v>426</v>
      </c>
      <c r="E56" s="13">
        <v>44418</v>
      </c>
      <c r="F56" s="75" t="s">
        <v>1452</v>
      </c>
      <c r="G56" s="13">
        <v>44422</v>
      </c>
      <c r="H56" s="76" t="s">
        <v>1646</v>
      </c>
      <c r="I56" s="15">
        <v>40</v>
      </c>
      <c r="J56" s="15">
        <v>20</v>
      </c>
      <c r="K56" s="15">
        <v>20</v>
      </c>
      <c r="L56" s="15">
        <v>20</v>
      </c>
      <c r="M56" s="80">
        <f t="shared" si="0"/>
        <v>4</v>
      </c>
      <c r="N56" s="71">
        <v>20</v>
      </c>
      <c r="O56" s="62">
        <v>3000</v>
      </c>
      <c r="P56" s="63">
        <f>Table22452368910111213141516171819202122242345672345689[[#This Row],[PEMBULATAN]]*O56</f>
        <v>60000</v>
      </c>
    </row>
    <row r="57" spans="1:16" ht="25.5" customHeight="1" x14ac:dyDescent="0.2">
      <c r="A57" s="90"/>
      <c r="B57" s="74"/>
      <c r="C57" s="85" t="s">
        <v>1510</v>
      </c>
      <c r="D57" s="77" t="s">
        <v>426</v>
      </c>
      <c r="E57" s="13">
        <v>44418</v>
      </c>
      <c r="F57" s="75" t="s">
        <v>1452</v>
      </c>
      <c r="G57" s="13">
        <v>44422</v>
      </c>
      <c r="H57" s="76" t="s">
        <v>1646</v>
      </c>
      <c r="I57" s="15">
        <v>51</v>
      </c>
      <c r="J57" s="15">
        <v>41</v>
      </c>
      <c r="K57" s="15">
        <v>8</v>
      </c>
      <c r="L57" s="15">
        <v>6</v>
      </c>
      <c r="M57" s="80">
        <f t="shared" si="0"/>
        <v>4.1820000000000004</v>
      </c>
      <c r="N57" s="71">
        <v>6</v>
      </c>
      <c r="O57" s="62">
        <v>3000</v>
      </c>
      <c r="P57" s="63">
        <f>Table22452368910111213141516171819202122242345672345689[[#This Row],[PEMBULATAN]]*O57</f>
        <v>18000</v>
      </c>
    </row>
    <row r="58" spans="1:16" ht="25.5" customHeight="1" x14ac:dyDescent="0.2">
      <c r="A58" s="90"/>
      <c r="B58" s="74"/>
      <c r="C58" s="85" t="s">
        <v>1511</v>
      </c>
      <c r="D58" s="77" t="s">
        <v>426</v>
      </c>
      <c r="E58" s="13">
        <v>44418</v>
      </c>
      <c r="F58" s="75" t="s">
        <v>1452</v>
      </c>
      <c r="G58" s="13">
        <v>44422</v>
      </c>
      <c r="H58" s="76" t="s">
        <v>1646</v>
      </c>
      <c r="I58" s="15">
        <v>70</v>
      </c>
      <c r="J58" s="15">
        <v>10</v>
      </c>
      <c r="K58" s="15">
        <v>22</v>
      </c>
      <c r="L58" s="15">
        <v>19</v>
      </c>
      <c r="M58" s="80">
        <f t="shared" si="0"/>
        <v>3.85</v>
      </c>
      <c r="N58" s="71">
        <v>19</v>
      </c>
      <c r="O58" s="62">
        <v>3000</v>
      </c>
      <c r="P58" s="63">
        <f>Table22452368910111213141516171819202122242345672345689[[#This Row],[PEMBULATAN]]*O58</f>
        <v>57000</v>
      </c>
    </row>
    <row r="59" spans="1:16" ht="25.5" customHeight="1" x14ac:dyDescent="0.2">
      <c r="A59" s="90"/>
      <c r="B59" s="74"/>
      <c r="C59" s="85" t="s">
        <v>1512</v>
      </c>
      <c r="D59" s="77" t="s">
        <v>426</v>
      </c>
      <c r="E59" s="13">
        <v>44418</v>
      </c>
      <c r="F59" s="75" t="s">
        <v>1452</v>
      </c>
      <c r="G59" s="13">
        <v>44422</v>
      </c>
      <c r="H59" s="76" t="s">
        <v>1646</v>
      </c>
      <c r="I59" s="15">
        <v>51</v>
      </c>
      <c r="J59" s="15">
        <v>22</v>
      </c>
      <c r="K59" s="15">
        <v>13</v>
      </c>
      <c r="L59" s="15">
        <v>18</v>
      </c>
      <c r="M59" s="80">
        <f t="shared" si="0"/>
        <v>3.6465000000000001</v>
      </c>
      <c r="N59" s="71">
        <v>18</v>
      </c>
      <c r="O59" s="62">
        <v>3000</v>
      </c>
      <c r="P59" s="63">
        <f>Table22452368910111213141516171819202122242345672345689[[#This Row],[PEMBULATAN]]*O59</f>
        <v>54000</v>
      </c>
    </row>
    <row r="60" spans="1:16" ht="25.5" customHeight="1" x14ac:dyDescent="0.2">
      <c r="A60" s="90"/>
      <c r="B60" s="74"/>
      <c r="C60" s="85" t="s">
        <v>1513</v>
      </c>
      <c r="D60" s="77" t="s">
        <v>426</v>
      </c>
      <c r="E60" s="13">
        <v>44418</v>
      </c>
      <c r="F60" s="75" t="s">
        <v>1452</v>
      </c>
      <c r="G60" s="13">
        <v>44422</v>
      </c>
      <c r="H60" s="76" t="s">
        <v>1646</v>
      </c>
      <c r="I60" s="15">
        <v>61</v>
      </c>
      <c r="J60" s="15">
        <v>51</v>
      </c>
      <c r="K60" s="15">
        <v>21</v>
      </c>
      <c r="L60" s="15">
        <v>22</v>
      </c>
      <c r="M60" s="80">
        <f t="shared" si="0"/>
        <v>16.332750000000001</v>
      </c>
      <c r="N60" s="71">
        <v>22</v>
      </c>
      <c r="O60" s="62">
        <v>3000</v>
      </c>
      <c r="P60" s="63">
        <f>Table22452368910111213141516171819202122242345672345689[[#This Row],[PEMBULATAN]]*O60</f>
        <v>66000</v>
      </c>
    </row>
    <row r="61" spans="1:16" ht="25.5" customHeight="1" x14ac:dyDescent="0.2">
      <c r="A61" s="90"/>
      <c r="B61" s="74"/>
      <c r="C61" s="85" t="s">
        <v>1514</v>
      </c>
      <c r="D61" s="77" t="s">
        <v>426</v>
      </c>
      <c r="E61" s="13">
        <v>44418</v>
      </c>
      <c r="F61" s="75" t="s">
        <v>1452</v>
      </c>
      <c r="G61" s="13">
        <v>44422</v>
      </c>
      <c r="H61" s="76" t="s">
        <v>1646</v>
      </c>
      <c r="I61" s="15">
        <v>65</v>
      </c>
      <c r="J61" s="15">
        <v>53</v>
      </c>
      <c r="K61" s="15">
        <v>20</v>
      </c>
      <c r="L61" s="15">
        <v>2</v>
      </c>
      <c r="M61" s="80">
        <f t="shared" si="0"/>
        <v>17.225000000000001</v>
      </c>
      <c r="N61" s="71">
        <v>17</v>
      </c>
      <c r="O61" s="62">
        <v>3000</v>
      </c>
      <c r="P61" s="63">
        <f>Table22452368910111213141516171819202122242345672345689[[#This Row],[PEMBULATAN]]*O61</f>
        <v>51000</v>
      </c>
    </row>
    <row r="62" spans="1:16" ht="25.5" customHeight="1" x14ac:dyDescent="0.2">
      <c r="A62" s="90"/>
      <c r="B62" s="74"/>
      <c r="C62" s="85" t="s">
        <v>1515</v>
      </c>
      <c r="D62" s="77" t="s">
        <v>426</v>
      </c>
      <c r="E62" s="13">
        <v>44418</v>
      </c>
      <c r="F62" s="75" t="s">
        <v>1452</v>
      </c>
      <c r="G62" s="13">
        <v>44422</v>
      </c>
      <c r="H62" s="76" t="s">
        <v>1646</v>
      </c>
      <c r="I62" s="15">
        <v>50</v>
      </c>
      <c r="J62" s="15">
        <v>40</v>
      </c>
      <c r="K62" s="15">
        <v>25</v>
      </c>
      <c r="L62" s="15">
        <v>1</v>
      </c>
      <c r="M62" s="80">
        <f t="shared" si="0"/>
        <v>12.5</v>
      </c>
      <c r="N62" s="71">
        <v>13</v>
      </c>
      <c r="O62" s="62">
        <v>3000</v>
      </c>
      <c r="P62" s="63">
        <f>Table22452368910111213141516171819202122242345672345689[[#This Row],[PEMBULATAN]]*O62</f>
        <v>39000</v>
      </c>
    </row>
    <row r="63" spans="1:16" ht="25.5" customHeight="1" x14ac:dyDescent="0.2">
      <c r="A63" s="90"/>
      <c r="B63" s="74"/>
      <c r="C63" s="85" t="s">
        <v>1516</v>
      </c>
      <c r="D63" s="77" t="s">
        <v>426</v>
      </c>
      <c r="E63" s="13">
        <v>44418</v>
      </c>
      <c r="F63" s="75" t="s">
        <v>1452</v>
      </c>
      <c r="G63" s="13">
        <v>44422</v>
      </c>
      <c r="H63" s="76" t="s">
        <v>1646</v>
      </c>
      <c r="I63" s="15">
        <v>52</v>
      </c>
      <c r="J63" s="15">
        <v>34</v>
      </c>
      <c r="K63" s="15">
        <v>12</v>
      </c>
      <c r="L63" s="15">
        <v>16</v>
      </c>
      <c r="M63" s="80">
        <f t="shared" si="0"/>
        <v>5.3040000000000003</v>
      </c>
      <c r="N63" s="71">
        <v>16</v>
      </c>
      <c r="O63" s="62">
        <v>3000</v>
      </c>
      <c r="P63" s="63">
        <f>Table22452368910111213141516171819202122242345672345689[[#This Row],[PEMBULATAN]]*O63</f>
        <v>48000</v>
      </c>
    </row>
    <row r="64" spans="1:16" ht="25.5" customHeight="1" x14ac:dyDescent="0.2">
      <c r="A64" s="90"/>
      <c r="B64" s="74"/>
      <c r="C64" s="85" t="s">
        <v>1517</v>
      </c>
      <c r="D64" s="77" t="s">
        <v>426</v>
      </c>
      <c r="E64" s="13">
        <v>44418</v>
      </c>
      <c r="F64" s="75" t="s">
        <v>1452</v>
      </c>
      <c r="G64" s="13">
        <v>44422</v>
      </c>
      <c r="H64" s="76" t="s">
        <v>1646</v>
      </c>
      <c r="I64" s="15">
        <v>61</v>
      </c>
      <c r="J64" s="15">
        <v>40</v>
      </c>
      <c r="K64" s="15">
        <v>20</v>
      </c>
      <c r="L64" s="15">
        <v>20</v>
      </c>
      <c r="M64" s="80">
        <f t="shared" si="0"/>
        <v>12.2</v>
      </c>
      <c r="N64" s="71">
        <v>20</v>
      </c>
      <c r="O64" s="62">
        <v>3000</v>
      </c>
      <c r="P64" s="63">
        <f>Table22452368910111213141516171819202122242345672345689[[#This Row],[PEMBULATAN]]*O64</f>
        <v>60000</v>
      </c>
    </row>
    <row r="65" spans="1:16" ht="25.5" customHeight="1" x14ac:dyDescent="0.2">
      <c r="A65" s="90"/>
      <c r="B65" s="74"/>
      <c r="C65" s="85" t="s">
        <v>1518</v>
      </c>
      <c r="D65" s="77" t="s">
        <v>426</v>
      </c>
      <c r="E65" s="13">
        <v>44418</v>
      </c>
      <c r="F65" s="75" t="s">
        <v>1452</v>
      </c>
      <c r="G65" s="13">
        <v>44422</v>
      </c>
      <c r="H65" s="76" t="s">
        <v>1646</v>
      </c>
      <c r="I65" s="15">
        <v>80</v>
      </c>
      <c r="J65" s="15">
        <v>60</v>
      </c>
      <c r="K65" s="15">
        <v>22</v>
      </c>
      <c r="L65" s="15">
        <v>7</v>
      </c>
      <c r="M65" s="80">
        <f t="shared" si="0"/>
        <v>26.4</v>
      </c>
      <c r="N65" s="71">
        <v>26</v>
      </c>
      <c r="O65" s="62">
        <v>3000</v>
      </c>
      <c r="P65" s="63">
        <f>Table22452368910111213141516171819202122242345672345689[[#This Row],[PEMBULATAN]]*O65</f>
        <v>78000</v>
      </c>
    </row>
    <row r="66" spans="1:16" ht="25.5" customHeight="1" x14ac:dyDescent="0.2">
      <c r="A66" s="90"/>
      <c r="B66" s="74"/>
      <c r="C66" s="85" t="s">
        <v>1519</v>
      </c>
      <c r="D66" s="77" t="s">
        <v>426</v>
      </c>
      <c r="E66" s="13">
        <v>44418</v>
      </c>
      <c r="F66" s="75" t="s">
        <v>1452</v>
      </c>
      <c r="G66" s="13">
        <v>44422</v>
      </c>
      <c r="H66" s="76" t="s">
        <v>1646</v>
      </c>
      <c r="I66" s="15">
        <v>131</v>
      </c>
      <c r="J66" s="15">
        <v>54</v>
      </c>
      <c r="K66" s="15">
        <v>24</v>
      </c>
      <c r="L66" s="15">
        <v>7</v>
      </c>
      <c r="M66" s="80">
        <f t="shared" si="0"/>
        <v>42.444000000000003</v>
      </c>
      <c r="N66" s="71">
        <v>42</v>
      </c>
      <c r="O66" s="62">
        <v>3000</v>
      </c>
      <c r="P66" s="63">
        <f>Table22452368910111213141516171819202122242345672345689[[#This Row],[PEMBULATAN]]*O66</f>
        <v>126000</v>
      </c>
    </row>
    <row r="67" spans="1:16" ht="25.5" customHeight="1" x14ac:dyDescent="0.2">
      <c r="A67" s="90"/>
      <c r="B67" s="74"/>
      <c r="C67" s="85" t="s">
        <v>1520</v>
      </c>
      <c r="D67" s="77" t="s">
        <v>426</v>
      </c>
      <c r="E67" s="13">
        <v>44418</v>
      </c>
      <c r="F67" s="75" t="s">
        <v>1452</v>
      </c>
      <c r="G67" s="13">
        <v>44422</v>
      </c>
      <c r="H67" s="76" t="s">
        <v>1646</v>
      </c>
      <c r="I67" s="15">
        <v>81</v>
      </c>
      <c r="J67" s="15">
        <v>51</v>
      </c>
      <c r="K67" s="15">
        <v>41</v>
      </c>
      <c r="L67" s="15">
        <v>3</v>
      </c>
      <c r="M67" s="80">
        <f t="shared" ref="M67:M130" si="1">I67*J67*K67/4000</f>
        <v>42.342750000000002</v>
      </c>
      <c r="N67" s="71">
        <v>42</v>
      </c>
      <c r="O67" s="62">
        <v>3000</v>
      </c>
      <c r="P67" s="63">
        <f>Table22452368910111213141516171819202122242345672345689[[#This Row],[PEMBULATAN]]*O67</f>
        <v>126000</v>
      </c>
    </row>
    <row r="68" spans="1:16" ht="25.5" customHeight="1" x14ac:dyDescent="0.2">
      <c r="A68" s="90"/>
      <c r="B68" s="74"/>
      <c r="C68" s="85" t="s">
        <v>1521</v>
      </c>
      <c r="D68" s="77" t="s">
        <v>426</v>
      </c>
      <c r="E68" s="13">
        <v>44418</v>
      </c>
      <c r="F68" s="75" t="s">
        <v>1452</v>
      </c>
      <c r="G68" s="13">
        <v>44422</v>
      </c>
      <c r="H68" s="76" t="s">
        <v>1646</v>
      </c>
      <c r="I68" s="15">
        <v>64</v>
      </c>
      <c r="J68" s="15">
        <v>50</v>
      </c>
      <c r="K68" s="15">
        <v>31</v>
      </c>
      <c r="L68" s="15">
        <v>24</v>
      </c>
      <c r="M68" s="80">
        <f t="shared" si="1"/>
        <v>24.8</v>
      </c>
      <c r="N68" s="71">
        <v>25</v>
      </c>
      <c r="O68" s="62">
        <v>3000</v>
      </c>
      <c r="P68" s="63">
        <f>Table22452368910111213141516171819202122242345672345689[[#This Row],[PEMBULATAN]]*O68</f>
        <v>75000</v>
      </c>
    </row>
    <row r="69" spans="1:16" ht="25.5" customHeight="1" x14ac:dyDescent="0.2">
      <c r="A69" s="90"/>
      <c r="B69" s="74"/>
      <c r="C69" s="85" t="s">
        <v>1522</v>
      </c>
      <c r="D69" s="77" t="s">
        <v>426</v>
      </c>
      <c r="E69" s="13">
        <v>44418</v>
      </c>
      <c r="F69" s="75" t="s">
        <v>1452</v>
      </c>
      <c r="G69" s="13">
        <v>44422</v>
      </c>
      <c r="H69" s="76" t="s">
        <v>1646</v>
      </c>
      <c r="I69" s="15">
        <v>100</v>
      </c>
      <c r="J69" s="15">
        <v>60</v>
      </c>
      <c r="K69" s="15">
        <v>37</v>
      </c>
      <c r="L69" s="15">
        <v>5</v>
      </c>
      <c r="M69" s="80">
        <f t="shared" si="1"/>
        <v>55.5</v>
      </c>
      <c r="N69" s="71">
        <v>56</v>
      </c>
      <c r="O69" s="62">
        <v>3000</v>
      </c>
      <c r="P69" s="63">
        <f>Table22452368910111213141516171819202122242345672345689[[#This Row],[PEMBULATAN]]*O69</f>
        <v>168000</v>
      </c>
    </row>
    <row r="70" spans="1:16" ht="25.5" customHeight="1" x14ac:dyDescent="0.2">
      <c r="A70" s="90"/>
      <c r="B70" s="74"/>
      <c r="C70" s="85" t="s">
        <v>1523</v>
      </c>
      <c r="D70" s="77" t="s">
        <v>426</v>
      </c>
      <c r="E70" s="13">
        <v>44418</v>
      </c>
      <c r="F70" s="75" t="s">
        <v>1452</v>
      </c>
      <c r="G70" s="13">
        <v>44422</v>
      </c>
      <c r="H70" s="76" t="s">
        <v>1646</v>
      </c>
      <c r="I70" s="15">
        <v>83</v>
      </c>
      <c r="J70" s="15">
        <v>52</v>
      </c>
      <c r="K70" s="15">
        <v>34</v>
      </c>
      <c r="L70" s="15">
        <v>7</v>
      </c>
      <c r="M70" s="80">
        <f t="shared" si="1"/>
        <v>36.686</v>
      </c>
      <c r="N70" s="71">
        <v>37</v>
      </c>
      <c r="O70" s="62">
        <v>3000</v>
      </c>
      <c r="P70" s="63">
        <f>Table22452368910111213141516171819202122242345672345689[[#This Row],[PEMBULATAN]]*O70</f>
        <v>111000</v>
      </c>
    </row>
    <row r="71" spans="1:16" ht="25.5" customHeight="1" x14ac:dyDescent="0.2">
      <c r="A71" s="90"/>
      <c r="B71" s="74"/>
      <c r="C71" s="85" t="s">
        <v>1524</v>
      </c>
      <c r="D71" s="77" t="s">
        <v>426</v>
      </c>
      <c r="E71" s="13">
        <v>44418</v>
      </c>
      <c r="F71" s="75" t="s">
        <v>1452</v>
      </c>
      <c r="G71" s="13">
        <v>44422</v>
      </c>
      <c r="H71" s="76" t="s">
        <v>1646</v>
      </c>
      <c r="I71" s="15">
        <v>50</v>
      </c>
      <c r="J71" s="15">
        <v>37</v>
      </c>
      <c r="K71" s="15">
        <v>17</v>
      </c>
      <c r="L71" s="15">
        <v>4</v>
      </c>
      <c r="M71" s="80">
        <f t="shared" si="1"/>
        <v>7.8624999999999998</v>
      </c>
      <c r="N71" s="71">
        <v>8</v>
      </c>
      <c r="O71" s="62">
        <v>3000</v>
      </c>
      <c r="P71" s="63">
        <f>Table22452368910111213141516171819202122242345672345689[[#This Row],[PEMBULATAN]]*O71</f>
        <v>24000</v>
      </c>
    </row>
    <row r="72" spans="1:16" ht="25.5" customHeight="1" x14ac:dyDescent="0.2">
      <c r="A72" s="90"/>
      <c r="B72" s="74"/>
      <c r="C72" s="85" t="s">
        <v>1525</v>
      </c>
      <c r="D72" s="77" t="s">
        <v>426</v>
      </c>
      <c r="E72" s="13">
        <v>44418</v>
      </c>
      <c r="F72" s="75" t="s">
        <v>1452</v>
      </c>
      <c r="G72" s="13">
        <v>44422</v>
      </c>
      <c r="H72" s="76" t="s">
        <v>1646</v>
      </c>
      <c r="I72" s="15">
        <v>70</v>
      </c>
      <c r="J72" s="15">
        <v>50</v>
      </c>
      <c r="K72" s="15">
        <v>27</v>
      </c>
      <c r="L72" s="15">
        <v>3</v>
      </c>
      <c r="M72" s="80">
        <f t="shared" si="1"/>
        <v>23.625</v>
      </c>
      <c r="N72" s="71">
        <v>24</v>
      </c>
      <c r="O72" s="62">
        <v>3000</v>
      </c>
      <c r="P72" s="63">
        <f>Table22452368910111213141516171819202122242345672345689[[#This Row],[PEMBULATAN]]*O72</f>
        <v>72000</v>
      </c>
    </row>
    <row r="73" spans="1:16" ht="25.5" customHeight="1" x14ac:dyDescent="0.2">
      <c r="A73" s="90"/>
      <c r="B73" s="100"/>
      <c r="C73" s="85" t="s">
        <v>1526</v>
      </c>
      <c r="D73" s="77" t="s">
        <v>426</v>
      </c>
      <c r="E73" s="13">
        <v>44418</v>
      </c>
      <c r="F73" s="75" t="s">
        <v>1452</v>
      </c>
      <c r="G73" s="13">
        <v>44422</v>
      </c>
      <c r="H73" s="76" t="s">
        <v>1646</v>
      </c>
      <c r="I73" s="15">
        <v>91</v>
      </c>
      <c r="J73" s="15">
        <v>55</v>
      </c>
      <c r="K73" s="15">
        <v>23</v>
      </c>
      <c r="L73" s="15">
        <v>2</v>
      </c>
      <c r="M73" s="80">
        <f t="shared" si="1"/>
        <v>28.778749999999999</v>
      </c>
      <c r="N73" s="71">
        <v>29</v>
      </c>
      <c r="O73" s="62">
        <v>3000</v>
      </c>
      <c r="P73" s="63">
        <f>Table22452368910111213141516171819202122242345672345689[[#This Row],[PEMBULATAN]]*O73</f>
        <v>87000</v>
      </c>
    </row>
    <row r="74" spans="1:16" ht="25.5" customHeight="1" x14ac:dyDescent="0.2">
      <c r="A74" s="90"/>
      <c r="B74" s="74" t="s">
        <v>1527</v>
      </c>
      <c r="C74" s="85" t="s">
        <v>1528</v>
      </c>
      <c r="D74" s="77" t="s">
        <v>426</v>
      </c>
      <c r="E74" s="13">
        <v>44418</v>
      </c>
      <c r="F74" s="75" t="s">
        <v>1452</v>
      </c>
      <c r="G74" s="13">
        <v>44422</v>
      </c>
      <c r="H74" s="76" t="s">
        <v>1646</v>
      </c>
      <c r="I74" s="15">
        <v>51</v>
      </c>
      <c r="J74" s="15">
        <v>40</v>
      </c>
      <c r="K74" s="15">
        <v>12</v>
      </c>
      <c r="L74" s="15">
        <v>10</v>
      </c>
      <c r="M74" s="80">
        <f t="shared" si="1"/>
        <v>6.12</v>
      </c>
      <c r="N74" s="71">
        <v>10</v>
      </c>
      <c r="O74" s="62">
        <v>3000</v>
      </c>
      <c r="P74" s="63">
        <f>Table22452368910111213141516171819202122242345672345689[[#This Row],[PEMBULATAN]]*O74</f>
        <v>30000</v>
      </c>
    </row>
    <row r="75" spans="1:16" ht="25.5" customHeight="1" x14ac:dyDescent="0.2">
      <c r="A75" s="90"/>
      <c r="B75" s="74"/>
      <c r="C75" s="85" t="s">
        <v>1529</v>
      </c>
      <c r="D75" s="77" t="s">
        <v>426</v>
      </c>
      <c r="E75" s="13">
        <v>44418</v>
      </c>
      <c r="F75" s="75" t="s">
        <v>1452</v>
      </c>
      <c r="G75" s="13">
        <v>44422</v>
      </c>
      <c r="H75" s="76" t="s">
        <v>1646</v>
      </c>
      <c r="I75" s="15">
        <v>58</v>
      </c>
      <c r="J75" s="15">
        <v>44</v>
      </c>
      <c r="K75" s="15">
        <v>11</v>
      </c>
      <c r="L75" s="15">
        <v>10</v>
      </c>
      <c r="M75" s="80">
        <f t="shared" si="1"/>
        <v>7.0179999999999998</v>
      </c>
      <c r="N75" s="71">
        <v>10</v>
      </c>
      <c r="O75" s="62">
        <v>3000</v>
      </c>
      <c r="P75" s="63">
        <f>Table22452368910111213141516171819202122242345672345689[[#This Row],[PEMBULATAN]]*O75</f>
        <v>30000</v>
      </c>
    </row>
    <row r="76" spans="1:16" ht="25.5" customHeight="1" x14ac:dyDescent="0.2">
      <c r="A76" s="90"/>
      <c r="B76" s="74"/>
      <c r="C76" s="85" t="s">
        <v>1530</v>
      </c>
      <c r="D76" s="77" t="s">
        <v>426</v>
      </c>
      <c r="E76" s="13">
        <v>44418</v>
      </c>
      <c r="F76" s="75" t="s">
        <v>1452</v>
      </c>
      <c r="G76" s="13">
        <v>44422</v>
      </c>
      <c r="H76" s="76" t="s">
        <v>1646</v>
      </c>
      <c r="I76" s="15">
        <v>50</v>
      </c>
      <c r="J76" s="15">
        <v>32</v>
      </c>
      <c r="K76" s="15">
        <v>12</v>
      </c>
      <c r="L76" s="15">
        <v>9</v>
      </c>
      <c r="M76" s="80">
        <f t="shared" si="1"/>
        <v>4.8</v>
      </c>
      <c r="N76" s="71">
        <v>9</v>
      </c>
      <c r="O76" s="62">
        <v>3000</v>
      </c>
      <c r="P76" s="63">
        <f>Table22452368910111213141516171819202122242345672345689[[#This Row],[PEMBULATAN]]*O76</f>
        <v>27000</v>
      </c>
    </row>
    <row r="77" spans="1:16" ht="25.5" customHeight="1" x14ac:dyDescent="0.2">
      <c r="A77" s="90"/>
      <c r="B77" s="74"/>
      <c r="C77" s="85" t="s">
        <v>1531</v>
      </c>
      <c r="D77" s="77" t="s">
        <v>426</v>
      </c>
      <c r="E77" s="13">
        <v>44418</v>
      </c>
      <c r="F77" s="75" t="s">
        <v>1452</v>
      </c>
      <c r="G77" s="13">
        <v>44422</v>
      </c>
      <c r="H77" s="76" t="s">
        <v>1646</v>
      </c>
      <c r="I77" s="15">
        <v>80</v>
      </c>
      <c r="J77" s="15">
        <v>45</v>
      </c>
      <c r="K77" s="15">
        <v>10</v>
      </c>
      <c r="L77" s="15">
        <v>19</v>
      </c>
      <c r="M77" s="80">
        <f t="shared" si="1"/>
        <v>9</v>
      </c>
      <c r="N77" s="71">
        <v>19</v>
      </c>
      <c r="O77" s="62">
        <v>3000</v>
      </c>
      <c r="P77" s="63">
        <f>Table22452368910111213141516171819202122242345672345689[[#This Row],[PEMBULATAN]]*O77</f>
        <v>57000</v>
      </c>
    </row>
    <row r="78" spans="1:16" ht="25.5" customHeight="1" x14ac:dyDescent="0.2">
      <c r="A78" s="90"/>
      <c r="B78" s="74"/>
      <c r="C78" s="85" t="s">
        <v>1532</v>
      </c>
      <c r="D78" s="77" t="s">
        <v>426</v>
      </c>
      <c r="E78" s="13">
        <v>44418</v>
      </c>
      <c r="F78" s="75" t="s">
        <v>1452</v>
      </c>
      <c r="G78" s="13">
        <v>44422</v>
      </c>
      <c r="H78" s="76" t="s">
        <v>1646</v>
      </c>
      <c r="I78" s="15">
        <v>70</v>
      </c>
      <c r="J78" s="15">
        <v>50</v>
      </c>
      <c r="K78" s="15">
        <v>30</v>
      </c>
      <c r="L78" s="15">
        <v>13</v>
      </c>
      <c r="M78" s="80">
        <f t="shared" si="1"/>
        <v>26.25</v>
      </c>
      <c r="N78" s="71">
        <v>26</v>
      </c>
      <c r="O78" s="62">
        <v>3000</v>
      </c>
      <c r="P78" s="63">
        <f>Table22452368910111213141516171819202122242345672345689[[#This Row],[PEMBULATAN]]*O78</f>
        <v>78000</v>
      </c>
    </row>
    <row r="79" spans="1:16" ht="25.5" customHeight="1" x14ac:dyDescent="0.2">
      <c r="A79" s="90"/>
      <c r="B79" s="74"/>
      <c r="C79" s="85" t="s">
        <v>1533</v>
      </c>
      <c r="D79" s="77" t="s">
        <v>426</v>
      </c>
      <c r="E79" s="13">
        <v>44418</v>
      </c>
      <c r="F79" s="75" t="s">
        <v>1452</v>
      </c>
      <c r="G79" s="13">
        <v>44422</v>
      </c>
      <c r="H79" s="76" t="s">
        <v>1646</v>
      </c>
      <c r="I79" s="15">
        <v>55</v>
      </c>
      <c r="J79" s="15">
        <v>57</v>
      </c>
      <c r="K79" s="15">
        <v>12</v>
      </c>
      <c r="L79" s="15">
        <v>14</v>
      </c>
      <c r="M79" s="80">
        <f t="shared" si="1"/>
        <v>9.4049999999999994</v>
      </c>
      <c r="N79" s="71">
        <v>14</v>
      </c>
      <c r="O79" s="62">
        <v>3000</v>
      </c>
      <c r="P79" s="63">
        <f>Table22452368910111213141516171819202122242345672345689[[#This Row],[PEMBULATAN]]*O79</f>
        <v>42000</v>
      </c>
    </row>
    <row r="80" spans="1:16" ht="25.5" customHeight="1" x14ac:dyDescent="0.2">
      <c r="A80" s="90"/>
      <c r="B80" s="74"/>
      <c r="C80" s="85" t="s">
        <v>1534</v>
      </c>
      <c r="D80" s="77" t="s">
        <v>426</v>
      </c>
      <c r="E80" s="13">
        <v>44418</v>
      </c>
      <c r="F80" s="75" t="s">
        <v>1452</v>
      </c>
      <c r="G80" s="13">
        <v>44422</v>
      </c>
      <c r="H80" s="76" t="s">
        <v>1646</v>
      </c>
      <c r="I80" s="15">
        <v>44</v>
      </c>
      <c r="J80" s="15">
        <v>51</v>
      </c>
      <c r="K80" s="15">
        <v>34</v>
      </c>
      <c r="L80" s="15">
        <v>25</v>
      </c>
      <c r="M80" s="80">
        <f t="shared" si="1"/>
        <v>19.074000000000002</v>
      </c>
      <c r="N80" s="71">
        <v>25</v>
      </c>
      <c r="O80" s="62">
        <v>3000</v>
      </c>
      <c r="P80" s="63">
        <f>Table22452368910111213141516171819202122242345672345689[[#This Row],[PEMBULATAN]]*O80</f>
        <v>75000</v>
      </c>
    </row>
    <row r="81" spans="1:16" ht="25.5" customHeight="1" x14ac:dyDescent="0.2">
      <c r="A81" s="90"/>
      <c r="B81" s="74"/>
      <c r="C81" s="85" t="s">
        <v>1535</v>
      </c>
      <c r="D81" s="77" t="s">
        <v>426</v>
      </c>
      <c r="E81" s="13">
        <v>44418</v>
      </c>
      <c r="F81" s="75" t="s">
        <v>1452</v>
      </c>
      <c r="G81" s="13">
        <v>44422</v>
      </c>
      <c r="H81" s="76" t="s">
        <v>1646</v>
      </c>
      <c r="I81" s="15">
        <v>61</v>
      </c>
      <c r="J81" s="15">
        <v>41</v>
      </c>
      <c r="K81" s="15">
        <v>24</v>
      </c>
      <c r="L81" s="15">
        <v>12</v>
      </c>
      <c r="M81" s="80">
        <f t="shared" si="1"/>
        <v>15.006</v>
      </c>
      <c r="N81" s="71">
        <v>15</v>
      </c>
      <c r="O81" s="62">
        <v>3000</v>
      </c>
      <c r="P81" s="63">
        <f>Table22452368910111213141516171819202122242345672345689[[#This Row],[PEMBULATAN]]*O81</f>
        <v>45000</v>
      </c>
    </row>
    <row r="82" spans="1:16" ht="25.5" customHeight="1" x14ac:dyDescent="0.2">
      <c r="A82" s="90"/>
      <c r="B82" s="74"/>
      <c r="C82" s="85" t="s">
        <v>1536</v>
      </c>
      <c r="D82" s="77" t="s">
        <v>426</v>
      </c>
      <c r="E82" s="13">
        <v>44418</v>
      </c>
      <c r="F82" s="75" t="s">
        <v>1452</v>
      </c>
      <c r="G82" s="13">
        <v>44422</v>
      </c>
      <c r="H82" s="76" t="s">
        <v>1646</v>
      </c>
      <c r="I82" s="15">
        <v>41</v>
      </c>
      <c r="J82" s="15">
        <v>36</v>
      </c>
      <c r="K82" s="15">
        <v>10</v>
      </c>
      <c r="L82" s="15">
        <v>24</v>
      </c>
      <c r="M82" s="80">
        <f t="shared" si="1"/>
        <v>3.69</v>
      </c>
      <c r="N82" s="71">
        <v>24</v>
      </c>
      <c r="O82" s="62">
        <v>3000</v>
      </c>
      <c r="P82" s="63">
        <f>Table22452368910111213141516171819202122242345672345689[[#This Row],[PEMBULATAN]]*O82</f>
        <v>72000</v>
      </c>
    </row>
    <row r="83" spans="1:16" ht="25.5" customHeight="1" x14ac:dyDescent="0.2">
      <c r="A83" s="90"/>
      <c r="B83" s="74"/>
      <c r="C83" s="85" t="s">
        <v>1537</v>
      </c>
      <c r="D83" s="77" t="s">
        <v>426</v>
      </c>
      <c r="E83" s="13">
        <v>44418</v>
      </c>
      <c r="F83" s="75" t="s">
        <v>1452</v>
      </c>
      <c r="G83" s="13">
        <v>44422</v>
      </c>
      <c r="H83" s="76" t="s">
        <v>1646</v>
      </c>
      <c r="I83" s="15">
        <v>51</v>
      </c>
      <c r="J83" s="15">
        <v>36</v>
      </c>
      <c r="K83" s="15">
        <v>22</v>
      </c>
      <c r="L83" s="15">
        <v>14</v>
      </c>
      <c r="M83" s="80">
        <f t="shared" si="1"/>
        <v>10.098000000000001</v>
      </c>
      <c r="N83" s="71">
        <v>14</v>
      </c>
      <c r="O83" s="62">
        <v>3000</v>
      </c>
      <c r="P83" s="63">
        <f>Table22452368910111213141516171819202122242345672345689[[#This Row],[PEMBULATAN]]*O83</f>
        <v>42000</v>
      </c>
    </row>
    <row r="84" spans="1:16" ht="25.5" customHeight="1" x14ac:dyDescent="0.2">
      <c r="A84" s="90"/>
      <c r="B84" s="74"/>
      <c r="C84" s="85" t="s">
        <v>1538</v>
      </c>
      <c r="D84" s="77" t="s">
        <v>426</v>
      </c>
      <c r="E84" s="13">
        <v>44418</v>
      </c>
      <c r="F84" s="75" t="s">
        <v>1452</v>
      </c>
      <c r="G84" s="13">
        <v>44422</v>
      </c>
      <c r="H84" s="76" t="s">
        <v>1646</v>
      </c>
      <c r="I84" s="15">
        <v>31</v>
      </c>
      <c r="J84" s="15">
        <v>32</v>
      </c>
      <c r="K84" s="15">
        <v>10</v>
      </c>
      <c r="L84" s="15">
        <v>21</v>
      </c>
      <c r="M84" s="80">
        <f t="shared" si="1"/>
        <v>2.48</v>
      </c>
      <c r="N84" s="71">
        <v>21</v>
      </c>
      <c r="O84" s="62">
        <v>3000</v>
      </c>
      <c r="P84" s="63">
        <f>Table22452368910111213141516171819202122242345672345689[[#This Row],[PEMBULATAN]]*O84</f>
        <v>63000</v>
      </c>
    </row>
    <row r="85" spans="1:16" ht="25.5" customHeight="1" x14ac:dyDescent="0.2">
      <c r="A85" s="90"/>
      <c r="B85" s="74"/>
      <c r="C85" s="85" t="s">
        <v>1539</v>
      </c>
      <c r="D85" s="77" t="s">
        <v>426</v>
      </c>
      <c r="E85" s="13">
        <v>44418</v>
      </c>
      <c r="F85" s="75" t="s">
        <v>1452</v>
      </c>
      <c r="G85" s="13">
        <v>44422</v>
      </c>
      <c r="H85" s="76" t="s">
        <v>1646</v>
      </c>
      <c r="I85" s="15">
        <v>23</v>
      </c>
      <c r="J85" s="15">
        <v>24</v>
      </c>
      <c r="K85" s="15">
        <v>12</v>
      </c>
      <c r="L85" s="15">
        <v>7</v>
      </c>
      <c r="M85" s="80">
        <f t="shared" si="1"/>
        <v>1.6559999999999999</v>
      </c>
      <c r="N85" s="71">
        <v>7</v>
      </c>
      <c r="O85" s="62">
        <v>3000</v>
      </c>
      <c r="P85" s="63">
        <f>Table22452368910111213141516171819202122242345672345689[[#This Row],[PEMBULATAN]]*O85</f>
        <v>21000</v>
      </c>
    </row>
    <row r="86" spans="1:16" ht="25.5" customHeight="1" x14ac:dyDescent="0.2">
      <c r="A86" s="90"/>
      <c r="B86" s="74"/>
      <c r="C86" s="85" t="s">
        <v>1540</v>
      </c>
      <c r="D86" s="77" t="s">
        <v>426</v>
      </c>
      <c r="E86" s="13">
        <v>44418</v>
      </c>
      <c r="F86" s="75" t="s">
        <v>1452</v>
      </c>
      <c r="G86" s="13">
        <v>44422</v>
      </c>
      <c r="H86" s="76" t="s">
        <v>1646</v>
      </c>
      <c r="I86" s="15">
        <v>70</v>
      </c>
      <c r="J86" s="15">
        <v>61</v>
      </c>
      <c r="K86" s="15">
        <v>13</v>
      </c>
      <c r="L86" s="15">
        <v>5</v>
      </c>
      <c r="M86" s="80">
        <f t="shared" si="1"/>
        <v>13.8775</v>
      </c>
      <c r="N86" s="71">
        <v>14</v>
      </c>
      <c r="O86" s="62">
        <v>3000</v>
      </c>
      <c r="P86" s="63">
        <f>Table22452368910111213141516171819202122242345672345689[[#This Row],[PEMBULATAN]]*O86</f>
        <v>42000</v>
      </c>
    </row>
    <row r="87" spans="1:16" ht="25.5" customHeight="1" x14ac:dyDescent="0.2">
      <c r="A87" s="90"/>
      <c r="B87" s="74"/>
      <c r="C87" s="85" t="s">
        <v>1541</v>
      </c>
      <c r="D87" s="77" t="s">
        <v>426</v>
      </c>
      <c r="E87" s="13">
        <v>44418</v>
      </c>
      <c r="F87" s="75" t="s">
        <v>1452</v>
      </c>
      <c r="G87" s="13">
        <v>44422</v>
      </c>
      <c r="H87" s="76" t="s">
        <v>1646</v>
      </c>
      <c r="I87" s="15">
        <v>41</v>
      </c>
      <c r="J87" s="15">
        <v>25</v>
      </c>
      <c r="K87" s="15">
        <v>21</v>
      </c>
      <c r="L87" s="15">
        <v>7</v>
      </c>
      <c r="M87" s="80">
        <f t="shared" si="1"/>
        <v>5.3812499999999996</v>
      </c>
      <c r="N87" s="71">
        <v>7</v>
      </c>
      <c r="O87" s="62">
        <v>3000</v>
      </c>
      <c r="P87" s="63">
        <f>Table22452368910111213141516171819202122242345672345689[[#This Row],[PEMBULATAN]]*O87</f>
        <v>21000</v>
      </c>
    </row>
    <row r="88" spans="1:16" ht="25.5" customHeight="1" x14ac:dyDescent="0.2">
      <c r="A88" s="90"/>
      <c r="B88" s="74"/>
      <c r="C88" s="85" t="s">
        <v>1542</v>
      </c>
      <c r="D88" s="77" t="s">
        <v>426</v>
      </c>
      <c r="E88" s="13">
        <v>44418</v>
      </c>
      <c r="F88" s="75" t="s">
        <v>1452</v>
      </c>
      <c r="G88" s="13">
        <v>44422</v>
      </c>
      <c r="H88" s="76" t="s">
        <v>1646</v>
      </c>
      <c r="I88" s="15">
        <v>57</v>
      </c>
      <c r="J88" s="15">
        <v>10</v>
      </c>
      <c r="K88" s="15">
        <v>18</v>
      </c>
      <c r="L88" s="15">
        <v>10</v>
      </c>
      <c r="M88" s="80">
        <f t="shared" si="1"/>
        <v>2.5649999999999999</v>
      </c>
      <c r="N88" s="71">
        <v>10</v>
      </c>
      <c r="O88" s="62">
        <v>3000</v>
      </c>
      <c r="P88" s="63">
        <f>Table22452368910111213141516171819202122242345672345689[[#This Row],[PEMBULATAN]]*O88</f>
        <v>30000</v>
      </c>
    </row>
    <row r="89" spans="1:16" ht="25.5" customHeight="1" x14ac:dyDescent="0.2">
      <c r="A89" s="90"/>
      <c r="B89" s="74"/>
      <c r="C89" s="85" t="s">
        <v>1543</v>
      </c>
      <c r="D89" s="77" t="s">
        <v>426</v>
      </c>
      <c r="E89" s="13">
        <v>44418</v>
      </c>
      <c r="F89" s="75" t="s">
        <v>1452</v>
      </c>
      <c r="G89" s="13">
        <v>44422</v>
      </c>
      <c r="H89" s="76" t="s">
        <v>1646</v>
      </c>
      <c r="I89" s="15">
        <v>51</v>
      </c>
      <c r="J89" s="15">
        <v>41</v>
      </c>
      <c r="K89" s="15">
        <v>22</v>
      </c>
      <c r="L89" s="15">
        <v>14</v>
      </c>
      <c r="M89" s="80">
        <f t="shared" si="1"/>
        <v>11.500500000000001</v>
      </c>
      <c r="N89" s="71">
        <v>14</v>
      </c>
      <c r="O89" s="62">
        <v>3000</v>
      </c>
      <c r="P89" s="63">
        <f>Table22452368910111213141516171819202122242345672345689[[#This Row],[PEMBULATAN]]*O89</f>
        <v>42000</v>
      </c>
    </row>
    <row r="90" spans="1:16" ht="25.5" customHeight="1" x14ac:dyDescent="0.2">
      <c r="A90" s="90"/>
      <c r="B90" s="74"/>
      <c r="C90" s="85" t="s">
        <v>1544</v>
      </c>
      <c r="D90" s="77" t="s">
        <v>426</v>
      </c>
      <c r="E90" s="13">
        <v>44418</v>
      </c>
      <c r="F90" s="75" t="s">
        <v>1452</v>
      </c>
      <c r="G90" s="13">
        <v>44422</v>
      </c>
      <c r="H90" s="76" t="s">
        <v>1646</v>
      </c>
      <c r="I90" s="15">
        <v>24</v>
      </c>
      <c r="J90" s="15">
        <v>20</v>
      </c>
      <c r="K90" s="15">
        <v>5</v>
      </c>
      <c r="L90" s="15">
        <v>2</v>
      </c>
      <c r="M90" s="80">
        <f t="shared" si="1"/>
        <v>0.6</v>
      </c>
      <c r="N90" s="71">
        <v>2</v>
      </c>
      <c r="O90" s="62">
        <v>3000</v>
      </c>
      <c r="P90" s="63">
        <f>Table22452368910111213141516171819202122242345672345689[[#This Row],[PEMBULATAN]]*O90</f>
        <v>6000</v>
      </c>
    </row>
    <row r="91" spans="1:16" ht="25.5" customHeight="1" x14ac:dyDescent="0.2">
      <c r="A91" s="90"/>
      <c r="B91" s="74"/>
      <c r="C91" s="85" t="s">
        <v>1545</v>
      </c>
      <c r="D91" s="77" t="s">
        <v>426</v>
      </c>
      <c r="E91" s="13">
        <v>44418</v>
      </c>
      <c r="F91" s="75" t="s">
        <v>1452</v>
      </c>
      <c r="G91" s="13">
        <v>44422</v>
      </c>
      <c r="H91" s="76" t="s">
        <v>1646</v>
      </c>
      <c r="I91" s="15">
        <v>20</v>
      </c>
      <c r="J91" s="15">
        <v>24</v>
      </c>
      <c r="K91" s="15">
        <v>11</v>
      </c>
      <c r="L91" s="15">
        <v>11</v>
      </c>
      <c r="M91" s="80">
        <f t="shared" si="1"/>
        <v>1.32</v>
      </c>
      <c r="N91" s="71">
        <v>11</v>
      </c>
      <c r="O91" s="62">
        <v>3000</v>
      </c>
      <c r="P91" s="63">
        <f>Table22452368910111213141516171819202122242345672345689[[#This Row],[PEMBULATAN]]*O91</f>
        <v>33000</v>
      </c>
    </row>
    <row r="92" spans="1:16" ht="25.5" customHeight="1" x14ac:dyDescent="0.2">
      <c r="A92" s="90"/>
      <c r="B92" s="74"/>
      <c r="C92" s="85" t="s">
        <v>1546</v>
      </c>
      <c r="D92" s="77" t="s">
        <v>426</v>
      </c>
      <c r="E92" s="13">
        <v>44418</v>
      </c>
      <c r="F92" s="75" t="s">
        <v>1452</v>
      </c>
      <c r="G92" s="13">
        <v>44422</v>
      </c>
      <c r="H92" s="76" t="s">
        <v>1646</v>
      </c>
      <c r="I92" s="15">
        <v>81</v>
      </c>
      <c r="J92" s="15">
        <v>60</v>
      </c>
      <c r="K92" s="15">
        <v>37</v>
      </c>
      <c r="L92" s="15">
        <v>11</v>
      </c>
      <c r="M92" s="80">
        <f t="shared" si="1"/>
        <v>44.954999999999998</v>
      </c>
      <c r="N92" s="71">
        <v>45</v>
      </c>
      <c r="O92" s="62">
        <v>3000</v>
      </c>
      <c r="P92" s="63">
        <f>Table22452368910111213141516171819202122242345672345689[[#This Row],[PEMBULATAN]]*O92</f>
        <v>135000</v>
      </c>
    </row>
    <row r="93" spans="1:16" ht="25.5" customHeight="1" x14ac:dyDescent="0.2">
      <c r="A93" s="90"/>
      <c r="B93" s="74"/>
      <c r="C93" s="85" t="s">
        <v>1547</v>
      </c>
      <c r="D93" s="77" t="s">
        <v>426</v>
      </c>
      <c r="E93" s="13">
        <v>44418</v>
      </c>
      <c r="F93" s="75" t="s">
        <v>1452</v>
      </c>
      <c r="G93" s="13">
        <v>44422</v>
      </c>
      <c r="H93" s="76" t="s">
        <v>1646</v>
      </c>
      <c r="I93" s="15">
        <v>50</v>
      </c>
      <c r="J93" s="15">
        <v>42</v>
      </c>
      <c r="K93" s="15">
        <v>29</v>
      </c>
      <c r="L93" s="15">
        <v>11</v>
      </c>
      <c r="M93" s="80">
        <f t="shared" si="1"/>
        <v>15.225</v>
      </c>
      <c r="N93" s="71">
        <v>15</v>
      </c>
      <c r="O93" s="62">
        <v>3000</v>
      </c>
      <c r="P93" s="63">
        <f>Table22452368910111213141516171819202122242345672345689[[#This Row],[PEMBULATAN]]*O93</f>
        <v>45000</v>
      </c>
    </row>
    <row r="94" spans="1:16" ht="25.5" customHeight="1" x14ac:dyDescent="0.2">
      <c r="A94" s="90"/>
      <c r="B94" s="74"/>
      <c r="C94" s="85" t="s">
        <v>1548</v>
      </c>
      <c r="D94" s="77" t="s">
        <v>426</v>
      </c>
      <c r="E94" s="13">
        <v>44418</v>
      </c>
      <c r="F94" s="75" t="s">
        <v>1452</v>
      </c>
      <c r="G94" s="13">
        <v>44422</v>
      </c>
      <c r="H94" s="76" t="s">
        <v>1646</v>
      </c>
      <c r="I94" s="15">
        <v>80</v>
      </c>
      <c r="J94" s="15">
        <v>21</v>
      </c>
      <c r="K94" s="15">
        <v>28</v>
      </c>
      <c r="L94" s="15">
        <v>10</v>
      </c>
      <c r="M94" s="80">
        <f t="shared" si="1"/>
        <v>11.76</v>
      </c>
      <c r="N94" s="71">
        <v>12</v>
      </c>
      <c r="O94" s="62">
        <v>3000</v>
      </c>
      <c r="P94" s="63">
        <f>Table22452368910111213141516171819202122242345672345689[[#This Row],[PEMBULATAN]]*O94</f>
        <v>36000</v>
      </c>
    </row>
    <row r="95" spans="1:16" ht="25.5" customHeight="1" x14ac:dyDescent="0.2">
      <c r="A95" s="90"/>
      <c r="B95" s="74"/>
      <c r="C95" s="85" t="s">
        <v>1549</v>
      </c>
      <c r="D95" s="77" t="s">
        <v>426</v>
      </c>
      <c r="E95" s="13">
        <v>44418</v>
      </c>
      <c r="F95" s="75" t="s">
        <v>1452</v>
      </c>
      <c r="G95" s="13">
        <v>44422</v>
      </c>
      <c r="H95" s="76" t="s">
        <v>1646</v>
      </c>
      <c r="I95" s="15">
        <v>94</v>
      </c>
      <c r="J95" s="15">
        <v>51</v>
      </c>
      <c r="K95" s="15">
        <v>40</v>
      </c>
      <c r="L95" s="15">
        <v>13</v>
      </c>
      <c r="M95" s="80">
        <f t="shared" si="1"/>
        <v>47.94</v>
      </c>
      <c r="N95" s="71">
        <v>48</v>
      </c>
      <c r="O95" s="62">
        <v>3000</v>
      </c>
      <c r="P95" s="63">
        <f>Table22452368910111213141516171819202122242345672345689[[#This Row],[PEMBULATAN]]*O95</f>
        <v>144000</v>
      </c>
    </row>
    <row r="96" spans="1:16" ht="25.5" customHeight="1" x14ac:dyDescent="0.2">
      <c r="A96" s="90"/>
      <c r="B96" s="74"/>
      <c r="C96" s="85" t="s">
        <v>1550</v>
      </c>
      <c r="D96" s="77" t="s">
        <v>426</v>
      </c>
      <c r="E96" s="13">
        <v>44418</v>
      </c>
      <c r="F96" s="75" t="s">
        <v>1452</v>
      </c>
      <c r="G96" s="13">
        <v>44422</v>
      </c>
      <c r="H96" s="76" t="s">
        <v>1646</v>
      </c>
      <c r="I96" s="15">
        <v>100</v>
      </c>
      <c r="J96" s="15">
        <v>56</v>
      </c>
      <c r="K96" s="15">
        <v>20</v>
      </c>
      <c r="L96" s="15">
        <v>5</v>
      </c>
      <c r="M96" s="80">
        <f t="shared" si="1"/>
        <v>28</v>
      </c>
      <c r="N96" s="71">
        <v>28</v>
      </c>
      <c r="O96" s="62">
        <v>3000</v>
      </c>
      <c r="P96" s="63">
        <f>Table22452368910111213141516171819202122242345672345689[[#This Row],[PEMBULATAN]]*O96</f>
        <v>84000</v>
      </c>
    </row>
    <row r="97" spans="1:16" ht="25.5" customHeight="1" x14ac:dyDescent="0.2">
      <c r="A97" s="90"/>
      <c r="B97" s="74"/>
      <c r="C97" s="85" t="s">
        <v>1551</v>
      </c>
      <c r="D97" s="77" t="s">
        <v>426</v>
      </c>
      <c r="E97" s="13">
        <v>44418</v>
      </c>
      <c r="F97" s="75" t="s">
        <v>1452</v>
      </c>
      <c r="G97" s="13">
        <v>44422</v>
      </c>
      <c r="H97" s="76" t="s">
        <v>1646</v>
      </c>
      <c r="I97" s="15">
        <v>70</v>
      </c>
      <c r="J97" s="15">
        <v>51</v>
      </c>
      <c r="K97" s="15">
        <v>30</v>
      </c>
      <c r="L97" s="15">
        <v>17</v>
      </c>
      <c r="M97" s="80">
        <f t="shared" si="1"/>
        <v>26.774999999999999</v>
      </c>
      <c r="N97" s="71">
        <v>27</v>
      </c>
      <c r="O97" s="62">
        <v>3000</v>
      </c>
      <c r="P97" s="63">
        <f>Table22452368910111213141516171819202122242345672345689[[#This Row],[PEMBULATAN]]*O97</f>
        <v>81000</v>
      </c>
    </row>
    <row r="98" spans="1:16" ht="25.5" customHeight="1" x14ac:dyDescent="0.2">
      <c r="A98" s="90"/>
      <c r="B98" s="74"/>
      <c r="C98" s="85" t="s">
        <v>1552</v>
      </c>
      <c r="D98" s="77" t="s">
        <v>426</v>
      </c>
      <c r="E98" s="13">
        <v>44418</v>
      </c>
      <c r="F98" s="75" t="s">
        <v>1452</v>
      </c>
      <c r="G98" s="13">
        <v>44422</v>
      </c>
      <c r="H98" s="76" t="s">
        <v>1646</v>
      </c>
      <c r="I98" s="15">
        <v>50</v>
      </c>
      <c r="J98" s="15">
        <v>40</v>
      </c>
      <c r="K98" s="15">
        <v>15</v>
      </c>
      <c r="L98" s="15">
        <v>19</v>
      </c>
      <c r="M98" s="80">
        <f t="shared" si="1"/>
        <v>7.5</v>
      </c>
      <c r="N98" s="71">
        <v>19</v>
      </c>
      <c r="O98" s="62">
        <v>3000</v>
      </c>
      <c r="P98" s="63">
        <f>Table22452368910111213141516171819202122242345672345689[[#This Row],[PEMBULATAN]]*O98</f>
        <v>57000</v>
      </c>
    </row>
    <row r="99" spans="1:16" ht="25.5" customHeight="1" x14ac:dyDescent="0.2">
      <c r="A99" s="90"/>
      <c r="B99" s="74"/>
      <c r="C99" s="85" t="s">
        <v>1553</v>
      </c>
      <c r="D99" s="77" t="s">
        <v>426</v>
      </c>
      <c r="E99" s="13">
        <v>44418</v>
      </c>
      <c r="F99" s="75" t="s">
        <v>1452</v>
      </c>
      <c r="G99" s="13">
        <v>44422</v>
      </c>
      <c r="H99" s="76" t="s">
        <v>1646</v>
      </c>
      <c r="I99" s="15">
        <v>41</v>
      </c>
      <c r="J99" s="15">
        <v>31</v>
      </c>
      <c r="K99" s="15">
        <v>10</v>
      </c>
      <c r="L99" s="15">
        <v>6</v>
      </c>
      <c r="M99" s="80">
        <f t="shared" si="1"/>
        <v>3.1775000000000002</v>
      </c>
      <c r="N99" s="71">
        <v>6</v>
      </c>
      <c r="O99" s="62">
        <v>3000</v>
      </c>
      <c r="P99" s="63">
        <f>Table22452368910111213141516171819202122242345672345689[[#This Row],[PEMBULATAN]]*O99</f>
        <v>18000</v>
      </c>
    </row>
    <row r="100" spans="1:16" ht="25.5" customHeight="1" x14ac:dyDescent="0.2">
      <c r="A100" s="90"/>
      <c r="B100" s="74"/>
      <c r="C100" s="85" t="s">
        <v>1554</v>
      </c>
      <c r="D100" s="77" t="s">
        <v>426</v>
      </c>
      <c r="E100" s="13">
        <v>44418</v>
      </c>
      <c r="F100" s="75" t="s">
        <v>1452</v>
      </c>
      <c r="G100" s="13">
        <v>44422</v>
      </c>
      <c r="H100" s="76" t="s">
        <v>1646</v>
      </c>
      <c r="I100" s="15">
        <v>97</v>
      </c>
      <c r="J100" s="15">
        <v>30</v>
      </c>
      <c r="K100" s="15">
        <v>6</v>
      </c>
      <c r="L100" s="15">
        <v>6</v>
      </c>
      <c r="M100" s="80">
        <f t="shared" si="1"/>
        <v>4.3650000000000002</v>
      </c>
      <c r="N100" s="71">
        <v>6</v>
      </c>
      <c r="O100" s="62">
        <v>3000</v>
      </c>
      <c r="P100" s="63">
        <f>Table22452368910111213141516171819202122242345672345689[[#This Row],[PEMBULATAN]]*O100</f>
        <v>18000</v>
      </c>
    </row>
    <row r="101" spans="1:16" ht="25.5" customHeight="1" x14ac:dyDescent="0.2">
      <c r="A101" s="90"/>
      <c r="B101" s="74"/>
      <c r="C101" s="85" t="s">
        <v>1555</v>
      </c>
      <c r="D101" s="77" t="s">
        <v>426</v>
      </c>
      <c r="E101" s="13">
        <v>44418</v>
      </c>
      <c r="F101" s="75" t="s">
        <v>1452</v>
      </c>
      <c r="G101" s="13">
        <v>44422</v>
      </c>
      <c r="H101" s="76" t="s">
        <v>1646</v>
      </c>
      <c r="I101" s="15">
        <v>50</v>
      </c>
      <c r="J101" s="15">
        <v>42</v>
      </c>
      <c r="K101" s="15">
        <v>29</v>
      </c>
      <c r="L101" s="15">
        <v>17</v>
      </c>
      <c r="M101" s="80">
        <f t="shared" si="1"/>
        <v>15.225</v>
      </c>
      <c r="N101" s="71">
        <v>17</v>
      </c>
      <c r="O101" s="62">
        <v>3000</v>
      </c>
      <c r="P101" s="63">
        <f>Table22452368910111213141516171819202122242345672345689[[#This Row],[PEMBULATAN]]*O101</f>
        <v>51000</v>
      </c>
    </row>
    <row r="102" spans="1:16" ht="25.5" customHeight="1" x14ac:dyDescent="0.2">
      <c r="A102" s="90"/>
      <c r="B102" s="74"/>
      <c r="C102" s="85" t="s">
        <v>1556</v>
      </c>
      <c r="D102" s="77" t="s">
        <v>426</v>
      </c>
      <c r="E102" s="13">
        <v>44418</v>
      </c>
      <c r="F102" s="75" t="s">
        <v>1452</v>
      </c>
      <c r="G102" s="13">
        <v>44422</v>
      </c>
      <c r="H102" s="76" t="s">
        <v>1646</v>
      </c>
      <c r="I102" s="15">
        <v>57</v>
      </c>
      <c r="J102" s="15">
        <v>10</v>
      </c>
      <c r="K102" s="15">
        <v>18</v>
      </c>
      <c r="L102" s="15">
        <v>11</v>
      </c>
      <c r="M102" s="80">
        <f t="shared" si="1"/>
        <v>2.5649999999999999</v>
      </c>
      <c r="N102" s="71">
        <v>11</v>
      </c>
      <c r="O102" s="62">
        <v>3000</v>
      </c>
      <c r="P102" s="63">
        <f>Table22452368910111213141516171819202122242345672345689[[#This Row],[PEMBULATAN]]*O102</f>
        <v>33000</v>
      </c>
    </row>
    <row r="103" spans="1:16" ht="25.5" customHeight="1" x14ac:dyDescent="0.2">
      <c r="A103" s="90"/>
      <c r="B103" s="74"/>
      <c r="C103" s="85" t="s">
        <v>1557</v>
      </c>
      <c r="D103" s="77" t="s">
        <v>426</v>
      </c>
      <c r="E103" s="13">
        <v>44418</v>
      </c>
      <c r="F103" s="75" t="s">
        <v>1452</v>
      </c>
      <c r="G103" s="13">
        <v>44422</v>
      </c>
      <c r="H103" s="76" t="s">
        <v>1646</v>
      </c>
      <c r="I103" s="15">
        <v>90</v>
      </c>
      <c r="J103" s="15">
        <v>68</v>
      </c>
      <c r="K103" s="15">
        <v>30</v>
      </c>
      <c r="L103" s="15">
        <v>12</v>
      </c>
      <c r="M103" s="80">
        <f t="shared" si="1"/>
        <v>45.9</v>
      </c>
      <c r="N103" s="71">
        <v>46</v>
      </c>
      <c r="O103" s="62">
        <v>3000</v>
      </c>
      <c r="P103" s="63">
        <f>Table22452368910111213141516171819202122242345672345689[[#This Row],[PEMBULATAN]]*O103</f>
        <v>138000</v>
      </c>
    </row>
    <row r="104" spans="1:16" ht="25.5" customHeight="1" x14ac:dyDescent="0.2">
      <c r="A104" s="90"/>
      <c r="B104" s="74"/>
      <c r="C104" s="85" t="s">
        <v>1558</v>
      </c>
      <c r="D104" s="77" t="s">
        <v>426</v>
      </c>
      <c r="E104" s="13">
        <v>44418</v>
      </c>
      <c r="F104" s="75" t="s">
        <v>1452</v>
      </c>
      <c r="G104" s="13">
        <v>44422</v>
      </c>
      <c r="H104" s="76" t="s">
        <v>1646</v>
      </c>
      <c r="I104" s="15">
        <v>41</v>
      </c>
      <c r="J104" s="15">
        <v>31</v>
      </c>
      <c r="K104" s="15">
        <v>10</v>
      </c>
      <c r="L104" s="15">
        <v>14</v>
      </c>
      <c r="M104" s="80">
        <f t="shared" si="1"/>
        <v>3.1775000000000002</v>
      </c>
      <c r="N104" s="71">
        <v>14</v>
      </c>
      <c r="O104" s="62">
        <v>3000</v>
      </c>
      <c r="P104" s="63">
        <f>Table22452368910111213141516171819202122242345672345689[[#This Row],[PEMBULATAN]]*O104</f>
        <v>42000</v>
      </c>
    </row>
    <row r="105" spans="1:16" ht="25.5" customHeight="1" x14ac:dyDescent="0.2">
      <c r="A105" s="90"/>
      <c r="B105" s="74"/>
      <c r="C105" s="85" t="s">
        <v>1559</v>
      </c>
      <c r="D105" s="77" t="s">
        <v>426</v>
      </c>
      <c r="E105" s="13">
        <v>44418</v>
      </c>
      <c r="F105" s="75" t="s">
        <v>1452</v>
      </c>
      <c r="G105" s="13">
        <v>44422</v>
      </c>
      <c r="H105" s="76" t="s">
        <v>1646</v>
      </c>
      <c r="I105" s="15">
        <v>50</v>
      </c>
      <c r="J105" s="15">
        <v>40</v>
      </c>
      <c r="K105" s="15">
        <v>15</v>
      </c>
      <c r="L105" s="15">
        <v>10</v>
      </c>
      <c r="M105" s="80">
        <f t="shared" si="1"/>
        <v>7.5</v>
      </c>
      <c r="N105" s="71">
        <v>10</v>
      </c>
      <c r="O105" s="62">
        <v>3000</v>
      </c>
      <c r="P105" s="63">
        <f>Table22452368910111213141516171819202122242345672345689[[#This Row],[PEMBULATAN]]*O105</f>
        <v>30000</v>
      </c>
    </row>
    <row r="106" spans="1:16" ht="25.5" customHeight="1" x14ac:dyDescent="0.2">
      <c r="A106" s="90"/>
      <c r="B106" s="74"/>
      <c r="C106" s="85" t="s">
        <v>1560</v>
      </c>
      <c r="D106" s="77" t="s">
        <v>426</v>
      </c>
      <c r="E106" s="13">
        <v>44418</v>
      </c>
      <c r="F106" s="75" t="s">
        <v>1452</v>
      </c>
      <c r="G106" s="13">
        <v>44422</v>
      </c>
      <c r="H106" s="76" t="s">
        <v>1646</v>
      </c>
      <c r="I106" s="15">
        <v>57</v>
      </c>
      <c r="J106" s="15">
        <v>10</v>
      </c>
      <c r="K106" s="15">
        <v>18</v>
      </c>
      <c r="L106" s="15">
        <v>16</v>
      </c>
      <c r="M106" s="80">
        <f t="shared" si="1"/>
        <v>2.5649999999999999</v>
      </c>
      <c r="N106" s="71">
        <v>16</v>
      </c>
      <c r="O106" s="62">
        <v>3000</v>
      </c>
      <c r="P106" s="63">
        <f>Table22452368910111213141516171819202122242345672345689[[#This Row],[PEMBULATAN]]*O106</f>
        <v>48000</v>
      </c>
    </row>
    <row r="107" spans="1:16" ht="25.5" customHeight="1" x14ac:dyDescent="0.2">
      <c r="A107" s="90"/>
      <c r="B107" s="74"/>
      <c r="C107" s="85" t="s">
        <v>1561</v>
      </c>
      <c r="D107" s="77" t="s">
        <v>426</v>
      </c>
      <c r="E107" s="13">
        <v>44418</v>
      </c>
      <c r="F107" s="75" t="s">
        <v>1452</v>
      </c>
      <c r="G107" s="13">
        <v>44422</v>
      </c>
      <c r="H107" s="76" t="s">
        <v>1646</v>
      </c>
      <c r="I107" s="15">
        <v>94</v>
      </c>
      <c r="J107" s="15">
        <v>51</v>
      </c>
      <c r="K107" s="15">
        <v>40</v>
      </c>
      <c r="L107" s="15">
        <v>20</v>
      </c>
      <c r="M107" s="80">
        <f t="shared" si="1"/>
        <v>47.94</v>
      </c>
      <c r="N107" s="71">
        <v>48</v>
      </c>
      <c r="O107" s="62">
        <v>3000</v>
      </c>
      <c r="P107" s="63">
        <f>Table22452368910111213141516171819202122242345672345689[[#This Row],[PEMBULATAN]]*O107</f>
        <v>144000</v>
      </c>
    </row>
    <row r="108" spans="1:16" ht="25.5" customHeight="1" x14ac:dyDescent="0.2">
      <c r="A108" s="90"/>
      <c r="B108" s="74"/>
      <c r="C108" s="85" t="s">
        <v>1562</v>
      </c>
      <c r="D108" s="77" t="s">
        <v>426</v>
      </c>
      <c r="E108" s="13">
        <v>44418</v>
      </c>
      <c r="F108" s="75" t="s">
        <v>1452</v>
      </c>
      <c r="G108" s="13">
        <v>44422</v>
      </c>
      <c r="H108" s="76" t="s">
        <v>1646</v>
      </c>
      <c r="I108" s="15">
        <v>50</v>
      </c>
      <c r="J108" s="15">
        <v>40</v>
      </c>
      <c r="K108" s="15">
        <v>15</v>
      </c>
      <c r="L108" s="15">
        <v>9</v>
      </c>
      <c r="M108" s="80">
        <f t="shared" si="1"/>
        <v>7.5</v>
      </c>
      <c r="N108" s="71">
        <v>9</v>
      </c>
      <c r="O108" s="62">
        <v>3000</v>
      </c>
      <c r="P108" s="63">
        <f>Table22452368910111213141516171819202122242345672345689[[#This Row],[PEMBULATAN]]*O108</f>
        <v>27000</v>
      </c>
    </row>
    <row r="109" spans="1:16" ht="25.5" customHeight="1" x14ac:dyDescent="0.2">
      <c r="A109" s="90"/>
      <c r="B109" s="74"/>
      <c r="C109" s="85" t="s">
        <v>1563</v>
      </c>
      <c r="D109" s="77" t="s">
        <v>426</v>
      </c>
      <c r="E109" s="13">
        <v>44418</v>
      </c>
      <c r="F109" s="75" t="s">
        <v>1452</v>
      </c>
      <c r="G109" s="13">
        <v>44422</v>
      </c>
      <c r="H109" s="76" t="s">
        <v>1646</v>
      </c>
      <c r="I109" s="15">
        <v>100</v>
      </c>
      <c r="J109" s="15">
        <v>56</v>
      </c>
      <c r="K109" s="15">
        <v>20</v>
      </c>
      <c r="L109" s="15">
        <v>15</v>
      </c>
      <c r="M109" s="80">
        <f t="shared" si="1"/>
        <v>28</v>
      </c>
      <c r="N109" s="71">
        <v>28</v>
      </c>
      <c r="O109" s="62">
        <v>3000</v>
      </c>
      <c r="P109" s="63">
        <f>Table22452368910111213141516171819202122242345672345689[[#This Row],[PEMBULATAN]]*O109</f>
        <v>84000</v>
      </c>
    </row>
    <row r="110" spans="1:16" ht="25.5" customHeight="1" x14ac:dyDescent="0.2">
      <c r="A110" s="90"/>
      <c r="B110" s="74"/>
      <c r="C110" s="85" t="s">
        <v>1564</v>
      </c>
      <c r="D110" s="77" t="s">
        <v>426</v>
      </c>
      <c r="E110" s="13">
        <v>44418</v>
      </c>
      <c r="F110" s="75" t="s">
        <v>1452</v>
      </c>
      <c r="G110" s="13">
        <v>44422</v>
      </c>
      <c r="H110" s="76" t="s">
        <v>1646</v>
      </c>
      <c r="I110" s="15">
        <v>70</v>
      </c>
      <c r="J110" s="15">
        <v>51</v>
      </c>
      <c r="K110" s="15">
        <v>30</v>
      </c>
      <c r="L110" s="15">
        <v>15</v>
      </c>
      <c r="M110" s="80">
        <f t="shared" si="1"/>
        <v>26.774999999999999</v>
      </c>
      <c r="N110" s="71">
        <v>27</v>
      </c>
      <c r="O110" s="62">
        <v>3000</v>
      </c>
      <c r="P110" s="63">
        <f>Table22452368910111213141516171819202122242345672345689[[#This Row],[PEMBULATAN]]*O110</f>
        <v>81000</v>
      </c>
    </row>
    <row r="111" spans="1:16" ht="25.5" customHeight="1" x14ac:dyDescent="0.2">
      <c r="A111" s="90"/>
      <c r="B111" s="74"/>
      <c r="C111" s="85" t="s">
        <v>1565</v>
      </c>
      <c r="D111" s="77" t="s">
        <v>426</v>
      </c>
      <c r="E111" s="13">
        <v>44418</v>
      </c>
      <c r="F111" s="75" t="s">
        <v>1452</v>
      </c>
      <c r="G111" s="13">
        <v>44422</v>
      </c>
      <c r="H111" s="76" t="s">
        <v>1646</v>
      </c>
      <c r="I111" s="15">
        <v>70</v>
      </c>
      <c r="J111" s="15">
        <v>50</v>
      </c>
      <c r="K111" s="15">
        <v>27</v>
      </c>
      <c r="L111" s="15">
        <v>18</v>
      </c>
      <c r="M111" s="80">
        <f t="shared" si="1"/>
        <v>23.625</v>
      </c>
      <c r="N111" s="71">
        <v>24</v>
      </c>
      <c r="O111" s="62">
        <v>3000</v>
      </c>
      <c r="P111" s="63">
        <f>Table22452368910111213141516171819202122242345672345689[[#This Row],[PEMBULATAN]]*O111</f>
        <v>72000</v>
      </c>
    </row>
    <row r="112" spans="1:16" ht="25.5" customHeight="1" x14ac:dyDescent="0.2">
      <c r="A112" s="90"/>
      <c r="B112" s="74"/>
      <c r="C112" s="85" t="s">
        <v>1566</v>
      </c>
      <c r="D112" s="77" t="s">
        <v>426</v>
      </c>
      <c r="E112" s="13">
        <v>44418</v>
      </c>
      <c r="F112" s="75" t="s">
        <v>1452</v>
      </c>
      <c r="G112" s="13">
        <v>44422</v>
      </c>
      <c r="H112" s="76" t="s">
        <v>1646</v>
      </c>
      <c r="I112" s="15">
        <v>80</v>
      </c>
      <c r="J112" s="15">
        <v>60</v>
      </c>
      <c r="K112" s="15">
        <v>22</v>
      </c>
      <c r="L112" s="15">
        <v>19</v>
      </c>
      <c r="M112" s="80">
        <f t="shared" si="1"/>
        <v>26.4</v>
      </c>
      <c r="N112" s="71">
        <v>26</v>
      </c>
      <c r="O112" s="62">
        <v>3000</v>
      </c>
      <c r="P112" s="63">
        <f>Table22452368910111213141516171819202122242345672345689[[#This Row],[PEMBULATAN]]*O112</f>
        <v>78000</v>
      </c>
    </row>
    <row r="113" spans="1:16" ht="25.5" customHeight="1" x14ac:dyDescent="0.2">
      <c r="A113" s="90"/>
      <c r="B113" s="74"/>
      <c r="C113" s="85" t="s">
        <v>1567</v>
      </c>
      <c r="D113" s="77" t="s">
        <v>426</v>
      </c>
      <c r="E113" s="13">
        <v>44418</v>
      </c>
      <c r="F113" s="75" t="s">
        <v>1452</v>
      </c>
      <c r="G113" s="13">
        <v>44422</v>
      </c>
      <c r="H113" s="76" t="s">
        <v>1646</v>
      </c>
      <c r="I113" s="15">
        <v>131</v>
      </c>
      <c r="J113" s="15">
        <v>54</v>
      </c>
      <c r="K113" s="15">
        <v>24</v>
      </c>
      <c r="L113" s="15">
        <v>7</v>
      </c>
      <c r="M113" s="80">
        <f t="shared" si="1"/>
        <v>42.444000000000003</v>
      </c>
      <c r="N113" s="71">
        <v>42</v>
      </c>
      <c r="O113" s="62">
        <v>3000</v>
      </c>
      <c r="P113" s="63">
        <f>Table22452368910111213141516171819202122242345672345689[[#This Row],[PEMBULATAN]]*O113</f>
        <v>126000</v>
      </c>
    </row>
    <row r="114" spans="1:16" ht="25.5" customHeight="1" x14ac:dyDescent="0.2">
      <c r="A114" s="90"/>
      <c r="B114" s="74"/>
      <c r="C114" s="85" t="s">
        <v>1568</v>
      </c>
      <c r="D114" s="77" t="s">
        <v>426</v>
      </c>
      <c r="E114" s="13">
        <v>44418</v>
      </c>
      <c r="F114" s="75" t="s">
        <v>1452</v>
      </c>
      <c r="G114" s="13">
        <v>44422</v>
      </c>
      <c r="H114" s="76" t="s">
        <v>1646</v>
      </c>
      <c r="I114" s="15">
        <v>100</v>
      </c>
      <c r="J114" s="15">
        <v>60</v>
      </c>
      <c r="K114" s="15">
        <v>37</v>
      </c>
      <c r="L114" s="15">
        <v>11</v>
      </c>
      <c r="M114" s="80">
        <f t="shared" si="1"/>
        <v>55.5</v>
      </c>
      <c r="N114" s="71">
        <v>56</v>
      </c>
      <c r="O114" s="62">
        <v>3000</v>
      </c>
      <c r="P114" s="63">
        <f>Table22452368910111213141516171819202122242345672345689[[#This Row],[PEMBULATAN]]*O114</f>
        <v>168000</v>
      </c>
    </row>
    <row r="115" spans="1:16" ht="25.5" customHeight="1" x14ac:dyDescent="0.2">
      <c r="A115" s="90"/>
      <c r="B115" s="74"/>
      <c r="C115" s="85" t="s">
        <v>1569</v>
      </c>
      <c r="D115" s="77" t="s">
        <v>426</v>
      </c>
      <c r="E115" s="13">
        <v>44418</v>
      </c>
      <c r="F115" s="75" t="s">
        <v>1452</v>
      </c>
      <c r="G115" s="13">
        <v>44422</v>
      </c>
      <c r="H115" s="76" t="s">
        <v>1646</v>
      </c>
      <c r="I115" s="15">
        <v>83</v>
      </c>
      <c r="J115" s="15">
        <v>52</v>
      </c>
      <c r="K115" s="15">
        <v>34</v>
      </c>
      <c r="L115" s="15">
        <v>20</v>
      </c>
      <c r="M115" s="80">
        <f t="shared" si="1"/>
        <v>36.686</v>
      </c>
      <c r="N115" s="71">
        <v>37</v>
      </c>
      <c r="O115" s="62">
        <v>3000</v>
      </c>
      <c r="P115" s="63">
        <f>Table22452368910111213141516171819202122242345672345689[[#This Row],[PEMBULATAN]]*O115</f>
        <v>111000</v>
      </c>
    </row>
    <row r="116" spans="1:16" ht="25.5" customHeight="1" x14ac:dyDescent="0.2">
      <c r="A116" s="90"/>
      <c r="B116" s="74"/>
      <c r="C116" s="85" t="s">
        <v>1570</v>
      </c>
      <c r="D116" s="77" t="s">
        <v>426</v>
      </c>
      <c r="E116" s="13">
        <v>44418</v>
      </c>
      <c r="F116" s="75" t="s">
        <v>1452</v>
      </c>
      <c r="G116" s="13">
        <v>44422</v>
      </c>
      <c r="H116" s="76" t="s">
        <v>1646</v>
      </c>
      <c r="I116" s="15">
        <v>80</v>
      </c>
      <c r="J116" s="15">
        <v>21</v>
      </c>
      <c r="K116" s="15">
        <v>28</v>
      </c>
      <c r="L116" s="15">
        <v>19</v>
      </c>
      <c r="M116" s="80">
        <f t="shared" si="1"/>
        <v>11.76</v>
      </c>
      <c r="N116" s="71">
        <v>19</v>
      </c>
      <c r="O116" s="62">
        <v>3000</v>
      </c>
      <c r="P116" s="63">
        <f>Table22452368910111213141516171819202122242345672345689[[#This Row],[PEMBULATAN]]*O116</f>
        <v>57000</v>
      </c>
    </row>
    <row r="117" spans="1:16" ht="25.5" customHeight="1" x14ac:dyDescent="0.2">
      <c r="A117" s="90"/>
      <c r="B117" s="74"/>
      <c r="C117" s="85" t="s">
        <v>1571</v>
      </c>
      <c r="D117" s="77" t="s">
        <v>426</v>
      </c>
      <c r="E117" s="13">
        <v>44418</v>
      </c>
      <c r="F117" s="75" t="s">
        <v>1452</v>
      </c>
      <c r="G117" s="13">
        <v>44422</v>
      </c>
      <c r="H117" s="76" t="s">
        <v>1646</v>
      </c>
      <c r="I117" s="15">
        <v>94</v>
      </c>
      <c r="J117" s="15">
        <v>51</v>
      </c>
      <c r="K117" s="15">
        <v>40</v>
      </c>
      <c r="L117" s="15">
        <v>7</v>
      </c>
      <c r="M117" s="80">
        <f t="shared" si="1"/>
        <v>47.94</v>
      </c>
      <c r="N117" s="71">
        <v>48</v>
      </c>
      <c r="O117" s="62">
        <v>3000</v>
      </c>
      <c r="P117" s="63">
        <f>Table22452368910111213141516171819202122242345672345689[[#This Row],[PEMBULATAN]]*O117</f>
        <v>144000</v>
      </c>
    </row>
    <row r="118" spans="1:16" ht="25.5" customHeight="1" x14ac:dyDescent="0.2">
      <c r="A118" s="90"/>
      <c r="B118" s="74"/>
      <c r="C118" s="85" t="s">
        <v>1572</v>
      </c>
      <c r="D118" s="77" t="s">
        <v>426</v>
      </c>
      <c r="E118" s="13">
        <v>44418</v>
      </c>
      <c r="F118" s="75" t="s">
        <v>1452</v>
      </c>
      <c r="G118" s="13">
        <v>44422</v>
      </c>
      <c r="H118" s="76" t="s">
        <v>1646</v>
      </c>
      <c r="I118" s="15">
        <v>50</v>
      </c>
      <c r="J118" s="15">
        <v>42</v>
      </c>
      <c r="K118" s="15">
        <v>29</v>
      </c>
      <c r="L118" s="15">
        <v>9</v>
      </c>
      <c r="M118" s="80">
        <f t="shared" si="1"/>
        <v>15.225</v>
      </c>
      <c r="N118" s="71">
        <v>15</v>
      </c>
      <c r="O118" s="62">
        <v>3000</v>
      </c>
      <c r="P118" s="63">
        <f>Table22452368910111213141516171819202122242345672345689[[#This Row],[PEMBULATAN]]*O118</f>
        <v>45000</v>
      </c>
    </row>
    <row r="119" spans="1:16" ht="25.5" customHeight="1" x14ac:dyDescent="0.2">
      <c r="A119" s="90"/>
      <c r="B119" s="74"/>
      <c r="C119" s="85" t="s">
        <v>1573</v>
      </c>
      <c r="D119" s="77" t="s">
        <v>426</v>
      </c>
      <c r="E119" s="13">
        <v>44418</v>
      </c>
      <c r="F119" s="75" t="s">
        <v>1452</v>
      </c>
      <c r="G119" s="13">
        <v>44422</v>
      </c>
      <c r="H119" s="76" t="s">
        <v>1646</v>
      </c>
      <c r="I119" s="15">
        <v>80</v>
      </c>
      <c r="J119" s="15">
        <v>21</v>
      </c>
      <c r="K119" s="15">
        <v>28</v>
      </c>
      <c r="L119" s="15">
        <v>8</v>
      </c>
      <c r="M119" s="80">
        <f t="shared" si="1"/>
        <v>11.76</v>
      </c>
      <c r="N119" s="71">
        <v>12</v>
      </c>
      <c r="O119" s="62">
        <v>3000</v>
      </c>
      <c r="P119" s="63">
        <f>Table22452368910111213141516171819202122242345672345689[[#This Row],[PEMBULATAN]]*O119</f>
        <v>36000</v>
      </c>
    </row>
    <row r="120" spans="1:16" ht="25.5" customHeight="1" x14ac:dyDescent="0.2">
      <c r="A120" s="90"/>
      <c r="B120" s="74"/>
      <c r="C120" s="85" t="s">
        <v>1574</v>
      </c>
      <c r="D120" s="77" t="s">
        <v>426</v>
      </c>
      <c r="E120" s="13">
        <v>44418</v>
      </c>
      <c r="F120" s="75" t="s">
        <v>1452</v>
      </c>
      <c r="G120" s="13">
        <v>44422</v>
      </c>
      <c r="H120" s="76" t="s">
        <v>1646</v>
      </c>
      <c r="I120" s="15">
        <v>90</v>
      </c>
      <c r="J120" s="15">
        <v>55</v>
      </c>
      <c r="K120" s="15">
        <v>30</v>
      </c>
      <c r="L120" s="15">
        <v>14</v>
      </c>
      <c r="M120" s="80">
        <f t="shared" si="1"/>
        <v>37.125</v>
      </c>
      <c r="N120" s="71">
        <v>37</v>
      </c>
      <c r="O120" s="62">
        <v>3000</v>
      </c>
      <c r="P120" s="63">
        <f>Table22452368910111213141516171819202122242345672345689[[#This Row],[PEMBULATAN]]*O120</f>
        <v>111000</v>
      </c>
    </row>
    <row r="121" spans="1:16" ht="25.5" customHeight="1" x14ac:dyDescent="0.2">
      <c r="A121" s="90"/>
      <c r="B121" s="74"/>
      <c r="C121" s="85" t="s">
        <v>1575</v>
      </c>
      <c r="D121" s="77" t="s">
        <v>426</v>
      </c>
      <c r="E121" s="13">
        <v>44418</v>
      </c>
      <c r="F121" s="75" t="s">
        <v>1452</v>
      </c>
      <c r="G121" s="13">
        <v>44422</v>
      </c>
      <c r="H121" s="76" t="s">
        <v>1646</v>
      </c>
      <c r="I121" s="15">
        <v>55</v>
      </c>
      <c r="J121" s="15">
        <v>30</v>
      </c>
      <c r="K121" s="15">
        <v>30</v>
      </c>
      <c r="L121" s="15">
        <v>10</v>
      </c>
      <c r="M121" s="80">
        <f t="shared" si="1"/>
        <v>12.375</v>
      </c>
      <c r="N121" s="71">
        <v>12</v>
      </c>
      <c r="O121" s="62">
        <v>3000</v>
      </c>
      <c r="P121" s="63">
        <f>Table22452368910111213141516171819202122242345672345689[[#This Row],[PEMBULATAN]]*O121</f>
        <v>36000</v>
      </c>
    </row>
    <row r="122" spans="1:16" ht="25.5" customHeight="1" x14ac:dyDescent="0.2">
      <c r="A122" s="90"/>
      <c r="B122" s="74"/>
      <c r="C122" s="85" t="s">
        <v>1576</v>
      </c>
      <c r="D122" s="77" t="s">
        <v>426</v>
      </c>
      <c r="E122" s="13">
        <v>44418</v>
      </c>
      <c r="F122" s="75" t="s">
        <v>1452</v>
      </c>
      <c r="G122" s="13">
        <v>44422</v>
      </c>
      <c r="H122" s="76" t="s">
        <v>1646</v>
      </c>
      <c r="I122" s="15">
        <v>60</v>
      </c>
      <c r="J122" s="15">
        <v>80</v>
      </c>
      <c r="K122" s="15">
        <v>17</v>
      </c>
      <c r="L122" s="15">
        <v>9</v>
      </c>
      <c r="M122" s="80">
        <f t="shared" si="1"/>
        <v>20.399999999999999</v>
      </c>
      <c r="N122" s="71">
        <v>20</v>
      </c>
      <c r="O122" s="62">
        <v>3000</v>
      </c>
      <c r="P122" s="63">
        <f>Table22452368910111213141516171819202122242345672345689[[#This Row],[PEMBULATAN]]*O122</f>
        <v>60000</v>
      </c>
    </row>
    <row r="123" spans="1:16" ht="25.5" customHeight="1" x14ac:dyDescent="0.2">
      <c r="A123" s="90"/>
      <c r="B123" s="74"/>
      <c r="C123" s="85" t="s">
        <v>1577</v>
      </c>
      <c r="D123" s="77" t="s">
        <v>426</v>
      </c>
      <c r="E123" s="13">
        <v>44418</v>
      </c>
      <c r="F123" s="75" t="s">
        <v>1452</v>
      </c>
      <c r="G123" s="13">
        <v>44422</v>
      </c>
      <c r="H123" s="76" t="s">
        <v>1646</v>
      </c>
      <c r="I123" s="15">
        <v>40</v>
      </c>
      <c r="J123" s="15">
        <v>32</v>
      </c>
      <c r="K123" s="15">
        <v>20</v>
      </c>
      <c r="L123" s="15">
        <v>15</v>
      </c>
      <c r="M123" s="80">
        <f t="shared" si="1"/>
        <v>6.4</v>
      </c>
      <c r="N123" s="71">
        <v>15</v>
      </c>
      <c r="O123" s="62">
        <v>3000</v>
      </c>
      <c r="P123" s="63">
        <f>Table22452368910111213141516171819202122242345672345689[[#This Row],[PEMBULATAN]]*O123</f>
        <v>45000</v>
      </c>
    </row>
    <row r="124" spans="1:16" ht="25.5" customHeight="1" x14ac:dyDescent="0.2">
      <c r="A124" s="90"/>
      <c r="B124" s="74"/>
      <c r="C124" s="85" t="s">
        <v>1578</v>
      </c>
      <c r="D124" s="77" t="s">
        <v>426</v>
      </c>
      <c r="E124" s="13">
        <v>44418</v>
      </c>
      <c r="F124" s="75" t="s">
        <v>1452</v>
      </c>
      <c r="G124" s="13">
        <v>44422</v>
      </c>
      <c r="H124" s="76" t="s">
        <v>1646</v>
      </c>
      <c r="I124" s="15">
        <v>31</v>
      </c>
      <c r="J124" s="15">
        <v>40</v>
      </c>
      <c r="K124" s="15">
        <v>32</v>
      </c>
      <c r="L124" s="15">
        <v>8</v>
      </c>
      <c r="M124" s="80">
        <f t="shared" si="1"/>
        <v>9.92</v>
      </c>
      <c r="N124" s="71">
        <v>10</v>
      </c>
      <c r="O124" s="62">
        <v>3000</v>
      </c>
      <c r="P124" s="63">
        <f>Table22452368910111213141516171819202122242345672345689[[#This Row],[PEMBULATAN]]*O124</f>
        <v>30000</v>
      </c>
    </row>
    <row r="125" spans="1:16" ht="25.5" customHeight="1" x14ac:dyDescent="0.2">
      <c r="A125" s="90"/>
      <c r="B125" s="74"/>
      <c r="C125" s="85" t="s">
        <v>1579</v>
      </c>
      <c r="D125" s="77" t="s">
        <v>426</v>
      </c>
      <c r="E125" s="13">
        <v>44418</v>
      </c>
      <c r="F125" s="75" t="s">
        <v>1452</v>
      </c>
      <c r="G125" s="13">
        <v>44422</v>
      </c>
      <c r="H125" s="76" t="s">
        <v>1646</v>
      </c>
      <c r="I125" s="15">
        <v>31</v>
      </c>
      <c r="J125" s="15">
        <v>27</v>
      </c>
      <c r="K125" s="15">
        <v>8</v>
      </c>
      <c r="L125" s="15">
        <v>4</v>
      </c>
      <c r="M125" s="80">
        <f t="shared" si="1"/>
        <v>1.6739999999999999</v>
      </c>
      <c r="N125" s="71">
        <v>4</v>
      </c>
      <c r="O125" s="62">
        <v>3000</v>
      </c>
      <c r="P125" s="63">
        <f>Table22452368910111213141516171819202122242345672345689[[#This Row],[PEMBULATAN]]*O125</f>
        <v>12000</v>
      </c>
    </row>
    <row r="126" spans="1:16" ht="25.5" customHeight="1" x14ac:dyDescent="0.2">
      <c r="A126" s="90"/>
      <c r="B126" s="74"/>
      <c r="C126" s="72" t="s">
        <v>1580</v>
      </c>
      <c r="D126" s="77" t="s">
        <v>426</v>
      </c>
      <c r="E126" s="13">
        <v>44418</v>
      </c>
      <c r="F126" s="75" t="s">
        <v>1452</v>
      </c>
      <c r="G126" s="13">
        <v>44422</v>
      </c>
      <c r="H126" s="76" t="s">
        <v>1646</v>
      </c>
      <c r="I126" s="15">
        <v>40</v>
      </c>
      <c r="J126" s="15">
        <v>33</v>
      </c>
      <c r="K126" s="15">
        <v>12</v>
      </c>
      <c r="L126" s="15">
        <v>13</v>
      </c>
      <c r="M126" s="80">
        <f t="shared" si="1"/>
        <v>3.96</v>
      </c>
      <c r="N126" s="71">
        <v>13</v>
      </c>
      <c r="O126" s="62">
        <v>3000</v>
      </c>
      <c r="P126" s="63">
        <f>Table22452368910111213141516171819202122242345672345689[[#This Row],[PEMBULATAN]]*O126</f>
        <v>39000</v>
      </c>
    </row>
    <row r="127" spans="1:16" ht="25.5" customHeight="1" x14ac:dyDescent="0.2">
      <c r="A127" s="90"/>
      <c r="B127" s="74"/>
      <c r="C127" s="72" t="s">
        <v>1581</v>
      </c>
      <c r="D127" s="77" t="s">
        <v>426</v>
      </c>
      <c r="E127" s="13">
        <v>44418</v>
      </c>
      <c r="F127" s="75" t="s">
        <v>1452</v>
      </c>
      <c r="G127" s="13">
        <v>44422</v>
      </c>
      <c r="H127" s="76" t="s">
        <v>1646</v>
      </c>
      <c r="I127" s="15">
        <v>55</v>
      </c>
      <c r="J127" s="15">
        <v>37</v>
      </c>
      <c r="K127" s="15">
        <v>17</v>
      </c>
      <c r="L127" s="15">
        <v>17</v>
      </c>
      <c r="M127" s="80">
        <f t="shared" si="1"/>
        <v>8.6487499999999997</v>
      </c>
      <c r="N127" s="71">
        <v>17</v>
      </c>
      <c r="O127" s="62">
        <v>3000</v>
      </c>
      <c r="P127" s="63">
        <f>Table22452368910111213141516171819202122242345672345689[[#This Row],[PEMBULATAN]]*O127</f>
        <v>51000</v>
      </c>
    </row>
    <row r="128" spans="1:16" ht="25.5" customHeight="1" x14ac:dyDescent="0.2">
      <c r="A128" s="90"/>
      <c r="B128" s="74"/>
      <c r="C128" s="72" t="s">
        <v>1582</v>
      </c>
      <c r="D128" s="77" t="s">
        <v>426</v>
      </c>
      <c r="E128" s="13">
        <v>44418</v>
      </c>
      <c r="F128" s="75" t="s">
        <v>1452</v>
      </c>
      <c r="G128" s="13">
        <v>44422</v>
      </c>
      <c r="H128" s="76" t="s">
        <v>1646</v>
      </c>
      <c r="I128" s="15">
        <v>70</v>
      </c>
      <c r="J128" s="15">
        <v>35</v>
      </c>
      <c r="K128" s="15">
        <v>20</v>
      </c>
      <c r="L128" s="15">
        <v>12</v>
      </c>
      <c r="M128" s="80">
        <f t="shared" si="1"/>
        <v>12.25</v>
      </c>
      <c r="N128" s="71">
        <v>12</v>
      </c>
      <c r="O128" s="62">
        <v>3000</v>
      </c>
      <c r="P128" s="63">
        <f>Table22452368910111213141516171819202122242345672345689[[#This Row],[PEMBULATAN]]*O128</f>
        <v>36000</v>
      </c>
    </row>
    <row r="129" spans="1:16" ht="25.5" customHeight="1" x14ac:dyDescent="0.2">
      <c r="A129" s="90"/>
      <c r="B129" s="74"/>
      <c r="C129" s="72" t="s">
        <v>1583</v>
      </c>
      <c r="D129" s="77" t="s">
        <v>426</v>
      </c>
      <c r="E129" s="13">
        <v>44418</v>
      </c>
      <c r="F129" s="75" t="s">
        <v>1452</v>
      </c>
      <c r="G129" s="13">
        <v>44422</v>
      </c>
      <c r="H129" s="76" t="s">
        <v>1646</v>
      </c>
      <c r="I129" s="15">
        <v>61</v>
      </c>
      <c r="J129" s="15">
        <v>40</v>
      </c>
      <c r="K129" s="15">
        <v>5</v>
      </c>
      <c r="L129" s="15">
        <v>3</v>
      </c>
      <c r="M129" s="80">
        <f t="shared" si="1"/>
        <v>3.05</v>
      </c>
      <c r="N129" s="71">
        <v>3</v>
      </c>
      <c r="O129" s="62">
        <v>3000</v>
      </c>
      <c r="P129" s="63">
        <f>Table22452368910111213141516171819202122242345672345689[[#This Row],[PEMBULATAN]]*O129</f>
        <v>9000</v>
      </c>
    </row>
    <row r="130" spans="1:16" ht="25.5" customHeight="1" x14ac:dyDescent="0.2">
      <c r="A130" s="90"/>
      <c r="B130" s="74"/>
      <c r="C130" s="72" t="s">
        <v>1584</v>
      </c>
      <c r="D130" s="77" t="s">
        <v>426</v>
      </c>
      <c r="E130" s="13">
        <v>44418</v>
      </c>
      <c r="F130" s="75" t="s">
        <v>1452</v>
      </c>
      <c r="G130" s="13">
        <v>44422</v>
      </c>
      <c r="H130" s="76" t="s">
        <v>1646</v>
      </c>
      <c r="I130" s="15">
        <v>89</v>
      </c>
      <c r="J130" s="15">
        <v>9</v>
      </c>
      <c r="K130" s="15">
        <v>9</v>
      </c>
      <c r="L130" s="15">
        <v>9</v>
      </c>
      <c r="M130" s="80">
        <f t="shared" si="1"/>
        <v>1.8022499999999999</v>
      </c>
      <c r="N130" s="71">
        <v>9</v>
      </c>
      <c r="O130" s="62">
        <v>3000</v>
      </c>
      <c r="P130" s="63">
        <f>Table22452368910111213141516171819202122242345672345689[[#This Row],[PEMBULATAN]]*O130</f>
        <v>27000</v>
      </c>
    </row>
    <row r="131" spans="1:16" ht="25.5" customHeight="1" x14ac:dyDescent="0.2">
      <c r="A131" s="90"/>
      <c r="B131" s="74"/>
      <c r="C131" s="72" t="s">
        <v>1585</v>
      </c>
      <c r="D131" s="77" t="s">
        <v>426</v>
      </c>
      <c r="E131" s="13">
        <v>44418</v>
      </c>
      <c r="F131" s="75" t="s">
        <v>1452</v>
      </c>
      <c r="G131" s="13">
        <v>44422</v>
      </c>
      <c r="H131" s="76" t="s">
        <v>1646</v>
      </c>
      <c r="I131" s="15">
        <v>103</v>
      </c>
      <c r="J131" s="15">
        <v>10</v>
      </c>
      <c r="K131" s="15">
        <v>9</v>
      </c>
      <c r="L131" s="15">
        <v>9</v>
      </c>
      <c r="M131" s="80">
        <f t="shared" ref="M131:M191" si="2">I131*J131*K131/4000</f>
        <v>2.3174999999999999</v>
      </c>
      <c r="N131" s="71">
        <v>9</v>
      </c>
      <c r="O131" s="62">
        <v>3000</v>
      </c>
      <c r="P131" s="63">
        <f>Table22452368910111213141516171819202122242345672345689[[#This Row],[PEMBULATAN]]*O131</f>
        <v>27000</v>
      </c>
    </row>
    <row r="132" spans="1:16" ht="25.5" customHeight="1" x14ac:dyDescent="0.2">
      <c r="A132" s="90"/>
      <c r="B132" s="74"/>
      <c r="C132" s="72" t="s">
        <v>1586</v>
      </c>
      <c r="D132" s="77" t="s">
        <v>426</v>
      </c>
      <c r="E132" s="13">
        <v>44418</v>
      </c>
      <c r="F132" s="75" t="s">
        <v>1452</v>
      </c>
      <c r="G132" s="13">
        <v>44422</v>
      </c>
      <c r="H132" s="76" t="s">
        <v>1646</v>
      </c>
      <c r="I132" s="15">
        <v>58</v>
      </c>
      <c r="J132" s="15">
        <v>33</v>
      </c>
      <c r="K132" s="15">
        <v>16</v>
      </c>
      <c r="L132" s="15">
        <v>11</v>
      </c>
      <c r="M132" s="80">
        <f t="shared" si="2"/>
        <v>7.6559999999999997</v>
      </c>
      <c r="N132" s="71">
        <v>11</v>
      </c>
      <c r="O132" s="62">
        <v>3000</v>
      </c>
      <c r="P132" s="63">
        <f>Table22452368910111213141516171819202122242345672345689[[#This Row],[PEMBULATAN]]*O132</f>
        <v>33000</v>
      </c>
    </row>
    <row r="133" spans="1:16" ht="25.5" customHeight="1" x14ac:dyDescent="0.2">
      <c r="A133" s="90"/>
      <c r="B133" s="74"/>
      <c r="C133" s="72" t="s">
        <v>1587</v>
      </c>
      <c r="D133" s="77" t="s">
        <v>426</v>
      </c>
      <c r="E133" s="13">
        <v>44418</v>
      </c>
      <c r="F133" s="75" t="s">
        <v>1452</v>
      </c>
      <c r="G133" s="13">
        <v>44422</v>
      </c>
      <c r="H133" s="76" t="s">
        <v>1646</v>
      </c>
      <c r="I133" s="15">
        <v>48</v>
      </c>
      <c r="J133" s="15">
        <v>43</v>
      </c>
      <c r="K133" s="15">
        <v>48</v>
      </c>
      <c r="L133" s="15">
        <v>14</v>
      </c>
      <c r="M133" s="80">
        <f t="shared" si="2"/>
        <v>24.768000000000001</v>
      </c>
      <c r="N133" s="71">
        <v>25</v>
      </c>
      <c r="O133" s="62">
        <v>3000</v>
      </c>
      <c r="P133" s="63">
        <f>Table22452368910111213141516171819202122242345672345689[[#This Row],[PEMBULATAN]]*O133</f>
        <v>75000</v>
      </c>
    </row>
    <row r="134" spans="1:16" ht="25.5" customHeight="1" x14ac:dyDescent="0.2">
      <c r="A134" s="90"/>
      <c r="B134" s="74"/>
      <c r="C134" s="72" t="s">
        <v>1588</v>
      </c>
      <c r="D134" s="77" t="s">
        <v>426</v>
      </c>
      <c r="E134" s="13">
        <v>44418</v>
      </c>
      <c r="F134" s="75" t="s">
        <v>1452</v>
      </c>
      <c r="G134" s="13">
        <v>44422</v>
      </c>
      <c r="H134" s="76" t="s">
        <v>1646</v>
      </c>
      <c r="I134" s="15">
        <v>103</v>
      </c>
      <c r="J134" s="15">
        <v>5</v>
      </c>
      <c r="K134" s="15">
        <v>5</v>
      </c>
      <c r="L134" s="15">
        <v>1</v>
      </c>
      <c r="M134" s="80">
        <f t="shared" si="2"/>
        <v>0.64375000000000004</v>
      </c>
      <c r="N134" s="71">
        <v>1</v>
      </c>
      <c r="O134" s="62">
        <v>3000</v>
      </c>
      <c r="P134" s="63">
        <f>Table22452368910111213141516171819202122242345672345689[[#This Row],[PEMBULATAN]]*O134</f>
        <v>3000</v>
      </c>
    </row>
    <row r="135" spans="1:16" ht="25.5" customHeight="1" x14ac:dyDescent="0.2">
      <c r="A135" s="90"/>
      <c r="B135" s="74"/>
      <c r="C135" s="72" t="s">
        <v>1589</v>
      </c>
      <c r="D135" s="77" t="s">
        <v>426</v>
      </c>
      <c r="E135" s="13">
        <v>44418</v>
      </c>
      <c r="F135" s="75" t="s">
        <v>1452</v>
      </c>
      <c r="G135" s="13">
        <v>44422</v>
      </c>
      <c r="H135" s="76" t="s">
        <v>1646</v>
      </c>
      <c r="I135" s="15">
        <v>70</v>
      </c>
      <c r="J135" s="15">
        <v>51</v>
      </c>
      <c r="K135" s="15">
        <v>22</v>
      </c>
      <c r="L135" s="15">
        <v>1</v>
      </c>
      <c r="M135" s="80">
        <f t="shared" si="2"/>
        <v>19.635000000000002</v>
      </c>
      <c r="N135" s="71">
        <v>20</v>
      </c>
      <c r="O135" s="62">
        <v>3000</v>
      </c>
      <c r="P135" s="63">
        <f>Table22452368910111213141516171819202122242345672345689[[#This Row],[PEMBULATAN]]*O135</f>
        <v>60000</v>
      </c>
    </row>
    <row r="136" spans="1:16" ht="25.5" customHeight="1" x14ac:dyDescent="0.2">
      <c r="A136" s="90"/>
      <c r="B136" s="74"/>
      <c r="C136" s="72" t="s">
        <v>1590</v>
      </c>
      <c r="D136" s="77" t="s">
        <v>426</v>
      </c>
      <c r="E136" s="13">
        <v>44418</v>
      </c>
      <c r="F136" s="75" t="s">
        <v>1452</v>
      </c>
      <c r="G136" s="13">
        <v>44422</v>
      </c>
      <c r="H136" s="76" t="s">
        <v>1646</v>
      </c>
      <c r="I136" s="15">
        <v>75</v>
      </c>
      <c r="J136" s="15">
        <v>61</v>
      </c>
      <c r="K136" s="15">
        <v>30</v>
      </c>
      <c r="L136" s="15">
        <v>7</v>
      </c>
      <c r="M136" s="80">
        <f t="shared" si="2"/>
        <v>34.3125</v>
      </c>
      <c r="N136" s="71">
        <v>34</v>
      </c>
      <c r="O136" s="62">
        <v>3000</v>
      </c>
      <c r="P136" s="63">
        <f>Table22452368910111213141516171819202122242345672345689[[#This Row],[PEMBULATAN]]*O136</f>
        <v>102000</v>
      </c>
    </row>
    <row r="137" spans="1:16" ht="25.5" customHeight="1" x14ac:dyDescent="0.2">
      <c r="A137" s="90"/>
      <c r="B137" s="74"/>
      <c r="C137" s="72" t="s">
        <v>1591</v>
      </c>
      <c r="D137" s="77" t="s">
        <v>426</v>
      </c>
      <c r="E137" s="13">
        <v>44418</v>
      </c>
      <c r="F137" s="75" t="s">
        <v>1452</v>
      </c>
      <c r="G137" s="13">
        <v>44422</v>
      </c>
      <c r="H137" s="76" t="s">
        <v>1646</v>
      </c>
      <c r="I137" s="15">
        <v>101</v>
      </c>
      <c r="J137" s="15">
        <v>50</v>
      </c>
      <c r="K137" s="15">
        <v>36</v>
      </c>
      <c r="L137" s="15">
        <v>14</v>
      </c>
      <c r="M137" s="80">
        <f t="shared" si="2"/>
        <v>45.45</v>
      </c>
      <c r="N137" s="71">
        <v>45</v>
      </c>
      <c r="O137" s="62">
        <v>3000</v>
      </c>
      <c r="P137" s="63">
        <f>Table22452368910111213141516171819202122242345672345689[[#This Row],[PEMBULATAN]]*O137</f>
        <v>135000</v>
      </c>
    </row>
    <row r="138" spans="1:16" ht="25.5" customHeight="1" x14ac:dyDescent="0.2">
      <c r="A138" s="90"/>
      <c r="B138" s="74"/>
      <c r="C138" s="72" t="s">
        <v>1592</v>
      </c>
      <c r="D138" s="77" t="s">
        <v>426</v>
      </c>
      <c r="E138" s="13">
        <v>44418</v>
      </c>
      <c r="F138" s="75" t="s">
        <v>1452</v>
      </c>
      <c r="G138" s="13">
        <v>44422</v>
      </c>
      <c r="H138" s="76" t="s">
        <v>1646</v>
      </c>
      <c r="I138" s="15">
        <v>50</v>
      </c>
      <c r="J138" s="15">
        <v>40</v>
      </c>
      <c r="K138" s="15">
        <v>12</v>
      </c>
      <c r="L138" s="15">
        <v>12</v>
      </c>
      <c r="M138" s="80">
        <f t="shared" si="2"/>
        <v>6</v>
      </c>
      <c r="N138" s="71">
        <v>12</v>
      </c>
      <c r="O138" s="62">
        <v>3000</v>
      </c>
      <c r="P138" s="63">
        <f>Table22452368910111213141516171819202122242345672345689[[#This Row],[PEMBULATAN]]*O138</f>
        <v>36000</v>
      </c>
    </row>
    <row r="139" spans="1:16" ht="25.5" customHeight="1" x14ac:dyDescent="0.2">
      <c r="A139" s="90"/>
      <c r="B139" s="74"/>
      <c r="C139" s="72" t="s">
        <v>1593</v>
      </c>
      <c r="D139" s="77" t="s">
        <v>426</v>
      </c>
      <c r="E139" s="13">
        <v>44418</v>
      </c>
      <c r="F139" s="75" t="s">
        <v>1452</v>
      </c>
      <c r="G139" s="13">
        <v>44422</v>
      </c>
      <c r="H139" s="76" t="s">
        <v>1646</v>
      </c>
      <c r="I139" s="15">
        <v>96</v>
      </c>
      <c r="J139" s="15">
        <v>60</v>
      </c>
      <c r="K139" s="15">
        <v>40</v>
      </c>
      <c r="L139" s="15">
        <v>4</v>
      </c>
      <c r="M139" s="80">
        <f t="shared" si="2"/>
        <v>57.6</v>
      </c>
      <c r="N139" s="71">
        <v>58</v>
      </c>
      <c r="O139" s="62">
        <v>3000</v>
      </c>
      <c r="P139" s="63">
        <f>Table22452368910111213141516171819202122242345672345689[[#This Row],[PEMBULATAN]]*O139</f>
        <v>174000</v>
      </c>
    </row>
    <row r="140" spans="1:16" ht="25.5" customHeight="1" x14ac:dyDescent="0.2">
      <c r="A140" s="90"/>
      <c r="B140" s="74"/>
      <c r="C140" s="72" t="s">
        <v>1594</v>
      </c>
      <c r="D140" s="77" t="s">
        <v>426</v>
      </c>
      <c r="E140" s="13">
        <v>44418</v>
      </c>
      <c r="F140" s="75" t="s">
        <v>1452</v>
      </c>
      <c r="G140" s="13">
        <v>44422</v>
      </c>
      <c r="H140" s="76" t="s">
        <v>1646</v>
      </c>
      <c r="I140" s="15">
        <v>91</v>
      </c>
      <c r="J140" s="15">
        <v>53</v>
      </c>
      <c r="K140" s="15">
        <v>42</v>
      </c>
      <c r="L140" s="15">
        <v>5</v>
      </c>
      <c r="M140" s="80">
        <f t="shared" si="2"/>
        <v>50.641500000000001</v>
      </c>
      <c r="N140" s="71">
        <v>51</v>
      </c>
      <c r="O140" s="62">
        <v>3000</v>
      </c>
      <c r="P140" s="63">
        <f>Table22452368910111213141516171819202122242345672345689[[#This Row],[PEMBULATAN]]*O140</f>
        <v>153000</v>
      </c>
    </row>
    <row r="141" spans="1:16" ht="25.5" customHeight="1" x14ac:dyDescent="0.2">
      <c r="A141" s="90"/>
      <c r="B141" s="74"/>
      <c r="C141" s="72" t="s">
        <v>1595</v>
      </c>
      <c r="D141" s="77" t="s">
        <v>426</v>
      </c>
      <c r="E141" s="13">
        <v>44418</v>
      </c>
      <c r="F141" s="75" t="s">
        <v>1452</v>
      </c>
      <c r="G141" s="13">
        <v>44422</v>
      </c>
      <c r="H141" s="76" t="s">
        <v>1646</v>
      </c>
      <c r="I141" s="15">
        <v>92</v>
      </c>
      <c r="J141" s="15">
        <v>52</v>
      </c>
      <c r="K141" s="15">
        <v>38</v>
      </c>
      <c r="L141" s="15">
        <v>17</v>
      </c>
      <c r="M141" s="80">
        <f t="shared" si="2"/>
        <v>45.448</v>
      </c>
      <c r="N141" s="71">
        <v>45</v>
      </c>
      <c r="O141" s="62">
        <v>3000</v>
      </c>
      <c r="P141" s="63">
        <f>Table22452368910111213141516171819202122242345672345689[[#This Row],[PEMBULATAN]]*O141</f>
        <v>135000</v>
      </c>
    </row>
    <row r="142" spans="1:16" ht="25.5" customHeight="1" x14ac:dyDescent="0.2">
      <c r="A142" s="90"/>
      <c r="B142" s="74"/>
      <c r="C142" s="72" t="s">
        <v>1596</v>
      </c>
      <c r="D142" s="77" t="s">
        <v>426</v>
      </c>
      <c r="E142" s="13">
        <v>44418</v>
      </c>
      <c r="F142" s="75" t="s">
        <v>1452</v>
      </c>
      <c r="G142" s="13">
        <v>44422</v>
      </c>
      <c r="H142" s="76" t="s">
        <v>1646</v>
      </c>
      <c r="I142" s="15">
        <v>91</v>
      </c>
      <c r="J142" s="15">
        <v>42</v>
      </c>
      <c r="K142" s="15">
        <v>20</v>
      </c>
      <c r="L142" s="15">
        <v>18</v>
      </c>
      <c r="M142" s="80">
        <f t="shared" si="2"/>
        <v>19.11</v>
      </c>
      <c r="N142" s="71">
        <v>19</v>
      </c>
      <c r="O142" s="62">
        <v>3000</v>
      </c>
      <c r="P142" s="63">
        <f>Table22452368910111213141516171819202122242345672345689[[#This Row],[PEMBULATAN]]*O142</f>
        <v>57000</v>
      </c>
    </row>
    <row r="143" spans="1:16" ht="25.5" customHeight="1" x14ac:dyDescent="0.2">
      <c r="A143" s="90"/>
      <c r="B143" s="74"/>
      <c r="C143" s="72" t="s">
        <v>1597</v>
      </c>
      <c r="D143" s="77" t="s">
        <v>426</v>
      </c>
      <c r="E143" s="13">
        <v>44418</v>
      </c>
      <c r="F143" s="75" t="s">
        <v>1452</v>
      </c>
      <c r="G143" s="13">
        <v>44422</v>
      </c>
      <c r="H143" s="76" t="s">
        <v>1646</v>
      </c>
      <c r="I143" s="15">
        <v>82</v>
      </c>
      <c r="J143" s="15">
        <v>52</v>
      </c>
      <c r="K143" s="15">
        <v>20</v>
      </c>
      <c r="L143" s="15">
        <v>4</v>
      </c>
      <c r="M143" s="80">
        <f t="shared" si="2"/>
        <v>21.32</v>
      </c>
      <c r="N143" s="71">
        <v>21</v>
      </c>
      <c r="O143" s="62">
        <v>3000</v>
      </c>
      <c r="P143" s="63">
        <f>Table22452368910111213141516171819202122242345672345689[[#This Row],[PEMBULATAN]]*O143</f>
        <v>63000</v>
      </c>
    </row>
    <row r="144" spans="1:16" ht="25.5" customHeight="1" x14ac:dyDescent="0.2">
      <c r="A144" s="90"/>
      <c r="B144" s="74"/>
      <c r="C144" s="72" t="s">
        <v>1598</v>
      </c>
      <c r="D144" s="77" t="s">
        <v>426</v>
      </c>
      <c r="E144" s="13">
        <v>44418</v>
      </c>
      <c r="F144" s="75" t="s">
        <v>1452</v>
      </c>
      <c r="G144" s="13">
        <v>44422</v>
      </c>
      <c r="H144" s="76" t="s">
        <v>1646</v>
      </c>
      <c r="I144" s="15">
        <v>57</v>
      </c>
      <c r="J144" s="15">
        <v>53</v>
      </c>
      <c r="K144" s="15">
        <v>53</v>
      </c>
      <c r="L144" s="15">
        <v>11</v>
      </c>
      <c r="M144" s="80">
        <f t="shared" si="2"/>
        <v>40.02825</v>
      </c>
      <c r="N144" s="71">
        <v>40</v>
      </c>
      <c r="O144" s="62">
        <v>3000</v>
      </c>
      <c r="P144" s="63">
        <f>Table22452368910111213141516171819202122242345672345689[[#This Row],[PEMBULATAN]]*O144</f>
        <v>120000</v>
      </c>
    </row>
    <row r="145" spans="1:16" ht="25.5" customHeight="1" x14ac:dyDescent="0.2">
      <c r="A145" s="90"/>
      <c r="B145" s="74"/>
      <c r="C145" s="72" t="s">
        <v>1599</v>
      </c>
      <c r="D145" s="77" t="s">
        <v>426</v>
      </c>
      <c r="E145" s="13">
        <v>44418</v>
      </c>
      <c r="F145" s="75" t="s">
        <v>1452</v>
      </c>
      <c r="G145" s="13">
        <v>44422</v>
      </c>
      <c r="H145" s="76" t="s">
        <v>1646</v>
      </c>
      <c r="I145" s="15">
        <v>100</v>
      </c>
      <c r="J145" s="15">
        <v>61</v>
      </c>
      <c r="K145" s="15">
        <v>30</v>
      </c>
      <c r="L145" s="15">
        <v>5</v>
      </c>
      <c r="M145" s="80">
        <f t="shared" si="2"/>
        <v>45.75</v>
      </c>
      <c r="N145" s="71">
        <v>46</v>
      </c>
      <c r="O145" s="62">
        <v>3000</v>
      </c>
      <c r="P145" s="63">
        <f>Table22452368910111213141516171819202122242345672345689[[#This Row],[PEMBULATAN]]*O145</f>
        <v>138000</v>
      </c>
    </row>
    <row r="146" spans="1:16" ht="25.5" customHeight="1" x14ac:dyDescent="0.2">
      <c r="A146" s="90"/>
      <c r="B146" s="74"/>
      <c r="C146" s="72" t="s">
        <v>1600</v>
      </c>
      <c r="D146" s="77" t="s">
        <v>426</v>
      </c>
      <c r="E146" s="13">
        <v>44418</v>
      </c>
      <c r="F146" s="75" t="s">
        <v>1452</v>
      </c>
      <c r="G146" s="13">
        <v>44422</v>
      </c>
      <c r="H146" s="76" t="s">
        <v>1646</v>
      </c>
      <c r="I146" s="15">
        <v>56</v>
      </c>
      <c r="J146" s="15">
        <v>42</v>
      </c>
      <c r="K146" s="15">
        <v>19</v>
      </c>
      <c r="L146" s="15">
        <v>5</v>
      </c>
      <c r="M146" s="80">
        <f t="shared" si="2"/>
        <v>11.172000000000001</v>
      </c>
      <c r="N146" s="71">
        <v>11</v>
      </c>
      <c r="O146" s="62">
        <v>3000</v>
      </c>
      <c r="P146" s="63">
        <f>Table22452368910111213141516171819202122242345672345689[[#This Row],[PEMBULATAN]]*O146</f>
        <v>33000</v>
      </c>
    </row>
    <row r="147" spans="1:16" ht="25.5" customHeight="1" x14ac:dyDescent="0.2">
      <c r="A147" s="90"/>
      <c r="B147" s="74"/>
      <c r="C147" s="72" t="s">
        <v>1601</v>
      </c>
      <c r="D147" s="77" t="s">
        <v>426</v>
      </c>
      <c r="E147" s="13">
        <v>44418</v>
      </c>
      <c r="F147" s="75" t="s">
        <v>1452</v>
      </c>
      <c r="G147" s="13">
        <v>44422</v>
      </c>
      <c r="H147" s="76" t="s">
        <v>1646</v>
      </c>
      <c r="I147" s="15">
        <v>35</v>
      </c>
      <c r="J147" s="15">
        <v>32</v>
      </c>
      <c r="K147" s="15">
        <v>14</v>
      </c>
      <c r="L147" s="15">
        <v>9</v>
      </c>
      <c r="M147" s="80">
        <f t="shared" si="2"/>
        <v>3.92</v>
      </c>
      <c r="N147" s="71">
        <v>9</v>
      </c>
      <c r="O147" s="62">
        <v>3000</v>
      </c>
      <c r="P147" s="63">
        <f>Table22452368910111213141516171819202122242345672345689[[#This Row],[PEMBULATAN]]*O147</f>
        <v>27000</v>
      </c>
    </row>
    <row r="148" spans="1:16" ht="25.5" customHeight="1" x14ac:dyDescent="0.2">
      <c r="A148" s="90"/>
      <c r="B148" s="74"/>
      <c r="C148" s="72" t="s">
        <v>1602</v>
      </c>
      <c r="D148" s="77" t="s">
        <v>426</v>
      </c>
      <c r="E148" s="13">
        <v>44418</v>
      </c>
      <c r="F148" s="75" t="s">
        <v>1452</v>
      </c>
      <c r="G148" s="13">
        <v>44422</v>
      </c>
      <c r="H148" s="76" t="s">
        <v>1646</v>
      </c>
      <c r="I148" s="15">
        <v>51</v>
      </c>
      <c r="J148" s="15">
        <v>30</v>
      </c>
      <c r="K148" s="15">
        <v>17</v>
      </c>
      <c r="L148" s="15">
        <v>7</v>
      </c>
      <c r="M148" s="80">
        <f t="shared" si="2"/>
        <v>6.5025000000000004</v>
      </c>
      <c r="N148" s="71">
        <v>7</v>
      </c>
      <c r="O148" s="62">
        <v>3000</v>
      </c>
      <c r="P148" s="63">
        <f>Table22452368910111213141516171819202122242345672345689[[#This Row],[PEMBULATAN]]*O148</f>
        <v>21000</v>
      </c>
    </row>
    <row r="149" spans="1:16" ht="25.5" customHeight="1" x14ac:dyDescent="0.2">
      <c r="A149" s="90"/>
      <c r="B149" s="74"/>
      <c r="C149" s="72" t="s">
        <v>1603</v>
      </c>
      <c r="D149" s="77" t="s">
        <v>426</v>
      </c>
      <c r="E149" s="13">
        <v>44418</v>
      </c>
      <c r="F149" s="75" t="s">
        <v>1452</v>
      </c>
      <c r="G149" s="13">
        <v>44422</v>
      </c>
      <c r="H149" s="76" t="s">
        <v>1646</v>
      </c>
      <c r="I149" s="15">
        <v>120</v>
      </c>
      <c r="J149" s="15">
        <v>6</v>
      </c>
      <c r="K149" s="15">
        <v>3</v>
      </c>
      <c r="L149" s="15">
        <v>18</v>
      </c>
      <c r="M149" s="80">
        <f t="shared" si="2"/>
        <v>0.54</v>
      </c>
      <c r="N149" s="71">
        <v>18</v>
      </c>
      <c r="O149" s="62">
        <v>3000</v>
      </c>
      <c r="P149" s="63">
        <f>Table22452368910111213141516171819202122242345672345689[[#This Row],[PEMBULATAN]]*O149</f>
        <v>54000</v>
      </c>
    </row>
    <row r="150" spans="1:16" ht="25.5" customHeight="1" x14ac:dyDescent="0.2">
      <c r="A150" s="90"/>
      <c r="B150" s="74"/>
      <c r="C150" s="72" t="s">
        <v>1604</v>
      </c>
      <c r="D150" s="77" t="s">
        <v>426</v>
      </c>
      <c r="E150" s="13">
        <v>44418</v>
      </c>
      <c r="F150" s="75" t="s">
        <v>1452</v>
      </c>
      <c r="G150" s="13">
        <v>44422</v>
      </c>
      <c r="H150" s="76" t="s">
        <v>1646</v>
      </c>
      <c r="I150" s="15">
        <v>97</v>
      </c>
      <c r="J150" s="15">
        <v>29</v>
      </c>
      <c r="K150" s="15">
        <v>7</v>
      </c>
      <c r="L150" s="15">
        <v>17</v>
      </c>
      <c r="M150" s="80">
        <f t="shared" si="2"/>
        <v>4.9227499999999997</v>
      </c>
      <c r="N150" s="71">
        <v>17</v>
      </c>
      <c r="O150" s="62">
        <v>3000</v>
      </c>
      <c r="P150" s="63">
        <f>Table22452368910111213141516171819202122242345672345689[[#This Row],[PEMBULATAN]]*O150</f>
        <v>51000</v>
      </c>
    </row>
    <row r="151" spans="1:16" ht="25.5" customHeight="1" x14ac:dyDescent="0.2">
      <c r="A151" s="90"/>
      <c r="B151" s="74"/>
      <c r="C151" s="72" t="s">
        <v>1605</v>
      </c>
      <c r="D151" s="77" t="s">
        <v>426</v>
      </c>
      <c r="E151" s="13">
        <v>44418</v>
      </c>
      <c r="F151" s="75" t="s">
        <v>1452</v>
      </c>
      <c r="G151" s="13">
        <v>44422</v>
      </c>
      <c r="H151" s="76" t="s">
        <v>1646</v>
      </c>
      <c r="I151" s="15">
        <v>92</v>
      </c>
      <c r="J151" s="15">
        <v>56</v>
      </c>
      <c r="K151" s="15">
        <v>42</v>
      </c>
      <c r="L151" s="15">
        <v>2</v>
      </c>
      <c r="M151" s="80">
        <f t="shared" si="2"/>
        <v>54.095999999999997</v>
      </c>
      <c r="N151" s="71">
        <v>54</v>
      </c>
      <c r="O151" s="62">
        <v>3000</v>
      </c>
      <c r="P151" s="63">
        <f>Table22452368910111213141516171819202122242345672345689[[#This Row],[PEMBULATAN]]*O151</f>
        <v>162000</v>
      </c>
    </row>
    <row r="152" spans="1:16" ht="25.5" customHeight="1" x14ac:dyDescent="0.2">
      <c r="A152" s="90"/>
      <c r="B152" s="74"/>
      <c r="C152" s="72" t="s">
        <v>1606</v>
      </c>
      <c r="D152" s="77" t="s">
        <v>426</v>
      </c>
      <c r="E152" s="13">
        <v>44418</v>
      </c>
      <c r="F152" s="75" t="s">
        <v>1452</v>
      </c>
      <c r="G152" s="13">
        <v>44422</v>
      </c>
      <c r="H152" s="76" t="s">
        <v>1646</v>
      </c>
      <c r="I152" s="15">
        <v>98</v>
      </c>
      <c r="J152" s="15">
        <v>69</v>
      </c>
      <c r="K152" s="15">
        <v>40</v>
      </c>
      <c r="L152" s="15">
        <v>19</v>
      </c>
      <c r="M152" s="80">
        <f t="shared" si="2"/>
        <v>67.62</v>
      </c>
      <c r="N152" s="71">
        <v>68</v>
      </c>
      <c r="O152" s="62">
        <v>3000</v>
      </c>
      <c r="P152" s="63">
        <f>Table22452368910111213141516171819202122242345672345689[[#This Row],[PEMBULATAN]]*O152</f>
        <v>204000</v>
      </c>
    </row>
    <row r="153" spans="1:16" ht="25.5" customHeight="1" x14ac:dyDescent="0.2">
      <c r="A153" s="90"/>
      <c r="B153" s="74"/>
      <c r="C153" s="72" t="s">
        <v>1607</v>
      </c>
      <c r="D153" s="77" t="s">
        <v>426</v>
      </c>
      <c r="E153" s="13">
        <v>44418</v>
      </c>
      <c r="F153" s="75" t="s">
        <v>1452</v>
      </c>
      <c r="G153" s="13">
        <v>44422</v>
      </c>
      <c r="H153" s="76" t="s">
        <v>1646</v>
      </c>
      <c r="I153" s="15">
        <v>95</v>
      </c>
      <c r="J153" s="15">
        <v>60</v>
      </c>
      <c r="K153" s="15">
        <v>40</v>
      </c>
      <c r="L153" s="15">
        <v>3</v>
      </c>
      <c r="M153" s="80">
        <f t="shared" si="2"/>
        <v>57</v>
      </c>
      <c r="N153" s="71">
        <v>57</v>
      </c>
      <c r="O153" s="62">
        <v>3000</v>
      </c>
      <c r="P153" s="63">
        <f>Table22452368910111213141516171819202122242345672345689[[#This Row],[PEMBULATAN]]*O153</f>
        <v>171000</v>
      </c>
    </row>
    <row r="154" spans="1:16" ht="25.5" customHeight="1" x14ac:dyDescent="0.2">
      <c r="A154" s="90"/>
      <c r="B154" s="74"/>
      <c r="C154" s="72" t="s">
        <v>1608</v>
      </c>
      <c r="D154" s="77" t="s">
        <v>426</v>
      </c>
      <c r="E154" s="13">
        <v>44418</v>
      </c>
      <c r="F154" s="75" t="s">
        <v>1452</v>
      </c>
      <c r="G154" s="13">
        <v>44422</v>
      </c>
      <c r="H154" s="76" t="s">
        <v>1646</v>
      </c>
      <c r="I154" s="15">
        <v>89</v>
      </c>
      <c r="J154" s="15">
        <v>56</v>
      </c>
      <c r="K154" s="15">
        <v>39</v>
      </c>
      <c r="L154" s="15">
        <v>5</v>
      </c>
      <c r="M154" s="80">
        <f t="shared" si="2"/>
        <v>48.594000000000001</v>
      </c>
      <c r="N154" s="71">
        <v>49</v>
      </c>
      <c r="O154" s="62">
        <v>3000</v>
      </c>
      <c r="P154" s="63">
        <f>Table22452368910111213141516171819202122242345672345689[[#This Row],[PEMBULATAN]]*O154</f>
        <v>147000</v>
      </c>
    </row>
    <row r="155" spans="1:16" ht="25.5" customHeight="1" x14ac:dyDescent="0.2">
      <c r="A155" s="90"/>
      <c r="B155" s="74"/>
      <c r="C155" s="72" t="s">
        <v>1609</v>
      </c>
      <c r="D155" s="77" t="s">
        <v>426</v>
      </c>
      <c r="E155" s="13">
        <v>44418</v>
      </c>
      <c r="F155" s="75" t="s">
        <v>1452</v>
      </c>
      <c r="G155" s="13">
        <v>44422</v>
      </c>
      <c r="H155" s="76" t="s">
        <v>1646</v>
      </c>
      <c r="I155" s="15">
        <v>88</v>
      </c>
      <c r="J155" s="15">
        <v>62</v>
      </c>
      <c r="K155" s="15">
        <v>30</v>
      </c>
      <c r="L155" s="15">
        <v>5</v>
      </c>
      <c r="M155" s="80">
        <f t="shared" si="2"/>
        <v>40.92</v>
      </c>
      <c r="N155" s="71">
        <v>41</v>
      </c>
      <c r="O155" s="62">
        <v>3000</v>
      </c>
      <c r="P155" s="63">
        <f>Table22452368910111213141516171819202122242345672345689[[#This Row],[PEMBULATAN]]*O155</f>
        <v>123000</v>
      </c>
    </row>
    <row r="156" spans="1:16" ht="25.5" customHeight="1" x14ac:dyDescent="0.2">
      <c r="A156" s="90"/>
      <c r="B156" s="74"/>
      <c r="C156" s="72" t="s">
        <v>1610</v>
      </c>
      <c r="D156" s="77" t="s">
        <v>426</v>
      </c>
      <c r="E156" s="13">
        <v>44418</v>
      </c>
      <c r="F156" s="75" t="s">
        <v>1452</v>
      </c>
      <c r="G156" s="13">
        <v>44422</v>
      </c>
      <c r="H156" s="76" t="s">
        <v>1646</v>
      </c>
      <c r="I156" s="15">
        <v>70</v>
      </c>
      <c r="J156" s="15">
        <v>55</v>
      </c>
      <c r="K156" s="15">
        <v>30</v>
      </c>
      <c r="L156" s="15">
        <v>5</v>
      </c>
      <c r="M156" s="80">
        <f t="shared" si="2"/>
        <v>28.875</v>
      </c>
      <c r="N156" s="71">
        <v>29</v>
      </c>
      <c r="O156" s="62">
        <v>3000</v>
      </c>
      <c r="P156" s="63">
        <f>Table22452368910111213141516171819202122242345672345689[[#This Row],[PEMBULATAN]]*O156</f>
        <v>87000</v>
      </c>
    </row>
    <row r="157" spans="1:16" ht="25.5" customHeight="1" x14ac:dyDescent="0.2">
      <c r="A157" s="90"/>
      <c r="B157" s="74"/>
      <c r="C157" s="72" t="s">
        <v>1611</v>
      </c>
      <c r="D157" s="77" t="s">
        <v>426</v>
      </c>
      <c r="E157" s="13">
        <v>44418</v>
      </c>
      <c r="F157" s="75" t="s">
        <v>1452</v>
      </c>
      <c r="G157" s="13">
        <v>44422</v>
      </c>
      <c r="H157" s="76" t="s">
        <v>1646</v>
      </c>
      <c r="I157" s="15">
        <v>92</v>
      </c>
      <c r="J157" s="15">
        <v>63</v>
      </c>
      <c r="K157" s="15">
        <v>26</v>
      </c>
      <c r="L157" s="15">
        <v>5</v>
      </c>
      <c r="M157" s="80">
        <f t="shared" si="2"/>
        <v>37.673999999999999</v>
      </c>
      <c r="N157" s="71">
        <v>38</v>
      </c>
      <c r="O157" s="62">
        <v>3000</v>
      </c>
      <c r="P157" s="63">
        <f>Table22452368910111213141516171819202122242345672345689[[#This Row],[PEMBULATAN]]*O157</f>
        <v>114000</v>
      </c>
    </row>
    <row r="158" spans="1:16" ht="25.5" customHeight="1" x14ac:dyDescent="0.2">
      <c r="A158" s="90"/>
      <c r="B158" s="74"/>
      <c r="C158" s="72" t="s">
        <v>1612</v>
      </c>
      <c r="D158" s="77" t="s">
        <v>426</v>
      </c>
      <c r="E158" s="13">
        <v>44418</v>
      </c>
      <c r="F158" s="75" t="s">
        <v>1452</v>
      </c>
      <c r="G158" s="13">
        <v>44422</v>
      </c>
      <c r="H158" s="76" t="s">
        <v>1646</v>
      </c>
      <c r="I158" s="15">
        <v>88</v>
      </c>
      <c r="J158" s="15">
        <v>55</v>
      </c>
      <c r="K158" s="15">
        <v>30</v>
      </c>
      <c r="L158" s="15">
        <v>12</v>
      </c>
      <c r="M158" s="80">
        <f t="shared" si="2"/>
        <v>36.299999999999997</v>
      </c>
      <c r="N158" s="71">
        <v>36</v>
      </c>
      <c r="O158" s="62">
        <v>3000</v>
      </c>
      <c r="P158" s="63">
        <f>Table22452368910111213141516171819202122242345672345689[[#This Row],[PEMBULATAN]]*O158</f>
        <v>108000</v>
      </c>
    </row>
    <row r="159" spans="1:16" ht="25.5" customHeight="1" x14ac:dyDescent="0.2">
      <c r="A159" s="90"/>
      <c r="B159" s="74"/>
      <c r="C159" s="72" t="s">
        <v>1613</v>
      </c>
      <c r="D159" s="77" t="s">
        <v>426</v>
      </c>
      <c r="E159" s="13">
        <v>44418</v>
      </c>
      <c r="F159" s="75" t="s">
        <v>1452</v>
      </c>
      <c r="G159" s="13">
        <v>44422</v>
      </c>
      <c r="H159" s="76" t="s">
        <v>1646</v>
      </c>
      <c r="I159" s="15">
        <v>53</v>
      </c>
      <c r="J159" s="15">
        <v>47</v>
      </c>
      <c r="K159" s="15">
        <v>27</v>
      </c>
      <c r="L159" s="15">
        <v>6</v>
      </c>
      <c r="M159" s="80">
        <f t="shared" si="2"/>
        <v>16.814250000000001</v>
      </c>
      <c r="N159" s="71">
        <v>17</v>
      </c>
      <c r="O159" s="62">
        <v>3000</v>
      </c>
      <c r="P159" s="63">
        <f>Table22452368910111213141516171819202122242345672345689[[#This Row],[PEMBULATAN]]*O159</f>
        <v>51000</v>
      </c>
    </row>
    <row r="160" spans="1:16" ht="25.5" customHeight="1" x14ac:dyDescent="0.2">
      <c r="A160" s="90"/>
      <c r="B160" s="74"/>
      <c r="C160" s="72" t="s">
        <v>1614</v>
      </c>
      <c r="D160" s="77" t="s">
        <v>426</v>
      </c>
      <c r="E160" s="13">
        <v>44418</v>
      </c>
      <c r="F160" s="75" t="s">
        <v>1452</v>
      </c>
      <c r="G160" s="13">
        <v>44422</v>
      </c>
      <c r="H160" s="76" t="s">
        <v>1646</v>
      </c>
      <c r="I160" s="15">
        <v>66</v>
      </c>
      <c r="J160" s="15">
        <v>56</v>
      </c>
      <c r="K160" s="15">
        <v>30</v>
      </c>
      <c r="L160" s="15">
        <v>9</v>
      </c>
      <c r="M160" s="80">
        <f t="shared" si="2"/>
        <v>27.72</v>
      </c>
      <c r="N160" s="71">
        <v>28</v>
      </c>
      <c r="O160" s="62">
        <v>3000</v>
      </c>
      <c r="P160" s="63">
        <f>Table22452368910111213141516171819202122242345672345689[[#This Row],[PEMBULATAN]]*O160</f>
        <v>84000</v>
      </c>
    </row>
    <row r="161" spans="1:16" ht="25.5" customHeight="1" x14ac:dyDescent="0.2">
      <c r="A161" s="90"/>
      <c r="B161" s="74"/>
      <c r="C161" s="72" t="s">
        <v>1615</v>
      </c>
      <c r="D161" s="77" t="s">
        <v>426</v>
      </c>
      <c r="E161" s="13">
        <v>44418</v>
      </c>
      <c r="F161" s="75" t="s">
        <v>1452</v>
      </c>
      <c r="G161" s="13">
        <v>44422</v>
      </c>
      <c r="H161" s="76" t="s">
        <v>1646</v>
      </c>
      <c r="I161" s="15">
        <v>96</v>
      </c>
      <c r="J161" s="15">
        <v>60</v>
      </c>
      <c r="K161" s="15">
        <v>32</v>
      </c>
      <c r="L161" s="15">
        <v>6</v>
      </c>
      <c r="M161" s="80">
        <f t="shared" si="2"/>
        <v>46.08</v>
      </c>
      <c r="N161" s="71">
        <v>46</v>
      </c>
      <c r="O161" s="62">
        <v>3000</v>
      </c>
      <c r="P161" s="63">
        <f>Table22452368910111213141516171819202122242345672345689[[#This Row],[PEMBULATAN]]*O161</f>
        <v>138000</v>
      </c>
    </row>
    <row r="162" spans="1:16" ht="25.5" customHeight="1" x14ac:dyDescent="0.2">
      <c r="A162" s="90"/>
      <c r="B162" s="74"/>
      <c r="C162" s="72" t="s">
        <v>1616</v>
      </c>
      <c r="D162" s="77" t="s">
        <v>426</v>
      </c>
      <c r="E162" s="13">
        <v>44418</v>
      </c>
      <c r="F162" s="75" t="s">
        <v>1452</v>
      </c>
      <c r="G162" s="13">
        <v>44422</v>
      </c>
      <c r="H162" s="76" t="s">
        <v>1646</v>
      </c>
      <c r="I162" s="15">
        <v>100</v>
      </c>
      <c r="J162" s="15">
        <v>44</v>
      </c>
      <c r="K162" s="15">
        <v>46</v>
      </c>
      <c r="L162" s="15">
        <v>10</v>
      </c>
      <c r="M162" s="80">
        <f t="shared" si="2"/>
        <v>50.6</v>
      </c>
      <c r="N162" s="71">
        <v>51</v>
      </c>
      <c r="O162" s="62">
        <v>3000</v>
      </c>
      <c r="P162" s="63">
        <f>Table22452368910111213141516171819202122242345672345689[[#This Row],[PEMBULATAN]]*O162</f>
        <v>153000</v>
      </c>
    </row>
    <row r="163" spans="1:16" ht="25.5" customHeight="1" x14ac:dyDescent="0.2">
      <c r="A163" s="90"/>
      <c r="B163" s="74"/>
      <c r="C163" s="72" t="s">
        <v>1617</v>
      </c>
      <c r="D163" s="77" t="s">
        <v>426</v>
      </c>
      <c r="E163" s="13">
        <v>44418</v>
      </c>
      <c r="F163" s="75" t="s">
        <v>1452</v>
      </c>
      <c r="G163" s="13">
        <v>44422</v>
      </c>
      <c r="H163" s="76" t="s">
        <v>1646</v>
      </c>
      <c r="I163" s="15">
        <v>70</v>
      </c>
      <c r="J163" s="15">
        <v>63</v>
      </c>
      <c r="K163" s="15">
        <v>30</v>
      </c>
      <c r="L163" s="15">
        <v>7</v>
      </c>
      <c r="M163" s="80">
        <f t="shared" si="2"/>
        <v>33.075000000000003</v>
      </c>
      <c r="N163" s="71">
        <v>33</v>
      </c>
      <c r="O163" s="62">
        <v>3000</v>
      </c>
      <c r="P163" s="63">
        <f>Table22452368910111213141516171819202122242345672345689[[#This Row],[PEMBULATAN]]*O163</f>
        <v>99000</v>
      </c>
    </row>
    <row r="164" spans="1:16" ht="25.5" customHeight="1" x14ac:dyDescent="0.2">
      <c r="A164" s="90"/>
      <c r="B164" s="74"/>
      <c r="C164" s="72" t="s">
        <v>1618</v>
      </c>
      <c r="D164" s="77" t="s">
        <v>426</v>
      </c>
      <c r="E164" s="13">
        <v>44418</v>
      </c>
      <c r="F164" s="75" t="s">
        <v>1452</v>
      </c>
      <c r="G164" s="13">
        <v>44422</v>
      </c>
      <c r="H164" s="76" t="s">
        <v>1646</v>
      </c>
      <c r="I164" s="15">
        <v>67</v>
      </c>
      <c r="J164" s="15">
        <v>58</v>
      </c>
      <c r="K164" s="15">
        <v>26</v>
      </c>
      <c r="L164" s="15">
        <v>5</v>
      </c>
      <c r="M164" s="80">
        <f t="shared" si="2"/>
        <v>25.259</v>
      </c>
      <c r="N164" s="71">
        <v>25</v>
      </c>
      <c r="O164" s="62">
        <v>3000</v>
      </c>
      <c r="P164" s="63">
        <f>Table22452368910111213141516171819202122242345672345689[[#This Row],[PEMBULATAN]]*O164</f>
        <v>75000</v>
      </c>
    </row>
    <row r="165" spans="1:16" ht="25.5" customHeight="1" x14ac:dyDescent="0.2">
      <c r="A165" s="90"/>
      <c r="B165" s="74"/>
      <c r="C165" s="72" t="s">
        <v>1619</v>
      </c>
      <c r="D165" s="77" t="s">
        <v>426</v>
      </c>
      <c r="E165" s="13">
        <v>44418</v>
      </c>
      <c r="F165" s="75" t="s">
        <v>1452</v>
      </c>
      <c r="G165" s="13">
        <v>44422</v>
      </c>
      <c r="H165" s="76" t="s">
        <v>1646</v>
      </c>
      <c r="I165" s="15">
        <v>84</v>
      </c>
      <c r="J165" s="15">
        <v>65</v>
      </c>
      <c r="K165" s="15">
        <v>20</v>
      </c>
      <c r="L165" s="15">
        <v>6</v>
      </c>
      <c r="M165" s="80">
        <f t="shared" si="2"/>
        <v>27.3</v>
      </c>
      <c r="N165" s="71">
        <v>27</v>
      </c>
      <c r="O165" s="62">
        <v>3000</v>
      </c>
      <c r="P165" s="63">
        <f>Table22452368910111213141516171819202122242345672345689[[#This Row],[PEMBULATAN]]*O165</f>
        <v>81000</v>
      </c>
    </row>
    <row r="166" spans="1:16" ht="25.5" customHeight="1" x14ac:dyDescent="0.2">
      <c r="A166" s="90"/>
      <c r="B166" s="74"/>
      <c r="C166" s="72" t="s">
        <v>1620</v>
      </c>
      <c r="D166" s="77" t="s">
        <v>426</v>
      </c>
      <c r="E166" s="13">
        <v>44418</v>
      </c>
      <c r="F166" s="75" t="s">
        <v>1452</v>
      </c>
      <c r="G166" s="13">
        <v>44422</v>
      </c>
      <c r="H166" s="76" t="s">
        <v>1646</v>
      </c>
      <c r="I166" s="15">
        <v>70</v>
      </c>
      <c r="J166" s="15">
        <v>65</v>
      </c>
      <c r="K166" s="15">
        <v>26</v>
      </c>
      <c r="L166" s="15">
        <v>10</v>
      </c>
      <c r="M166" s="80">
        <f t="shared" si="2"/>
        <v>29.574999999999999</v>
      </c>
      <c r="N166" s="71">
        <v>30</v>
      </c>
      <c r="O166" s="62">
        <v>3000</v>
      </c>
      <c r="P166" s="63">
        <f>Table22452368910111213141516171819202122242345672345689[[#This Row],[PEMBULATAN]]*O166</f>
        <v>90000</v>
      </c>
    </row>
    <row r="167" spans="1:16" ht="25.5" customHeight="1" x14ac:dyDescent="0.2">
      <c r="A167" s="90"/>
      <c r="B167" s="74"/>
      <c r="C167" s="72" t="s">
        <v>1621</v>
      </c>
      <c r="D167" s="77" t="s">
        <v>426</v>
      </c>
      <c r="E167" s="13">
        <v>44418</v>
      </c>
      <c r="F167" s="75" t="s">
        <v>1452</v>
      </c>
      <c r="G167" s="13">
        <v>44422</v>
      </c>
      <c r="H167" s="76" t="s">
        <v>1646</v>
      </c>
      <c r="I167" s="15">
        <v>85</v>
      </c>
      <c r="J167" s="15">
        <v>63</v>
      </c>
      <c r="K167" s="15">
        <v>35</v>
      </c>
      <c r="L167" s="15">
        <v>5</v>
      </c>
      <c r="M167" s="80">
        <f t="shared" si="2"/>
        <v>46.856250000000003</v>
      </c>
      <c r="N167" s="71">
        <v>47</v>
      </c>
      <c r="O167" s="62">
        <v>3000</v>
      </c>
      <c r="P167" s="63">
        <f>Table22452368910111213141516171819202122242345672345689[[#This Row],[PEMBULATAN]]*O167</f>
        <v>141000</v>
      </c>
    </row>
    <row r="168" spans="1:16" ht="25.5" customHeight="1" x14ac:dyDescent="0.2">
      <c r="A168" s="90"/>
      <c r="B168" s="74"/>
      <c r="C168" s="72" t="s">
        <v>1622</v>
      </c>
      <c r="D168" s="77" t="s">
        <v>426</v>
      </c>
      <c r="E168" s="13">
        <v>44418</v>
      </c>
      <c r="F168" s="75" t="s">
        <v>1452</v>
      </c>
      <c r="G168" s="13">
        <v>44422</v>
      </c>
      <c r="H168" s="76" t="s">
        <v>1646</v>
      </c>
      <c r="I168" s="15">
        <v>100</v>
      </c>
      <c r="J168" s="15">
        <v>56</v>
      </c>
      <c r="K168" s="15">
        <v>33</v>
      </c>
      <c r="L168" s="15">
        <v>7</v>
      </c>
      <c r="M168" s="80">
        <f t="shared" si="2"/>
        <v>46.2</v>
      </c>
      <c r="N168" s="71">
        <v>46</v>
      </c>
      <c r="O168" s="62">
        <v>3000</v>
      </c>
      <c r="P168" s="63">
        <f>Table22452368910111213141516171819202122242345672345689[[#This Row],[PEMBULATAN]]*O168</f>
        <v>138000</v>
      </c>
    </row>
    <row r="169" spans="1:16" ht="25.5" customHeight="1" x14ac:dyDescent="0.2">
      <c r="A169" s="90"/>
      <c r="B169" s="74"/>
      <c r="C169" s="72" t="s">
        <v>1623</v>
      </c>
      <c r="D169" s="77" t="s">
        <v>426</v>
      </c>
      <c r="E169" s="13">
        <v>44418</v>
      </c>
      <c r="F169" s="75" t="s">
        <v>1452</v>
      </c>
      <c r="G169" s="13">
        <v>44422</v>
      </c>
      <c r="H169" s="76" t="s">
        <v>1646</v>
      </c>
      <c r="I169" s="15">
        <v>100</v>
      </c>
      <c r="J169" s="15">
        <v>63</v>
      </c>
      <c r="K169" s="15">
        <v>20</v>
      </c>
      <c r="L169" s="15">
        <v>3</v>
      </c>
      <c r="M169" s="80">
        <f t="shared" si="2"/>
        <v>31.5</v>
      </c>
      <c r="N169" s="71">
        <v>32</v>
      </c>
      <c r="O169" s="62">
        <v>3000</v>
      </c>
      <c r="P169" s="63">
        <f>Table22452368910111213141516171819202122242345672345689[[#This Row],[PEMBULATAN]]*O169</f>
        <v>96000</v>
      </c>
    </row>
    <row r="170" spans="1:16" ht="25.5" customHeight="1" x14ac:dyDescent="0.2">
      <c r="A170" s="90"/>
      <c r="B170" s="74"/>
      <c r="C170" s="72" t="s">
        <v>1624</v>
      </c>
      <c r="D170" s="77" t="s">
        <v>426</v>
      </c>
      <c r="E170" s="13">
        <v>44418</v>
      </c>
      <c r="F170" s="75" t="s">
        <v>1452</v>
      </c>
      <c r="G170" s="13">
        <v>44422</v>
      </c>
      <c r="H170" s="76" t="s">
        <v>1646</v>
      </c>
      <c r="I170" s="15">
        <v>88</v>
      </c>
      <c r="J170" s="15">
        <v>58</v>
      </c>
      <c r="K170" s="15">
        <v>30</v>
      </c>
      <c r="L170" s="15">
        <v>2</v>
      </c>
      <c r="M170" s="80">
        <f t="shared" si="2"/>
        <v>38.28</v>
      </c>
      <c r="N170" s="71">
        <v>38</v>
      </c>
      <c r="O170" s="62">
        <v>3000</v>
      </c>
      <c r="P170" s="63">
        <f>Table22452368910111213141516171819202122242345672345689[[#This Row],[PEMBULATAN]]*O170</f>
        <v>114000</v>
      </c>
    </row>
    <row r="171" spans="1:16" ht="25.5" customHeight="1" x14ac:dyDescent="0.2">
      <c r="A171" s="90"/>
      <c r="B171" s="74"/>
      <c r="C171" s="72" t="s">
        <v>1625</v>
      </c>
      <c r="D171" s="77" t="s">
        <v>426</v>
      </c>
      <c r="E171" s="13">
        <v>44418</v>
      </c>
      <c r="F171" s="75" t="s">
        <v>1452</v>
      </c>
      <c r="G171" s="13">
        <v>44422</v>
      </c>
      <c r="H171" s="76" t="s">
        <v>1646</v>
      </c>
      <c r="I171" s="15">
        <v>85</v>
      </c>
      <c r="J171" s="15">
        <v>65</v>
      </c>
      <c r="K171" s="15">
        <v>30</v>
      </c>
      <c r="L171" s="15">
        <v>1</v>
      </c>
      <c r="M171" s="80">
        <f t="shared" si="2"/>
        <v>41.4375</v>
      </c>
      <c r="N171" s="71">
        <v>41</v>
      </c>
      <c r="O171" s="62">
        <v>3000</v>
      </c>
      <c r="P171" s="63">
        <f>Table22452368910111213141516171819202122242345672345689[[#This Row],[PEMBULATAN]]*O171</f>
        <v>123000</v>
      </c>
    </row>
    <row r="172" spans="1:16" ht="25.5" customHeight="1" x14ac:dyDescent="0.2">
      <c r="A172" s="90"/>
      <c r="B172" s="74"/>
      <c r="C172" s="72" t="s">
        <v>1626</v>
      </c>
      <c r="D172" s="77" t="s">
        <v>426</v>
      </c>
      <c r="E172" s="13">
        <v>44418</v>
      </c>
      <c r="F172" s="75" t="s">
        <v>1452</v>
      </c>
      <c r="G172" s="13">
        <v>44422</v>
      </c>
      <c r="H172" s="76" t="s">
        <v>1646</v>
      </c>
      <c r="I172" s="15">
        <v>75</v>
      </c>
      <c r="J172" s="15">
        <v>60</v>
      </c>
      <c r="K172" s="15">
        <v>25</v>
      </c>
      <c r="L172" s="15">
        <v>3</v>
      </c>
      <c r="M172" s="80">
        <f t="shared" si="2"/>
        <v>28.125</v>
      </c>
      <c r="N172" s="71">
        <v>28</v>
      </c>
      <c r="O172" s="62">
        <v>3000</v>
      </c>
      <c r="P172" s="63">
        <f>Table22452368910111213141516171819202122242345672345689[[#This Row],[PEMBULATAN]]*O172</f>
        <v>84000</v>
      </c>
    </row>
    <row r="173" spans="1:16" ht="25.5" customHeight="1" x14ac:dyDescent="0.2">
      <c r="A173" s="90"/>
      <c r="B173" s="74"/>
      <c r="C173" s="72" t="s">
        <v>1627</v>
      </c>
      <c r="D173" s="77" t="s">
        <v>426</v>
      </c>
      <c r="E173" s="13">
        <v>44418</v>
      </c>
      <c r="F173" s="75" t="s">
        <v>1452</v>
      </c>
      <c r="G173" s="13">
        <v>44422</v>
      </c>
      <c r="H173" s="76" t="s">
        <v>1646</v>
      </c>
      <c r="I173" s="15">
        <v>55</v>
      </c>
      <c r="J173" s="15">
        <v>44</v>
      </c>
      <c r="K173" s="15">
        <v>14</v>
      </c>
      <c r="L173" s="15">
        <v>2</v>
      </c>
      <c r="M173" s="80">
        <f t="shared" si="2"/>
        <v>8.4700000000000006</v>
      </c>
      <c r="N173" s="71">
        <v>8</v>
      </c>
      <c r="O173" s="62">
        <v>3000</v>
      </c>
      <c r="P173" s="63">
        <f>Table22452368910111213141516171819202122242345672345689[[#This Row],[PEMBULATAN]]*O173</f>
        <v>24000</v>
      </c>
    </row>
    <row r="174" spans="1:16" ht="25.5" customHeight="1" x14ac:dyDescent="0.2">
      <c r="A174" s="90"/>
      <c r="B174" s="74"/>
      <c r="C174" s="72" t="s">
        <v>1628</v>
      </c>
      <c r="D174" s="77" t="s">
        <v>426</v>
      </c>
      <c r="E174" s="13">
        <v>44418</v>
      </c>
      <c r="F174" s="75" t="s">
        <v>1452</v>
      </c>
      <c r="G174" s="13">
        <v>44422</v>
      </c>
      <c r="H174" s="76" t="s">
        <v>1646</v>
      </c>
      <c r="I174" s="15">
        <v>52</v>
      </c>
      <c r="J174" s="15">
        <v>23</v>
      </c>
      <c r="K174" s="15">
        <v>10</v>
      </c>
      <c r="L174" s="15">
        <v>4</v>
      </c>
      <c r="M174" s="80">
        <f t="shared" si="2"/>
        <v>2.99</v>
      </c>
      <c r="N174" s="71">
        <v>4</v>
      </c>
      <c r="O174" s="62">
        <v>3000</v>
      </c>
      <c r="P174" s="63">
        <f>Table22452368910111213141516171819202122242345672345689[[#This Row],[PEMBULATAN]]*O174</f>
        <v>12000</v>
      </c>
    </row>
    <row r="175" spans="1:16" ht="25.5" customHeight="1" x14ac:dyDescent="0.2">
      <c r="A175" s="90"/>
      <c r="B175" s="74"/>
      <c r="C175" s="72" t="s">
        <v>1629</v>
      </c>
      <c r="D175" s="77" t="s">
        <v>426</v>
      </c>
      <c r="E175" s="13">
        <v>44418</v>
      </c>
      <c r="F175" s="75" t="s">
        <v>1452</v>
      </c>
      <c r="G175" s="13">
        <v>44422</v>
      </c>
      <c r="H175" s="76" t="s">
        <v>1646</v>
      </c>
      <c r="I175" s="15">
        <v>56</v>
      </c>
      <c r="J175" s="15">
        <v>43</v>
      </c>
      <c r="K175" s="15">
        <v>15</v>
      </c>
      <c r="L175" s="15">
        <v>2</v>
      </c>
      <c r="M175" s="80">
        <f t="shared" si="2"/>
        <v>9.0299999999999994</v>
      </c>
      <c r="N175" s="71">
        <v>9</v>
      </c>
      <c r="O175" s="62">
        <v>3000</v>
      </c>
      <c r="P175" s="63">
        <f>Table22452368910111213141516171819202122242345672345689[[#This Row],[PEMBULATAN]]*O175</f>
        <v>27000</v>
      </c>
    </row>
    <row r="176" spans="1:16" ht="25.5" customHeight="1" x14ac:dyDescent="0.2">
      <c r="A176" s="90"/>
      <c r="B176" s="74"/>
      <c r="C176" s="72" t="s">
        <v>1630</v>
      </c>
      <c r="D176" s="77" t="s">
        <v>426</v>
      </c>
      <c r="E176" s="13">
        <v>44418</v>
      </c>
      <c r="F176" s="75" t="s">
        <v>1452</v>
      </c>
      <c r="G176" s="13">
        <v>44422</v>
      </c>
      <c r="H176" s="76" t="s">
        <v>1646</v>
      </c>
      <c r="I176" s="15">
        <v>50</v>
      </c>
      <c r="J176" s="15">
        <v>35</v>
      </c>
      <c r="K176" s="15">
        <v>15</v>
      </c>
      <c r="L176" s="15">
        <v>5</v>
      </c>
      <c r="M176" s="80">
        <f t="shared" si="2"/>
        <v>6.5625</v>
      </c>
      <c r="N176" s="71">
        <v>7</v>
      </c>
      <c r="O176" s="62">
        <v>3000</v>
      </c>
      <c r="P176" s="63">
        <f>Table22452368910111213141516171819202122242345672345689[[#This Row],[PEMBULATAN]]*O176</f>
        <v>21000</v>
      </c>
    </row>
    <row r="177" spans="1:16" ht="25.5" customHeight="1" x14ac:dyDescent="0.2">
      <c r="A177" s="90"/>
      <c r="B177" s="74"/>
      <c r="C177" s="72" t="s">
        <v>1631</v>
      </c>
      <c r="D177" s="77" t="s">
        <v>426</v>
      </c>
      <c r="E177" s="13">
        <v>44418</v>
      </c>
      <c r="F177" s="75" t="s">
        <v>1452</v>
      </c>
      <c r="G177" s="13">
        <v>44422</v>
      </c>
      <c r="H177" s="76" t="s">
        <v>1646</v>
      </c>
      <c r="I177" s="15">
        <v>63</v>
      </c>
      <c r="J177" s="15">
        <v>42</v>
      </c>
      <c r="K177" s="15">
        <v>17</v>
      </c>
      <c r="L177" s="15">
        <v>6</v>
      </c>
      <c r="M177" s="80">
        <f t="shared" si="2"/>
        <v>11.2455</v>
      </c>
      <c r="N177" s="71">
        <v>11</v>
      </c>
      <c r="O177" s="62">
        <v>3000</v>
      </c>
      <c r="P177" s="63">
        <f>Table22452368910111213141516171819202122242345672345689[[#This Row],[PEMBULATAN]]*O177</f>
        <v>33000</v>
      </c>
    </row>
    <row r="178" spans="1:16" ht="25.5" customHeight="1" x14ac:dyDescent="0.2">
      <c r="A178" s="90"/>
      <c r="B178" s="74"/>
      <c r="C178" s="72" t="s">
        <v>1632</v>
      </c>
      <c r="D178" s="77" t="s">
        <v>426</v>
      </c>
      <c r="E178" s="13">
        <v>44418</v>
      </c>
      <c r="F178" s="75" t="s">
        <v>1452</v>
      </c>
      <c r="G178" s="13">
        <v>44422</v>
      </c>
      <c r="H178" s="76" t="s">
        <v>1646</v>
      </c>
      <c r="I178" s="15">
        <v>98</v>
      </c>
      <c r="J178" s="15">
        <v>55</v>
      </c>
      <c r="K178" s="15">
        <v>45</v>
      </c>
      <c r="L178" s="15">
        <v>10</v>
      </c>
      <c r="M178" s="80">
        <f t="shared" si="2"/>
        <v>60.637500000000003</v>
      </c>
      <c r="N178" s="71">
        <v>61</v>
      </c>
      <c r="O178" s="62">
        <v>3000</v>
      </c>
      <c r="P178" s="63">
        <f>Table22452368910111213141516171819202122242345672345689[[#This Row],[PEMBULATAN]]*O178</f>
        <v>183000</v>
      </c>
    </row>
    <row r="179" spans="1:16" ht="25.5" customHeight="1" x14ac:dyDescent="0.2">
      <c r="A179" s="90"/>
      <c r="B179" s="74"/>
      <c r="C179" s="72" t="s">
        <v>1633</v>
      </c>
      <c r="D179" s="77" t="s">
        <v>426</v>
      </c>
      <c r="E179" s="13">
        <v>44418</v>
      </c>
      <c r="F179" s="75" t="s">
        <v>1452</v>
      </c>
      <c r="G179" s="13">
        <v>44422</v>
      </c>
      <c r="H179" s="76" t="s">
        <v>1646</v>
      </c>
      <c r="I179" s="15">
        <v>59</v>
      </c>
      <c r="J179" s="15">
        <v>43</v>
      </c>
      <c r="K179" s="15">
        <v>19</v>
      </c>
      <c r="L179" s="15">
        <v>9</v>
      </c>
      <c r="M179" s="80">
        <f t="shared" si="2"/>
        <v>12.050750000000001</v>
      </c>
      <c r="N179" s="71">
        <v>12</v>
      </c>
      <c r="O179" s="62">
        <v>3000</v>
      </c>
      <c r="P179" s="63">
        <f>Table22452368910111213141516171819202122242345672345689[[#This Row],[PEMBULATAN]]*O179</f>
        <v>36000</v>
      </c>
    </row>
    <row r="180" spans="1:16" ht="25.5" customHeight="1" x14ac:dyDescent="0.2">
      <c r="A180" s="90"/>
      <c r="B180" s="74"/>
      <c r="C180" s="72" t="s">
        <v>1634</v>
      </c>
      <c r="D180" s="77" t="s">
        <v>426</v>
      </c>
      <c r="E180" s="13">
        <v>44418</v>
      </c>
      <c r="F180" s="75" t="s">
        <v>1452</v>
      </c>
      <c r="G180" s="13">
        <v>44422</v>
      </c>
      <c r="H180" s="76" t="s">
        <v>1646</v>
      </c>
      <c r="I180" s="15">
        <v>64</v>
      </c>
      <c r="J180" s="15">
        <v>63</v>
      </c>
      <c r="K180" s="15">
        <v>33</v>
      </c>
      <c r="L180" s="15">
        <v>3</v>
      </c>
      <c r="M180" s="80">
        <f t="shared" si="2"/>
        <v>33.264000000000003</v>
      </c>
      <c r="N180" s="71">
        <v>33</v>
      </c>
      <c r="O180" s="62">
        <v>3000</v>
      </c>
      <c r="P180" s="63">
        <f>Table22452368910111213141516171819202122242345672345689[[#This Row],[PEMBULATAN]]*O180</f>
        <v>99000</v>
      </c>
    </row>
    <row r="181" spans="1:16" ht="25.5" customHeight="1" x14ac:dyDescent="0.2">
      <c r="A181" s="90"/>
      <c r="B181" s="74"/>
      <c r="C181" s="72" t="s">
        <v>1635</v>
      </c>
      <c r="D181" s="77" t="s">
        <v>426</v>
      </c>
      <c r="E181" s="13">
        <v>44418</v>
      </c>
      <c r="F181" s="75" t="s">
        <v>1452</v>
      </c>
      <c r="G181" s="13">
        <v>44422</v>
      </c>
      <c r="H181" s="76" t="s">
        <v>1646</v>
      </c>
      <c r="I181" s="15">
        <v>100</v>
      </c>
      <c r="J181" s="15">
        <v>62</v>
      </c>
      <c r="K181" s="15">
        <v>33</v>
      </c>
      <c r="L181" s="15">
        <v>1</v>
      </c>
      <c r="M181" s="80">
        <f t="shared" si="2"/>
        <v>51.15</v>
      </c>
      <c r="N181" s="71">
        <v>51</v>
      </c>
      <c r="O181" s="62">
        <v>3000</v>
      </c>
      <c r="P181" s="63">
        <f>Table22452368910111213141516171819202122242345672345689[[#This Row],[PEMBULATAN]]*O181</f>
        <v>153000</v>
      </c>
    </row>
    <row r="182" spans="1:16" ht="25.5" customHeight="1" x14ac:dyDescent="0.2">
      <c r="A182" s="90"/>
      <c r="B182" s="74"/>
      <c r="C182" s="72" t="s">
        <v>1636</v>
      </c>
      <c r="D182" s="77" t="s">
        <v>426</v>
      </c>
      <c r="E182" s="13">
        <v>44418</v>
      </c>
      <c r="F182" s="75" t="s">
        <v>1452</v>
      </c>
      <c r="G182" s="13">
        <v>44422</v>
      </c>
      <c r="H182" s="76" t="s">
        <v>1646</v>
      </c>
      <c r="I182" s="15">
        <v>75</v>
      </c>
      <c r="J182" s="15">
        <v>63</v>
      </c>
      <c r="K182" s="15">
        <v>25</v>
      </c>
      <c r="L182" s="15">
        <v>11</v>
      </c>
      <c r="M182" s="80">
        <f t="shared" si="2"/>
        <v>29.53125</v>
      </c>
      <c r="N182" s="71">
        <v>30</v>
      </c>
      <c r="O182" s="62">
        <v>3000</v>
      </c>
      <c r="P182" s="63">
        <f>Table22452368910111213141516171819202122242345672345689[[#This Row],[PEMBULATAN]]*O182</f>
        <v>90000</v>
      </c>
    </row>
    <row r="183" spans="1:16" ht="25.5" customHeight="1" x14ac:dyDescent="0.2">
      <c r="A183" s="90"/>
      <c r="B183" s="74"/>
      <c r="C183" s="72" t="s">
        <v>1637</v>
      </c>
      <c r="D183" s="77" t="s">
        <v>426</v>
      </c>
      <c r="E183" s="13">
        <v>44418</v>
      </c>
      <c r="F183" s="75" t="s">
        <v>1452</v>
      </c>
      <c r="G183" s="13">
        <v>44422</v>
      </c>
      <c r="H183" s="76" t="s">
        <v>1646</v>
      </c>
      <c r="I183" s="15">
        <v>70</v>
      </c>
      <c r="J183" s="15">
        <v>58</v>
      </c>
      <c r="K183" s="15">
        <v>55</v>
      </c>
      <c r="L183" s="15">
        <v>20</v>
      </c>
      <c r="M183" s="80">
        <f t="shared" si="2"/>
        <v>55.825000000000003</v>
      </c>
      <c r="N183" s="71">
        <v>56</v>
      </c>
      <c r="O183" s="62">
        <v>3000</v>
      </c>
      <c r="P183" s="63">
        <f>Table22452368910111213141516171819202122242345672345689[[#This Row],[PEMBULATAN]]*O183</f>
        <v>168000</v>
      </c>
    </row>
    <row r="184" spans="1:16" ht="25.5" customHeight="1" x14ac:dyDescent="0.2">
      <c r="A184" s="90"/>
      <c r="B184" s="74"/>
      <c r="C184" s="72" t="s">
        <v>1638</v>
      </c>
      <c r="D184" s="77" t="s">
        <v>426</v>
      </c>
      <c r="E184" s="13">
        <v>44418</v>
      </c>
      <c r="F184" s="75" t="s">
        <v>1452</v>
      </c>
      <c r="G184" s="13">
        <v>44422</v>
      </c>
      <c r="H184" s="76" t="s">
        <v>1646</v>
      </c>
      <c r="I184" s="15">
        <v>105</v>
      </c>
      <c r="J184" s="15">
        <v>75</v>
      </c>
      <c r="K184" s="15">
        <v>40</v>
      </c>
      <c r="L184" s="15">
        <v>17</v>
      </c>
      <c r="M184" s="80">
        <f t="shared" si="2"/>
        <v>78.75</v>
      </c>
      <c r="N184" s="71">
        <v>79</v>
      </c>
      <c r="O184" s="62">
        <v>3000</v>
      </c>
      <c r="P184" s="63">
        <f>Table22452368910111213141516171819202122242345672345689[[#This Row],[PEMBULATAN]]*O184</f>
        <v>237000</v>
      </c>
    </row>
    <row r="185" spans="1:16" ht="25.5" customHeight="1" x14ac:dyDescent="0.2">
      <c r="A185" s="90"/>
      <c r="B185" s="74"/>
      <c r="C185" s="72" t="s">
        <v>1639</v>
      </c>
      <c r="D185" s="77" t="s">
        <v>426</v>
      </c>
      <c r="E185" s="13">
        <v>44418</v>
      </c>
      <c r="F185" s="75" t="s">
        <v>1452</v>
      </c>
      <c r="G185" s="13">
        <v>44422</v>
      </c>
      <c r="H185" s="76" t="s">
        <v>1646</v>
      </c>
      <c r="I185" s="15">
        <v>67</v>
      </c>
      <c r="J185" s="15">
        <v>65</v>
      </c>
      <c r="K185" s="15">
        <v>25</v>
      </c>
      <c r="L185" s="15">
        <v>4</v>
      </c>
      <c r="M185" s="80">
        <f t="shared" si="2"/>
        <v>27.21875</v>
      </c>
      <c r="N185" s="71">
        <v>27</v>
      </c>
      <c r="O185" s="62">
        <v>3000</v>
      </c>
      <c r="P185" s="63">
        <f>Table22452368910111213141516171819202122242345672345689[[#This Row],[PEMBULATAN]]*O185</f>
        <v>81000</v>
      </c>
    </row>
    <row r="186" spans="1:16" ht="25.5" customHeight="1" x14ac:dyDescent="0.2">
      <c r="A186" s="90"/>
      <c r="B186" s="74"/>
      <c r="C186" s="72" t="s">
        <v>1640</v>
      </c>
      <c r="D186" s="77" t="s">
        <v>426</v>
      </c>
      <c r="E186" s="13">
        <v>44418</v>
      </c>
      <c r="F186" s="75" t="s">
        <v>1452</v>
      </c>
      <c r="G186" s="13">
        <v>44422</v>
      </c>
      <c r="H186" s="76" t="s">
        <v>1646</v>
      </c>
      <c r="I186" s="15">
        <v>93</v>
      </c>
      <c r="J186" s="15">
        <v>69</v>
      </c>
      <c r="K186" s="15">
        <v>28</v>
      </c>
      <c r="L186" s="15">
        <v>8</v>
      </c>
      <c r="M186" s="80">
        <f t="shared" si="2"/>
        <v>44.918999999999997</v>
      </c>
      <c r="N186" s="71">
        <v>45</v>
      </c>
      <c r="O186" s="62">
        <v>3000</v>
      </c>
      <c r="P186" s="63">
        <f>Table22452368910111213141516171819202122242345672345689[[#This Row],[PEMBULATAN]]*O186</f>
        <v>135000</v>
      </c>
    </row>
    <row r="187" spans="1:16" ht="25.5" customHeight="1" x14ac:dyDescent="0.2">
      <c r="A187" s="90"/>
      <c r="B187" s="74"/>
      <c r="C187" s="72" t="s">
        <v>1641</v>
      </c>
      <c r="D187" s="77" t="s">
        <v>426</v>
      </c>
      <c r="E187" s="13">
        <v>44418</v>
      </c>
      <c r="F187" s="75" t="s">
        <v>1452</v>
      </c>
      <c r="G187" s="13">
        <v>44422</v>
      </c>
      <c r="H187" s="76" t="s">
        <v>1646</v>
      </c>
      <c r="I187" s="15">
        <v>98</v>
      </c>
      <c r="J187" s="15">
        <v>60</v>
      </c>
      <c r="K187" s="15">
        <v>34</v>
      </c>
      <c r="L187" s="15">
        <v>5</v>
      </c>
      <c r="M187" s="80">
        <f t="shared" si="2"/>
        <v>49.98</v>
      </c>
      <c r="N187" s="71">
        <v>50</v>
      </c>
      <c r="O187" s="62">
        <v>3000</v>
      </c>
      <c r="P187" s="63">
        <f>Table22452368910111213141516171819202122242345672345689[[#This Row],[PEMBULATAN]]*O187</f>
        <v>150000</v>
      </c>
    </row>
    <row r="188" spans="1:16" ht="25.5" customHeight="1" x14ac:dyDescent="0.2">
      <c r="A188" s="90"/>
      <c r="B188" s="74"/>
      <c r="C188" s="72" t="s">
        <v>1642</v>
      </c>
      <c r="D188" s="77" t="s">
        <v>426</v>
      </c>
      <c r="E188" s="13">
        <v>44418</v>
      </c>
      <c r="F188" s="75" t="s">
        <v>1452</v>
      </c>
      <c r="G188" s="13">
        <v>44422</v>
      </c>
      <c r="H188" s="76" t="s">
        <v>1646</v>
      </c>
      <c r="I188" s="15">
        <v>104</v>
      </c>
      <c r="J188" s="15">
        <v>61</v>
      </c>
      <c r="K188" s="15">
        <v>35</v>
      </c>
      <c r="L188" s="15">
        <v>2</v>
      </c>
      <c r="M188" s="80">
        <f t="shared" si="2"/>
        <v>55.51</v>
      </c>
      <c r="N188" s="71">
        <v>56</v>
      </c>
      <c r="O188" s="62">
        <v>3000</v>
      </c>
      <c r="P188" s="63">
        <f>Table22452368910111213141516171819202122242345672345689[[#This Row],[PEMBULATAN]]*O188</f>
        <v>168000</v>
      </c>
    </row>
    <row r="189" spans="1:16" ht="25.5" customHeight="1" x14ac:dyDescent="0.2">
      <c r="A189" s="90"/>
      <c r="B189" s="74"/>
      <c r="C189" s="72" t="s">
        <v>1643</v>
      </c>
      <c r="D189" s="77" t="s">
        <v>426</v>
      </c>
      <c r="E189" s="13">
        <v>44418</v>
      </c>
      <c r="F189" s="75" t="s">
        <v>1452</v>
      </c>
      <c r="G189" s="13">
        <v>44422</v>
      </c>
      <c r="H189" s="76" t="s">
        <v>1646</v>
      </c>
      <c r="I189" s="15">
        <v>67</v>
      </c>
      <c r="J189" s="15">
        <v>47</v>
      </c>
      <c r="K189" s="15">
        <v>29</v>
      </c>
      <c r="L189" s="15">
        <v>7</v>
      </c>
      <c r="M189" s="80">
        <f t="shared" si="2"/>
        <v>22.830249999999999</v>
      </c>
      <c r="N189" s="71">
        <v>23</v>
      </c>
      <c r="O189" s="62">
        <v>3000</v>
      </c>
      <c r="P189" s="63">
        <f>Table22452368910111213141516171819202122242345672345689[[#This Row],[PEMBULATAN]]*O189</f>
        <v>69000</v>
      </c>
    </row>
    <row r="190" spans="1:16" ht="25.5" customHeight="1" x14ac:dyDescent="0.2">
      <c r="A190" s="90"/>
      <c r="B190" s="74"/>
      <c r="C190" s="72" t="s">
        <v>1644</v>
      </c>
      <c r="D190" s="77" t="s">
        <v>426</v>
      </c>
      <c r="E190" s="13">
        <v>44418</v>
      </c>
      <c r="F190" s="75" t="s">
        <v>1452</v>
      </c>
      <c r="G190" s="13">
        <v>44422</v>
      </c>
      <c r="H190" s="76" t="s">
        <v>1646</v>
      </c>
      <c r="I190" s="15">
        <v>60</v>
      </c>
      <c r="J190" s="15">
        <v>63</v>
      </c>
      <c r="K190" s="15">
        <v>27</v>
      </c>
      <c r="L190" s="15">
        <v>4</v>
      </c>
      <c r="M190" s="80">
        <f t="shared" si="2"/>
        <v>25.515000000000001</v>
      </c>
      <c r="N190" s="71">
        <v>26</v>
      </c>
      <c r="O190" s="62">
        <v>3000</v>
      </c>
      <c r="P190" s="63">
        <f>Table22452368910111213141516171819202122242345672345689[[#This Row],[PEMBULATAN]]*O190</f>
        <v>78000</v>
      </c>
    </row>
    <row r="191" spans="1:16" ht="25.5" customHeight="1" x14ac:dyDescent="0.2">
      <c r="A191" s="90"/>
      <c r="B191" s="74"/>
      <c r="C191" s="72" t="s">
        <v>1645</v>
      </c>
      <c r="D191" s="77" t="s">
        <v>426</v>
      </c>
      <c r="E191" s="13">
        <v>44418</v>
      </c>
      <c r="F191" s="75" t="s">
        <v>1452</v>
      </c>
      <c r="G191" s="13">
        <v>44422</v>
      </c>
      <c r="H191" s="76" t="s">
        <v>1646</v>
      </c>
      <c r="I191" s="15">
        <v>80</v>
      </c>
      <c r="J191" s="15">
        <v>62</v>
      </c>
      <c r="K191" s="15">
        <v>26</v>
      </c>
      <c r="L191" s="15">
        <v>3</v>
      </c>
      <c r="M191" s="80">
        <f t="shared" si="2"/>
        <v>32.24</v>
      </c>
      <c r="N191" s="71">
        <v>32</v>
      </c>
      <c r="O191" s="62">
        <v>3000</v>
      </c>
      <c r="P191" s="63">
        <f>Table22452368910111213141516171819202122242345672345689[[#This Row],[PEMBULATAN]]*O191</f>
        <v>96000</v>
      </c>
    </row>
    <row r="192" spans="1:16" ht="22.5" customHeight="1" x14ac:dyDescent="0.2">
      <c r="A192" s="143" t="s">
        <v>32</v>
      </c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5"/>
      <c r="M192" s="78">
        <f>SUBTOTAL(109,Table22452368910111213141516171819202122242345672345689[KG VOLUME])</f>
        <v>4989.3307500000001</v>
      </c>
      <c r="N192" s="66">
        <f>SUM(N3:N191)</f>
        <v>5354</v>
      </c>
      <c r="O192" s="146">
        <f>SUM(P3:P191)</f>
        <v>16062000</v>
      </c>
      <c r="P192" s="147"/>
    </row>
    <row r="193" spans="1:16" ht="22.5" customHeight="1" x14ac:dyDescent="0.2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2"/>
      <c r="N193" s="84" t="s">
        <v>53</v>
      </c>
      <c r="O193" s="83"/>
      <c r="P193" s="83">
        <f>O192*10%</f>
        <v>1606200</v>
      </c>
    </row>
    <row r="194" spans="1:16" x14ac:dyDescent="0.2">
      <c r="A194" s="11"/>
      <c r="B194" s="54" t="s">
        <v>46</v>
      </c>
      <c r="C194" s="53"/>
      <c r="D194" s="55" t="s">
        <v>47</v>
      </c>
      <c r="H194" s="61"/>
      <c r="N194" s="60" t="s">
        <v>33</v>
      </c>
      <c r="P194" s="67">
        <f>O192*1%</f>
        <v>160620</v>
      </c>
    </row>
    <row r="195" spans="1:16" x14ac:dyDescent="0.2">
      <c r="A195" s="11"/>
      <c r="H195" s="61"/>
      <c r="N195" s="60" t="s">
        <v>34</v>
      </c>
      <c r="P195" s="69">
        <v>0</v>
      </c>
    </row>
    <row r="196" spans="1:16" ht="15.75" thickBot="1" x14ac:dyDescent="0.25">
      <c r="A196" s="11"/>
      <c r="H196" s="61"/>
      <c r="N196" s="60" t="s">
        <v>35</v>
      </c>
      <c r="P196" s="69">
        <v>0</v>
      </c>
    </row>
    <row r="197" spans="1:16" x14ac:dyDescent="0.2">
      <c r="A197" s="11"/>
      <c r="H197" s="61"/>
      <c r="N197" s="64" t="s">
        <v>36</v>
      </c>
      <c r="O197" s="65"/>
      <c r="P197" s="68">
        <f>O192-P193+P194</f>
        <v>14616420</v>
      </c>
    </row>
    <row r="198" spans="1:16" x14ac:dyDescent="0.2">
      <c r="B198" s="54"/>
      <c r="C198" s="53"/>
      <c r="D198" s="55"/>
    </row>
    <row r="199" spans="1:16" x14ac:dyDescent="0.2">
      <c r="C199" s="53" t="s">
        <v>3713</v>
      </c>
    </row>
    <row r="200" spans="1:16" x14ac:dyDescent="0.2">
      <c r="A200" s="11"/>
      <c r="C200" s="2" t="s">
        <v>3714</v>
      </c>
      <c r="H200" s="61"/>
      <c r="P200" s="70"/>
    </row>
    <row r="201" spans="1:16" x14ac:dyDescent="0.2">
      <c r="A201" s="11"/>
      <c r="C201" s="2" t="s">
        <v>3715</v>
      </c>
      <c r="H201" s="61"/>
      <c r="O201" s="56"/>
      <c r="P201" s="70"/>
    </row>
    <row r="202" spans="1:16" s="3" customFormat="1" x14ac:dyDescent="0.25">
      <c r="A202" s="11"/>
      <c r="B202" s="2"/>
      <c r="C202" s="2" t="s">
        <v>3402</v>
      </c>
      <c r="E202" s="12"/>
      <c r="H202" s="61"/>
      <c r="N202" s="14"/>
      <c r="O202" s="14"/>
      <c r="P202" s="14"/>
    </row>
    <row r="203" spans="1:16" s="3" customFormat="1" x14ac:dyDescent="0.2">
      <c r="A203" s="11"/>
      <c r="B203" s="2"/>
      <c r="C203" s="53" t="s">
        <v>3716</v>
      </c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 t="s">
        <v>3399</v>
      </c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 t="s">
        <v>3717</v>
      </c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 t="s">
        <v>3383</v>
      </c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 t="s">
        <v>3393</v>
      </c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 t="s">
        <v>3394</v>
      </c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 t="s">
        <v>3382</v>
      </c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 t="s">
        <v>3371</v>
      </c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 t="s">
        <v>3362</v>
      </c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 t="s">
        <v>3374</v>
      </c>
      <c r="E212" s="12"/>
      <c r="H212" s="61"/>
      <c r="N212" s="14"/>
      <c r="O212" s="14"/>
      <c r="P212" s="14"/>
    </row>
    <row r="213" spans="1:16" s="3" customFormat="1" x14ac:dyDescent="0.25">
      <c r="A213" s="11"/>
      <c r="B213" s="2"/>
      <c r="C213" s="2" t="s">
        <v>3375</v>
      </c>
      <c r="E213" s="12"/>
      <c r="H213" s="61"/>
      <c r="N213" s="14"/>
      <c r="O213" s="14"/>
      <c r="P213" s="14"/>
    </row>
    <row r="214" spans="1:16" x14ac:dyDescent="0.2">
      <c r="C214" s="2" t="s">
        <v>3373</v>
      </c>
    </row>
    <row r="215" spans="1:16" x14ac:dyDescent="0.2">
      <c r="C215" s="2" t="s">
        <v>3350</v>
      </c>
    </row>
    <row r="216" spans="1:16" x14ac:dyDescent="0.2">
      <c r="C216" s="2" t="s">
        <v>3359</v>
      </c>
    </row>
    <row r="217" spans="1:16" x14ac:dyDescent="0.2">
      <c r="C217" s="2" t="s">
        <v>3366</v>
      </c>
    </row>
    <row r="218" spans="1:16" x14ac:dyDescent="0.2">
      <c r="C218" s="2" t="s">
        <v>3368</v>
      </c>
    </row>
    <row r="219" spans="1:16" x14ac:dyDescent="0.2">
      <c r="C219" s="2" t="s">
        <v>3352</v>
      </c>
    </row>
    <row r="220" spans="1:16" x14ac:dyDescent="0.2">
      <c r="C220" s="2" t="s">
        <v>3358</v>
      </c>
    </row>
    <row r="221" spans="1:16" x14ac:dyDescent="0.2">
      <c r="C221" s="2" t="s">
        <v>3367</v>
      </c>
    </row>
    <row r="222" spans="1:16" x14ac:dyDescent="0.2">
      <c r="C222" s="2" t="s">
        <v>3348</v>
      </c>
    </row>
    <row r="223" spans="1:16" x14ac:dyDescent="0.2">
      <c r="C223" s="2" t="s">
        <v>3341</v>
      </c>
    </row>
    <row r="224" spans="1:16" x14ac:dyDescent="0.2">
      <c r="C224" s="2" t="s">
        <v>3345</v>
      </c>
    </row>
    <row r="225" spans="3:3" x14ac:dyDescent="0.2">
      <c r="C225" s="2" t="s">
        <v>3322</v>
      </c>
    </row>
    <row r="226" spans="3:3" x14ac:dyDescent="0.2">
      <c r="C226" s="2" t="s">
        <v>3320</v>
      </c>
    </row>
    <row r="227" spans="3:3" x14ac:dyDescent="0.2">
      <c r="C227" s="2" t="s">
        <v>3306</v>
      </c>
    </row>
    <row r="228" spans="3:3" x14ac:dyDescent="0.2">
      <c r="C228" s="2" t="s">
        <v>3299</v>
      </c>
    </row>
    <row r="229" spans="3:3" x14ac:dyDescent="0.2">
      <c r="C229" s="2" t="s">
        <v>3280</v>
      </c>
    </row>
    <row r="230" spans="3:3" x14ac:dyDescent="0.2">
      <c r="C230" s="2" t="s">
        <v>3302</v>
      </c>
    </row>
    <row r="231" spans="3:3" x14ac:dyDescent="0.2">
      <c r="C231" s="2" t="s">
        <v>3333</v>
      </c>
    </row>
    <row r="232" spans="3:3" x14ac:dyDescent="0.2">
      <c r="C232" s="2" t="s">
        <v>3298</v>
      </c>
    </row>
    <row r="233" spans="3:3" x14ac:dyDescent="0.2">
      <c r="C233" s="2" t="s">
        <v>3301</v>
      </c>
    </row>
    <row r="234" spans="3:3" x14ac:dyDescent="0.2">
      <c r="C234" s="2" t="s">
        <v>3379</v>
      </c>
    </row>
    <row r="235" spans="3:3" x14ac:dyDescent="0.2">
      <c r="C235" s="2" t="s">
        <v>3365</v>
      </c>
    </row>
    <row r="236" spans="3:3" x14ac:dyDescent="0.2">
      <c r="C236" s="2" t="s">
        <v>3356</v>
      </c>
    </row>
    <row r="237" spans="3:3" x14ac:dyDescent="0.2">
      <c r="C237" s="2" t="s">
        <v>3346</v>
      </c>
    </row>
    <row r="238" spans="3:3" x14ac:dyDescent="0.2">
      <c r="C238" s="2" t="s">
        <v>3335</v>
      </c>
    </row>
    <row r="239" spans="3:3" x14ac:dyDescent="0.2">
      <c r="C239" s="2" t="s">
        <v>3384</v>
      </c>
    </row>
    <row r="240" spans="3:3" x14ac:dyDescent="0.2">
      <c r="C240" s="2" t="s">
        <v>3339</v>
      </c>
    </row>
    <row r="241" spans="3:3" x14ac:dyDescent="0.2">
      <c r="C241" s="2" t="s">
        <v>3327</v>
      </c>
    </row>
    <row r="242" spans="3:3" x14ac:dyDescent="0.2">
      <c r="C242" s="2" t="s">
        <v>3386</v>
      </c>
    </row>
    <row r="243" spans="3:3" x14ac:dyDescent="0.2">
      <c r="C243" s="2" t="s">
        <v>3318</v>
      </c>
    </row>
    <row r="244" spans="3:3" x14ac:dyDescent="0.2">
      <c r="C244" s="2" t="s">
        <v>3325</v>
      </c>
    </row>
    <row r="245" spans="3:3" x14ac:dyDescent="0.2">
      <c r="C245" s="2" t="s">
        <v>3309</v>
      </c>
    </row>
    <row r="246" spans="3:3" x14ac:dyDescent="0.2">
      <c r="C246" s="2" t="s">
        <v>3314</v>
      </c>
    </row>
    <row r="247" spans="3:3" x14ac:dyDescent="0.2">
      <c r="C247" s="2" t="s">
        <v>3290</v>
      </c>
    </row>
    <row r="248" spans="3:3" x14ac:dyDescent="0.2">
      <c r="C248" s="2" t="s">
        <v>3268</v>
      </c>
    </row>
    <row r="249" spans="3:3" x14ac:dyDescent="0.2">
      <c r="C249" s="2" t="s">
        <v>3288</v>
      </c>
    </row>
    <row r="250" spans="3:3" x14ac:dyDescent="0.2">
      <c r="C250" s="2" t="s">
        <v>3287</v>
      </c>
    </row>
    <row r="251" spans="3:3" x14ac:dyDescent="0.2">
      <c r="C251" s="2" t="s">
        <v>3261</v>
      </c>
    </row>
    <row r="252" spans="3:3" x14ac:dyDescent="0.2">
      <c r="C252" s="2" t="s">
        <v>3274</v>
      </c>
    </row>
    <row r="253" spans="3:3" x14ac:dyDescent="0.2">
      <c r="C253" s="2" t="s">
        <v>3246</v>
      </c>
    </row>
    <row r="254" spans="3:3" x14ac:dyDescent="0.2">
      <c r="C254" s="2" t="s">
        <v>3259</v>
      </c>
    </row>
    <row r="255" spans="3:3" x14ac:dyDescent="0.2">
      <c r="C255" s="2" t="s">
        <v>3266</v>
      </c>
    </row>
    <row r="256" spans="3:3" x14ac:dyDescent="0.2">
      <c r="C256" s="2" t="s">
        <v>3338</v>
      </c>
    </row>
    <row r="257" spans="3:3" x14ac:dyDescent="0.2">
      <c r="C257" s="2" t="s">
        <v>3269</v>
      </c>
    </row>
    <row r="258" spans="3:3" x14ac:dyDescent="0.2">
      <c r="C258" s="2" t="s">
        <v>3243</v>
      </c>
    </row>
    <row r="259" spans="3:3" x14ac:dyDescent="0.2">
      <c r="C259" s="2" t="s">
        <v>3242</v>
      </c>
    </row>
    <row r="260" spans="3:3" x14ac:dyDescent="0.2">
      <c r="C260" s="2" t="s">
        <v>3244</v>
      </c>
    </row>
    <row r="261" spans="3:3" x14ac:dyDescent="0.2">
      <c r="C261" s="2" t="s">
        <v>3389</v>
      </c>
    </row>
    <row r="262" spans="3:3" x14ac:dyDescent="0.2">
      <c r="C262" s="2" t="s">
        <v>3390</v>
      </c>
    </row>
    <row r="263" spans="3:3" x14ac:dyDescent="0.2">
      <c r="C263" s="2" t="s">
        <v>3391</v>
      </c>
    </row>
    <row r="264" spans="3:3" x14ac:dyDescent="0.2">
      <c r="C264" s="2" t="s">
        <v>3256</v>
      </c>
    </row>
    <row r="265" spans="3:3" x14ac:dyDescent="0.2">
      <c r="C265" s="2" t="s">
        <v>3353</v>
      </c>
    </row>
    <row r="266" spans="3:3" x14ac:dyDescent="0.2">
      <c r="C266" s="2" t="s">
        <v>3340</v>
      </c>
    </row>
    <row r="267" spans="3:3" x14ac:dyDescent="0.2">
      <c r="C267" s="2" t="s">
        <v>3351</v>
      </c>
    </row>
    <row r="268" spans="3:3" x14ac:dyDescent="0.2">
      <c r="C268" s="2" t="s">
        <v>3282</v>
      </c>
    </row>
    <row r="269" spans="3:3" x14ac:dyDescent="0.2">
      <c r="C269" s="2" t="s">
        <v>3328</v>
      </c>
    </row>
    <row r="270" spans="3:3" x14ac:dyDescent="0.2">
      <c r="C270" s="2" t="s">
        <v>3317</v>
      </c>
    </row>
    <row r="271" spans="3:3" x14ac:dyDescent="0.2">
      <c r="C271" s="2" t="s">
        <v>3291</v>
      </c>
    </row>
    <row r="272" spans="3:3" x14ac:dyDescent="0.2">
      <c r="C272" s="2" t="s">
        <v>3277</v>
      </c>
    </row>
    <row r="273" spans="3:3" x14ac:dyDescent="0.2">
      <c r="C273" s="2" t="s">
        <v>3289</v>
      </c>
    </row>
    <row r="274" spans="3:3" x14ac:dyDescent="0.2">
      <c r="C274" s="2" t="s">
        <v>3273</v>
      </c>
    </row>
    <row r="275" spans="3:3" x14ac:dyDescent="0.2">
      <c r="C275" s="2" t="s">
        <v>3227</v>
      </c>
    </row>
    <row r="276" spans="3:3" x14ac:dyDescent="0.2">
      <c r="C276" s="2" t="s">
        <v>3331</v>
      </c>
    </row>
    <row r="277" spans="3:3" x14ac:dyDescent="0.2">
      <c r="C277" s="2" t="s">
        <v>3265</v>
      </c>
    </row>
    <row r="278" spans="3:3" x14ac:dyDescent="0.2">
      <c r="C278" s="2" t="s">
        <v>3304</v>
      </c>
    </row>
    <row r="279" spans="3:3" x14ac:dyDescent="0.2">
      <c r="C279" s="2" t="s">
        <v>3293</v>
      </c>
    </row>
    <row r="280" spans="3:3" x14ac:dyDescent="0.2">
      <c r="C280" s="2" t="s">
        <v>3214</v>
      </c>
    </row>
    <row r="281" spans="3:3" x14ac:dyDescent="0.2">
      <c r="C281" s="2" t="s">
        <v>3230</v>
      </c>
    </row>
    <row r="282" spans="3:3" x14ac:dyDescent="0.2">
      <c r="C282" s="2" t="s">
        <v>3221</v>
      </c>
    </row>
    <row r="283" spans="3:3" x14ac:dyDescent="0.2">
      <c r="C283" s="2" t="s">
        <v>3218</v>
      </c>
    </row>
    <row r="284" spans="3:3" x14ac:dyDescent="0.2">
      <c r="C284" s="2" t="s">
        <v>3224</v>
      </c>
    </row>
    <row r="285" spans="3:3" x14ac:dyDescent="0.2">
      <c r="C285" s="2" t="s">
        <v>3222</v>
      </c>
    </row>
    <row r="286" spans="3:3" x14ac:dyDescent="0.2">
      <c r="C286" s="2" t="s">
        <v>3223</v>
      </c>
    </row>
    <row r="287" spans="3:3" x14ac:dyDescent="0.2">
      <c r="C287" s="2" t="s">
        <v>3403</v>
      </c>
    </row>
    <row r="288" spans="3:3" x14ac:dyDescent="0.2">
      <c r="C288" s="2" t="s">
        <v>3257</v>
      </c>
    </row>
    <row r="289" spans="3:3" x14ac:dyDescent="0.2">
      <c r="C289" s="2" t="s">
        <v>3213</v>
      </c>
    </row>
    <row r="290" spans="3:3" x14ac:dyDescent="0.2">
      <c r="C290" s="2" t="s">
        <v>3247</v>
      </c>
    </row>
    <row r="291" spans="3:3" x14ac:dyDescent="0.2">
      <c r="C291" s="2" t="s">
        <v>3205</v>
      </c>
    </row>
    <row r="292" spans="3:3" x14ac:dyDescent="0.2">
      <c r="C292" s="2" t="s">
        <v>3250</v>
      </c>
    </row>
    <row r="293" spans="3:3" x14ac:dyDescent="0.2">
      <c r="C293" s="2" t="s">
        <v>3191</v>
      </c>
    </row>
    <row r="294" spans="3:3" x14ac:dyDescent="0.2">
      <c r="C294" s="2" t="s">
        <v>3193</v>
      </c>
    </row>
    <row r="295" spans="3:3" x14ac:dyDescent="0.2">
      <c r="C295" s="2" t="s">
        <v>3188</v>
      </c>
    </row>
    <row r="296" spans="3:3" x14ac:dyDescent="0.2">
      <c r="C296" s="2" t="s">
        <v>3248</v>
      </c>
    </row>
    <row r="297" spans="3:3" x14ac:dyDescent="0.2">
      <c r="C297" s="2" t="s">
        <v>3199</v>
      </c>
    </row>
    <row r="298" spans="3:3" x14ac:dyDescent="0.2">
      <c r="C298" s="2" t="s">
        <v>3198</v>
      </c>
    </row>
    <row r="299" spans="3:3" x14ac:dyDescent="0.2">
      <c r="C299" s="2" t="s">
        <v>3129</v>
      </c>
    </row>
    <row r="300" spans="3:3" x14ac:dyDescent="0.2">
      <c r="C300" s="2" t="s">
        <v>3174</v>
      </c>
    </row>
    <row r="301" spans="3:3" x14ac:dyDescent="0.2">
      <c r="C301" s="2" t="s">
        <v>3126</v>
      </c>
    </row>
    <row r="302" spans="3:3" x14ac:dyDescent="0.2">
      <c r="C302" s="2" t="s">
        <v>3103</v>
      </c>
    </row>
    <row r="303" spans="3:3" x14ac:dyDescent="0.2">
      <c r="C303" s="2" t="s">
        <v>3123</v>
      </c>
    </row>
    <row r="304" spans="3:3" x14ac:dyDescent="0.2">
      <c r="C304" s="2" t="s">
        <v>3110</v>
      </c>
    </row>
    <row r="305" spans="3:3" x14ac:dyDescent="0.2">
      <c r="C305" s="2" t="s">
        <v>3163</v>
      </c>
    </row>
    <row r="306" spans="3:3" x14ac:dyDescent="0.2">
      <c r="C306" s="2" t="s">
        <v>3200</v>
      </c>
    </row>
    <row r="307" spans="3:3" x14ac:dyDescent="0.2">
      <c r="C307" s="2" t="s">
        <v>3187</v>
      </c>
    </row>
    <row r="308" spans="3:3" x14ac:dyDescent="0.2">
      <c r="C308" s="2" t="s">
        <v>3106</v>
      </c>
    </row>
    <row r="309" spans="3:3" x14ac:dyDescent="0.2">
      <c r="C309" s="2" t="s">
        <v>3107</v>
      </c>
    </row>
    <row r="310" spans="3:3" x14ac:dyDescent="0.2">
      <c r="C310" s="2" t="s">
        <v>3113</v>
      </c>
    </row>
    <row r="311" spans="3:3" x14ac:dyDescent="0.2">
      <c r="C311" s="2" t="s">
        <v>3112</v>
      </c>
    </row>
    <row r="312" spans="3:3" x14ac:dyDescent="0.2">
      <c r="C312" s="2" t="s">
        <v>3119</v>
      </c>
    </row>
    <row r="313" spans="3:3" x14ac:dyDescent="0.2">
      <c r="C313" s="2" t="s">
        <v>3196</v>
      </c>
    </row>
    <row r="314" spans="3:3" x14ac:dyDescent="0.2">
      <c r="C314" s="2" t="s">
        <v>3139</v>
      </c>
    </row>
    <row r="315" spans="3:3" x14ac:dyDescent="0.2">
      <c r="C315" s="2" t="s">
        <v>3135</v>
      </c>
    </row>
    <row r="316" spans="3:3" x14ac:dyDescent="0.2">
      <c r="C316" s="2" t="s">
        <v>3140</v>
      </c>
    </row>
    <row r="317" spans="3:3" x14ac:dyDescent="0.2">
      <c r="C317" s="2" t="s">
        <v>3130</v>
      </c>
    </row>
    <row r="318" spans="3:3" x14ac:dyDescent="0.2">
      <c r="C318" s="2" t="s">
        <v>3142</v>
      </c>
    </row>
    <row r="319" spans="3:3" x14ac:dyDescent="0.2">
      <c r="C319" s="2" t="s">
        <v>3143</v>
      </c>
    </row>
    <row r="320" spans="3:3" x14ac:dyDescent="0.2">
      <c r="C320" s="2" t="s">
        <v>3109</v>
      </c>
    </row>
    <row r="321" spans="3:3" x14ac:dyDescent="0.2">
      <c r="C321" s="2" t="s">
        <v>3157</v>
      </c>
    </row>
    <row r="322" spans="3:3" x14ac:dyDescent="0.2">
      <c r="C322" s="2" t="s">
        <v>3235</v>
      </c>
    </row>
    <row r="323" spans="3:3" x14ac:dyDescent="0.2">
      <c r="C323" s="2" t="s">
        <v>3167</v>
      </c>
    </row>
    <row r="324" spans="3:3" x14ac:dyDescent="0.2">
      <c r="C324" s="2" t="s">
        <v>3095</v>
      </c>
    </row>
    <row r="325" spans="3:3" x14ac:dyDescent="0.2">
      <c r="C325" s="2" t="s">
        <v>3025</v>
      </c>
    </row>
    <row r="326" spans="3:3" x14ac:dyDescent="0.2">
      <c r="C326" s="2" t="s">
        <v>3183</v>
      </c>
    </row>
    <row r="327" spans="3:3" x14ac:dyDescent="0.2">
      <c r="C327" s="2" t="s">
        <v>3152</v>
      </c>
    </row>
    <row r="328" spans="3:3" x14ac:dyDescent="0.2">
      <c r="C328" s="2" t="s">
        <v>3138</v>
      </c>
    </row>
    <row r="329" spans="3:3" x14ac:dyDescent="0.2">
      <c r="C329" s="2" t="s">
        <v>3124</v>
      </c>
    </row>
    <row r="330" spans="3:3" x14ac:dyDescent="0.2">
      <c r="C330" s="2" t="s">
        <v>3153</v>
      </c>
    </row>
    <row r="331" spans="3:3" x14ac:dyDescent="0.2">
      <c r="C331" s="2" t="s">
        <v>3147</v>
      </c>
    </row>
    <row r="332" spans="3:3" x14ac:dyDescent="0.2">
      <c r="C332" s="2" t="s">
        <v>3111</v>
      </c>
    </row>
    <row r="333" spans="3:3" x14ac:dyDescent="0.2">
      <c r="C333" s="2" t="s">
        <v>3134</v>
      </c>
    </row>
    <row r="334" spans="3:3" x14ac:dyDescent="0.2">
      <c r="C334" s="2" t="s">
        <v>3145</v>
      </c>
    </row>
    <row r="335" spans="3:3" x14ac:dyDescent="0.2">
      <c r="C335" s="2" t="s">
        <v>3117</v>
      </c>
    </row>
    <row r="336" spans="3:3" x14ac:dyDescent="0.2">
      <c r="C336" s="2" t="s">
        <v>3154</v>
      </c>
    </row>
    <row r="337" spans="3:3" x14ac:dyDescent="0.2">
      <c r="C337" s="2" t="s">
        <v>3181</v>
      </c>
    </row>
    <row r="338" spans="3:3" x14ac:dyDescent="0.2">
      <c r="C338" s="2" t="s">
        <v>3030</v>
      </c>
    </row>
    <row r="339" spans="3:3" x14ac:dyDescent="0.2">
      <c r="C339" s="2" t="s">
        <v>3073</v>
      </c>
    </row>
    <row r="340" spans="3:3" x14ac:dyDescent="0.2">
      <c r="C340" s="2" t="s">
        <v>3029</v>
      </c>
    </row>
    <row r="341" spans="3:3" x14ac:dyDescent="0.2">
      <c r="C341" s="2" t="s">
        <v>3038</v>
      </c>
    </row>
    <row r="342" spans="3:3" x14ac:dyDescent="0.2">
      <c r="C342" s="2" t="s">
        <v>3085</v>
      </c>
    </row>
    <row r="343" spans="3:3" x14ac:dyDescent="0.2">
      <c r="C343" s="2" t="s">
        <v>3054</v>
      </c>
    </row>
    <row r="344" spans="3:3" x14ac:dyDescent="0.2">
      <c r="C344" s="2" t="s">
        <v>3040</v>
      </c>
    </row>
    <row r="345" spans="3:3" x14ac:dyDescent="0.2">
      <c r="C345" s="2" t="s">
        <v>3078</v>
      </c>
    </row>
    <row r="346" spans="3:3" x14ac:dyDescent="0.2">
      <c r="C346" s="2" t="s">
        <v>3059</v>
      </c>
    </row>
    <row r="347" spans="3:3" x14ac:dyDescent="0.2">
      <c r="C347" s="2" t="s">
        <v>3028</v>
      </c>
    </row>
    <row r="348" spans="3:3" x14ac:dyDescent="0.2">
      <c r="C348" s="2" t="s">
        <v>3166</v>
      </c>
    </row>
    <row r="349" spans="3:3" x14ac:dyDescent="0.2">
      <c r="C349" s="2" t="s">
        <v>3097</v>
      </c>
    </row>
    <row r="350" spans="3:3" x14ac:dyDescent="0.2">
      <c r="C350" s="2" t="s">
        <v>3172</v>
      </c>
    </row>
    <row r="351" spans="3:3" x14ac:dyDescent="0.2">
      <c r="C351" s="2" t="s">
        <v>3175</v>
      </c>
    </row>
    <row r="352" spans="3:3" x14ac:dyDescent="0.2">
      <c r="C352" s="2" t="s">
        <v>3079</v>
      </c>
    </row>
    <row r="353" spans="3:3" x14ac:dyDescent="0.2">
      <c r="C353" s="2" t="s">
        <v>3056</v>
      </c>
    </row>
    <row r="354" spans="3:3" x14ac:dyDescent="0.2">
      <c r="C354" s="2" t="s">
        <v>3048</v>
      </c>
    </row>
    <row r="355" spans="3:3" x14ac:dyDescent="0.2">
      <c r="C355" s="2" t="s">
        <v>3083</v>
      </c>
    </row>
    <row r="356" spans="3:3" x14ac:dyDescent="0.2">
      <c r="C356" s="2" t="s">
        <v>3060</v>
      </c>
    </row>
    <row r="357" spans="3:3" x14ac:dyDescent="0.2">
      <c r="C357" s="2" t="s">
        <v>3076</v>
      </c>
    </row>
    <row r="358" spans="3:3" x14ac:dyDescent="0.2">
      <c r="C358" s="2" t="s">
        <v>3069</v>
      </c>
    </row>
    <row r="359" spans="3:3" x14ac:dyDescent="0.2">
      <c r="C359" s="2" t="s">
        <v>3080</v>
      </c>
    </row>
    <row r="360" spans="3:3" x14ac:dyDescent="0.2">
      <c r="C360" s="2" t="s">
        <v>3074</v>
      </c>
    </row>
    <row r="361" spans="3:3" x14ac:dyDescent="0.2">
      <c r="C361" s="2" t="s">
        <v>3070</v>
      </c>
    </row>
    <row r="362" spans="3:3" x14ac:dyDescent="0.2">
      <c r="C362" s="2" t="s">
        <v>3072</v>
      </c>
    </row>
    <row r="363" spans="3:3" x14ac:dyDescent="0.2">
      <c r="C363" s="2" t="s">
        <v>3067</v>
      </c>
    </row>
    <row r="364" spans="3:3" x14ac:dyDescent="0.2">
      <c r="C364" s="2" t="s">
        <v>3063</v>
      </c>
    </row>
    <row r="365" spans="3:3" x14ac:dyDescent="0.2">
      <c r="C365" s="2" t="s">
        <v>3049</v>
      </c>
    </row>
    <row r="366" spans="3:3" x14ac:dyDescent="0.2">
      <c r="C366" s="2" t="s">
        <v>3718</v>
      </c>
    </row>
    <row r="367" spans="3:3" x14ac:dyDescent="0.2">
      <c r="C367" s="2" t="s">
        <v>3719</v>
      </c>
    </row>
    <row r="368" spans="3:3" x14ac:dyDescent="0.2">
      <c r="C368" s="2" t="s">
        <v>3720</v>
      </c>
    </row>
    <row r="369" spans="3:3" x14ac:dyDescent="0.2">
      <c r="C369" s="2" t="s">
        <v>3721</v>
      </c>
    </row>
    <row r="370" spans="3:3" x14ac:dyDescent="0.2">
      <c r="C370" s="2" t="s">
        <v>3722</v>
      </c>
    </row>
    <row r="371" spans="3:3" x14ac:dyDescent="0.2">
      <c r="C371" s="2" t="s">
        <v>3723</v>
      </c>
    </row>
    <row r="372" spans="3:3" x14ac:dyDescent="0.2">
      <c r="C372" s="2" t="s">
        <v>3724</v>
      </c>
    </row>
    <row r="373" spans="3:3" x14ac:dyDescent="0.2">
      <c r="C373" s="2" t="s">
        <v>3725</v>
      </c>
    </row>
    <row r="374" spans="3:3" x14ac:dyDescent="0.2">
      <c r="C374" s="2" t="s">
        <v>3726</v>
      </c>
    </row>
    <row r="375" spans="3:3" x14ac:dyDescent="0.2">
      <c r="C375" s="2" t="s">
        <v>3727</v>
      </c>
    </row>
    <row r="376" spans="3:3" x14ac:dyDescent="0.2">
      <c r="C376" s="2" t="s">
        <v>3728</v>
      </c>
    </row>
    <row r="377" spans="3:3" x14ac:dyDescent="0.2">
      <c r="C377" s="2" t="s">
        <v>3729</v>
      </c>
    </row>
    <row r="378" spans="3:3" x14ac:dyDescent="0.2">
      <c r="C378" s="2" t="s">
        <v>3730</v>
      </c>
    </row>
    <row r="379" spans="3:3" x14ac:dyDescent="0.2">
      <c r="C379" s="2" t="s">
        <v>3731</v>
      </c>
    </row>
    <row r="380" spans="3:3" x14ac:dyDescent="0.2">
      <c r="C380" s="2" t="s">
        <v>3732</v>
      </c>
    </row>
    <row r="381" spans="3:3" x14ac:dyDescent="0.2">
      <c r="C381" s="2" t="s">
        <v>3733</v>
      </c>
    </row>
    <row r="382" spans="3:3" x14ac:dyDescent="0.2">
      <c r="C382" s="2" t="s">
        <v>3734</v>
      </c>
    </row>
    <row r="383" spans="3:3" x14ac:dyDescent="0.2">
      <c r="C383" s="2" t="s">
        <v>3735</v>
      </c>
    </row>
    <row r="384" spans="3:3" x14ac:dyDescent="0.2">
      <c r="C384" s="2" t="s">
        <v>3736</v>
      </c>
    </row>
    <row r="385" spans="3:3" x14ac:dyDescent="0.2">
      <c r="C385" s="2" t="s">
        <v>3737</v>
      </c>
    </row>
    <row r="386" spans="3:3" x14ac:dyDescent="0.2">
      <c r="C386" s="2" t="s">
        <v>3738</v>
      </c>
    </row>
    <row r="387" spans="3:3" x14ac:dyDescent="0.2">
      <c r="C387" s="2" t="s">
        <v>3739</v>
      </c>
    </row>
    <row r="388" spans="3:3" x14ac:dyDescent="0.2">
      <c r="C388" s="2" t="s">
        <v>3740</v>
      </c>
    </row>
    <row r="389" spans="3:3" x14ac:dyDescent="0.2">
      <c r="C389" s="2" t="s">
        <v>3741</v>
      </c>
    </row>
    <row r="390" spans="3:3" x14ac:dyDescent="0.2">
      <c r="C390" s="2" t="s">
        <v>3742</v>
      </c>
    </row>
    <row r="391" spans="3:3" x14ac:dyDescent="0.2">
      <c r="C391" s="2" t="s">
        <v>3743</v>
      </c>
    </row>
    <row r="392" spans="3:3" x14ac:dyDescent="0.2">
      <c r="C392" s="2" t="s">
        <v>3744</v>
      </c>
    </row>
    <row r="393" spans="3:3" x14ac:dyDescent="0.2">
      <c r="C393" s="2" t="s">
        <v>3745</v>
      </c>
    </row>
    <row r="394" spans="3:3" x14ac:dyDescent="0.2">
      <c r="C394" s="2" t="s">
        <v>3746</v>
      </c>
    </row>
    <row r="395" spans="3:3" x14ac:dyDescent="0.2">
      <c r="C395" s="2" t="s">
        <v>3747</v>
      </c>
    </row>
    <row r="396" spans="3:3" x14ac:dyDescent="0.2">
      <c r="C396" s="2" t="s">
        <v>3748</v>
      </c>
    </row>
    <row r="397" spans="3:3" x14ac:dyDescent="0.2">
      <c r="C397" s="2" t="s">
        <v>3749</v>
      </c>
    </row>
    <row r="398" spans="3:3" x14ac:dyDescent="0.2">
      <c r="C398" s="2" t="s">
        <v>3750</v>
      </c>
    </row>
    <row r="399" spans="3:3" x14ac:dyDescent="0.2">
      <c r="C399" s="2" t="s">
        <v>3751</v>
      </c>
    </row>
    <row r="400" spans="3:3" x14ac:dyDescent="0.2">
      <c r="C400" s="2" t="s">
        <v>3752</v>
      </c>
    </row>
    <row r="401" spans="3:3" x14ac:dyDescent="0.2">
      <c r="C401" s="2" t="s">
        <v>3753</v>
      </c>
    </row>
    <row r="402" spans="3:3" x14ac:dyDescent="0.2">
      <c r="C402" s="2" t="s">
        <v>3754</v>
      </c>
    </row>
    <row r="403" spans="3:3" x14ac:dyDescent="0.2">
      <c r="C403" s="2" t="s">
        <v>3755</v>
      </c>
    </row>
    <row r="404" spans="3:3" x14ac:dyDescent="0.2">
      <c r="C404" s="2" t="s">
        <v>3756</v>
      </c>
    </row>
    <row r="405" spans="3:3" x14ac:dyDescent="0.2">
      <c r="C405" s="2" t="s">
        <v>3757</v>
      </c>
    </row>
    <row r="406" spans="3:3" x14ac:dyDescent="0.2">
      <c r="C406" s="2" t="s">
        <v>3758</v>
      </c>
    </row>
    <row r="407" spans="3:3" x14ac:dyDescent="0.2">
      <c r="C407" s="2" t="s">
        <v>3759</v>
      </c>
    </row>
    <row r="408" spans="3:3" x14ac:dyDescent="0.2">
      <c r="C408" s="2" t="s">
        <v>3760</v>
      </c>
    </row>
    <row r="409" spans="3:3" x14ac:dyDescent="0.2">
      <c r="C409" s="2" t="s">
        <v>3761</v>
      </c>
    </row>
    <row r="410" spans="3:3" x14ac:dyDescent="0.2">
      <c r="C410" s="2" t="s">
        <v>3762</v>
      </c>
    </row>
    <row r="411" spans="3:3" x14ac:dyDescent="0.2">
      <c r="C411" s="2" t="s">
        <v>3763</v>
      </c>
    </row>
    <row r="412" spans="3:3" x14ac:dyDescent="0.2">
      <c r="C412" s="2" t="s">
        <v>3764</v>
      </c>
    </row>
    <row r="413" spans="3:3" x14ac:dyDescent="0.2">
      <c r="C413" s="2" t="s">
        <v>3765</v>
      </c>
    </row>
    <row r="414" spans="3:3" x14ac:dyDescent="0.2">
      <c r="C414" s="2" t="s">
        <v>3766</v>
      </c>
    </row>
    <row r="415" spans="3:3" x14ac:dyDescent="0.2">
      <c r="C415" s="2" t="s">
        <v>3767</v>
      </c>
    </row>
    <row r="416" spans="3:3" x14ac:dyDescent="0.2">
      <c r="C416" s="2" t="s">
        <v>3768</v>
      </c>
    </row>
    <row r="417" spans="3:3" x14ac:dyDescent="0.2">
      <c r="C417" s="2" t="s">
        <v>3769</v>
      </c>
    </row>
    <row r="418" spans="3:3" x14ac:dyDescent="0.2">
      <c r="C418" s="2" t="s">
        <v>3770</v>
      </c>
    </row>
    <row r="419" spans="3:3" x14ac:dyDescent="0.2">
      <c r="C419" s="2" t="s">
        <v>3771</v>
      </c>
    </row>
    <row r="420" spans="3:3" x14ac:dyDescent="0.2">
      <c r="C420" s="2" t="s">
        <v>3772</v>
      </c>
    </row>
    <row r="421" spans="3:3" x14ac:dyDescent="0.2">
      <c r="C421" s="2" t="s">
        <v>3773</v>
      </c>
    </row>
    <row r="422" spans="3:3" x14ac:dyDescent="0.2">
      <c r="C422" s="2" t="s">
        <v>3774</v>
      </c>
    </row>
    <row r="423" spans="3:3" x14ac:dyDescent="0.2">
      <c r="C423" s="2" t="s">
        <v>3775</v>
      </c>
    </row>
    <row r="424" spans="3:3" x14ac:dyDescent="0.2">
      <c r="C424" s="2" t="s">
        <v>3776</v>
      </c>
    </row>
    <row r="425" spans="3:3" x14ac:dyDescent="0.2">
      <c r="C425" s="2" t="s">
        <v>3777</v>
      </c>
    </row>
    <row r="426" spans="3:3" x14ac:dyDescent="0.2">
      <c r="C426" s="2" t="s">
        <v>3778</v>
      </c>
    </row>
    <row r="427" spans="3:3" x14ac:dyDescent="0.2">
      <c r="C427" s="2" t="s">
        <v>3779</v>
      </c>
    </row>
    <row r="428" spans="3:3" x14ac:dyDescent="0.2">
      <c r="C428" s="2" t="s">
        <v>3780</v>
      </c>
    </row>
    <row r="429" spans="3:3" x14ac:dyDescent="0.2">
      <c r="C429" s="2" t="s">
        <v>3781</v>
      </c>
    </row>
    <row r="430" spans="3:3" x14ac:dyDescent="0.2">
      <c r="C430" s="2" t="s">
        <v>3782</v>
      </c>
    </row>
    <row r="431" spans="3:3" x14ac:dyDescent="0.2">
      <c r="C431" s="2" t="s">
        <v>3783</v>
      </c>
    </row>
    <row r="432" spans="3:3" x14ac:dyDescent="0.2">
      <c r="C432" s="2" t="s">
        <v>3784</v>
      </c>
    </row>
    <row r="433" spans="3:3" x14ac:dyDescent="0.2">
      <c r="C433" s="2" t="s">
        <v>3785</v>
      </c>
    </row>
    <row r="434" spans="3:3" x14ac:dyDescent="0.2">
      <c r="C434" s="2" t="s">
        <v>3786</v>
      </c>
    </row>
    <row r="435" spans="3:3" x14ac:dyDescent="0.2">
      <c r="C435" s="2" t="s">
        <v>3787</v>
      </c>
    </row>
    <row r="436" spans="3:3" x14ac:dyDescent="0.2">
      <c r="C436" s="2" t="s">
        <v>3788</v>
      </c>
    </row>
    <row r="437" spans="3:3" x14ac:dyDescent="0.2">
      <c r="C437" s="2" t="s">
        <v>3789</v>
      </c>
    </row>
    <row r="438" spans="3:3" x14ac:dyDescent="0.2">
      <c r="C438" s="2" t="s">
        <v>3790</v>
      </c>
    </row>
    <row r="439" spans="3:3" x14ac:dyDescent="0.2">
      <c r="C439" s="2" t="s">
        <v>3791</v>
      </c>
    </row>
    <row r="440" spans="3:3" x14ac:dyDescent="0.2">
      <c r="C440" s="2" t="s">
        <v>3792</v>
      </c>
    </row>
    <row r="441" spans="3:3" x14ac:dyDescent="0.2">
      <c r="C441" s="2" t="s">
        <v>3372</v>
      </c>
    </row>
    <row r="442" spans="3:3" x14ac:dyDescent="0.2">
      <c r="C442" s="2" t="s">
        <v>3400</v>
      </c>
    </row>
    <row r="443" spans="3:3" x14ac:dyDescent="0.2">
      <c r="C443" s="2" t="s">
        <v>3793</v>
      </c>
    </row>
    <row r="444" spans="3:3" x14ac:dyDescent="0.2">
      <c r="C444" s="2" t="s">
        <v>3397</v>
      </c>
    </row>
    <row r="445" spans="3:3" x14ac:dyDescent="0.2">
      <c r="C445" s="2" t="s">
        <v>3398</v>
      </c>
    </row>
    <row r="446" spans="3:3" x14ac:dyDescent="0.2">
      <c r="C446" s="2" t="s">
        <v>3395</v>
      </c>
    </row>
    <row r="447" spans="3:3" x14ac:dyDescent="0.2">
      <c r="C447" s="2" t="s">
        <v>3381</v>
      </c>
    </row>
    <row r="448" spans="3:3" x14ac:dyDescent="0.2">
      <c r="C448" s="2" t="s">
        <v>3794</v>
      </c>
    </row>
    <row r="449" spans="3:3" x14ac:dyDescent="0.2">
      <c r="C449" s="2" t="s">
        <v>3396</v>
      </c>
    </row>
    <row r="450" spans="3:3" x14ac:dyDescent="0.2">
      <c r="C450" s="2" t="s">
        <v>3795</v>
      </c>
    </row>
    <row r="451" spans="3:3" x14ac:dyDescent="0.2">
      <c r="C451" s="2" t="s">
        <v>3796</v>
      </c>
    </row>
    <row r="452" spans="3:3" x14ac:dyDescent="0.2">
      <c r="C452" s="2" t="s">
        <v>3401</v>
      </c>
    </row>
    <row r="453" spans="3:3" x14ac:dyDescent="0.2">
      <c r="C453" s="2" t="s">
        <v>3797</v>
      </c>
    </row>
    <row r="454" spans="3:3" x14ac:dyDescent="0.2">
      <c r="C454" s="2" t="s">
        <v>3360</v>
      </c>
    </row>
    <row r="455" spans="3:3" x14ac:dyDescent="0.2">
      <c r="C455" s="2" t="s">
        <v>3378</v>
      </c>
    </row>
    <row r="456" spans="3:3" x14ac:dyDescent="0.2">
      <c r="C456" s="2" t="s">
        <v>3370</v>
      </c>
    </row>
    <row r="457" spans="3:3" x14ac:dyDescent="0.2">
      <c r="C457" s="2" t="s">
        <v>3380</v>
      </c>
    </row>
    <row r="458" spans="3:3" x14ac:dyDescent="0.2">
      <c r="C458" s="2" t="s">
        <v>3392</v>
      </c>
    </row>
    <row r="459" spans="3:3" x14ac:dyDescent="0.2">
      <c r="C459" s="2" t="s">
        <v>3363</v>
      </c>
    </row>
    <row r="460" spans="3:3" x14ac:dyDescent="0.2">
      <c r="C460" s="2" t="s">
        <v>3369</v>
      </c>
    </row>
    <row r="461" spans="3:3" x14ac:dyDescent="0.2">
      <c r="C461" s="2" t="s">
        <v>3361</v>
      </c>
    </row>
    <row r="462" spans="3:3" x14ac:dyDescent="0.2">
      <c r="C462" s="2" t="s">
        <v>3376</v>
      </c>
    </row>
    <row r="463" spans="3:3" x14ac:dyDescent="0.2">
      <c r="C463" s="2" t="s">
        <v>3347</v>
      </c>
    </row>
    <row r="464" spans="3:3" x14ac:dyDescent="0.2">
      <c r="C464" s="2" t="s">
        <v>3336</v>
      </c>
    </row>
    <row r="465" spans="3:3" x14ac:dyDescent="0.2">
      <c r="C465" s="2" t="s">
        <v>3310</v>
      </c>
    </row>
    <row r="466" spans="3:3" x14ac:dyDescent="0.2">
      <c r="C466" s="2" t="s">
        <v>3297</v>
      </c>
    </row>
    <row r="467" spans="3:3" x14ac:dyDescent="0.2">
      <c r="C467" s="2" t="s">
        <v>3337</v>
      </c>
    </row>
    <row r="468" spans="3:3" x14ac:dyDescent="0.2">
      <c r="C468" s="2" t="s">
        <v>3334</v>
      </c>
    </row>
    <row r="469" spans="3:3" x14ac:dyDescent="0.2">
      <c r="C469" s="2" t="s">
        <v>3300</v>
      </c>
    </row>
    <row r="470" spans="3:3" x14ac:dyDescent="0.2">
      <c r="C470" s="2" t="s">
        <v>3303</v>
      </c>
    </row>
    <row r="471" spans="3:3" x14ac:dyDescent="0.2">
      <c r="C471" s="2" t="s">
        <v>3364</v>
      </c>
    </row>
    <row r="472" spans="3:3" x14ac:dyDescent="0.2">
      <c r="C472" s="2" t="s">
        <v>3355</v>
      </c>
    </row>
    <row r="473" spans="3:3" x14ac:dyDescent="0.2">
      <c r="C473" s="2" t="s">
        <v>3354</v>
      </c>
    </row>
    <row r="474" spans="3:3" x14ac:dyDescent="0.2">
      <c r="C474" s="2" t="s">
        <v>3349</v>
      </c>
    </row>
    <row r="475" spans="3:3" x14ac:dyDescent="0.2">
      <c r="C475" s="2" t="s">
        <v>3344</v>
      </c>
    </row>
    <row r="476" spans="3:3" x14ac:dyDescent="0.2">
      <c r="C476" s="2" t="s">
        <v>3385</v>
      </c>
    </row>
    <row r="477" spans="3:3" x14ac:dyDescent="0.2">
      <c r="C477" s="2" t="s">
        <v>3388</v>
      </c>
    </row>
    <row r="478" spans="3:3" x14ac:dyDescent="0.2">
      <c r="C478" s="2" t="s">
        <v>3357</v>
      </c>
    </row>
    <row r="479" spans="3:3" x14ac:dyDescent="0.2">
      <c r="C479" s="2" t="s">
        <v>3387</v>
      </c>
    </row>
    <row r="480" spans="3:3" x14ac:dyDescent="0.2">
      <c r="C480" s="2" t="s">
        <v>3315</v>
      </c>
    </row>
    <row r="481" spans="3:3" x14ac:dyDescent="0.2">
      <c r="C481" s="2" t="s">
        <v>3324</v>
      </c>
    </row>
    <row r="482" spans="3:3" x14ac:dyDescent="0.2">
      <c r="C482" s="2" t="s">
        <v>3316</v>
      </c>
    </row>
    <row r="483" spans="3:3" x14ac:dyDescent="0.2">
      <c r="C483" s="2" t="s">
        <v>3319</v>
      </c>
    </row>
    <row r="484" spans="3:3" x14ac:dyDescent="0.2">
      <c r="C484" s="2" t="s">
        <v>3342</v>
      </c>
    </row>
    <row r="485" spans="3:3" x14ac:dyDescent="0.2">
      <c r="C485" s="2" t="s">
        <v>3284</v>
      </c>
    </row>
    <row r="486" spans="3:3" x14ac:dyDescent="0.2">
      <c r="C486" s="2" t="s">
        <v>3286</v>
      </c>
    </row>
    <row r="487" spans="3:3" x14ac:dyDescent="0.2">
      <c r="C487" s="2" t="s">
        <v>3323</v>
      </c>
    </row>
    <row r="488" spans="3:3" x14ac:dyDescent="0.2">
      <c r="C488" s="2" t="s">
        <v>3329</v>
      </c>
    </row>
    <row r="489" spans="3:3" x14ac:dyDescent="0.2">
      <c r="C489" s="2" t="s">
        <v>3283</v>
      </c>
    </row>
    <row r="490" spans="3:3" x14ac:dyDescent="0.2">
      <c r="C490" s="2" t="s">
        <v>3285</v>
      </c>
    </row>
    <row r="491" spans="3:3" x14ac:dyDescent="0.2">
      <c r="C491" s="2" t="s">
        <v>3292</v>
      </c>
    </row>
    <row r="492" spans="3:3" x14ac:dyDescent="0.2">
      <c r="C492" s="2" t="s">
        <v>3294</v>
      </c>
    </row>
    <row r="493" spans="3:3" x14ac:dyDescent="0.2">
      <c r="C493" s="2" t="s">
        <v>3267</v>
      </c>
    </row>
    <row r="494" spans="3:3" x14ac:dyDescent="0.2">
      <c r="C494" s="2" t="s">
        <v>3270</v>
      </c>
    </row>
    <row r="495" spans="3:3" x14ac:dyDescent="0.2">
      <c r="C495" s="2" t="s">
        <v>3321</v>
      </c>
    </row>
    <row r="496" spans="3:3" x14ac:dyDescent="0.2">
      <c r="C496" s="2" t="s">
        <v>3271</v>
      </c>
    </row>
    <row r="497" spans="3:3" x14ac:dyDescent="0.2">
      <c r="C497" s="2" t="s">
        <v>3263</v>
      </c>
    </row>
    <row r="498" spans="3:3" x14ac:dyDescent="0.2">
      <c r="C498" s="2" t="s">
        <v>3238</v>
      </c>
    </row>
    <row r="499" spans="3:3" x14ac:dyDescent="0.2">
      <c r="C499" s="2" t="s">
        <v>3258</v>
      </c>
    </row>
    <row r="500" spans="3:3" x14ac:dyDescent="0.2">
      <c r="C500" s="2" t="s">
        <v>3241</v>
      </c>
    </row>
    <row r="501" spans="3:3" x14ac:dyDescent="0.2">
      <c r="C501" s="2" t="s">
        <v>3245</v>
      </c>
    </row>
    <row r="502" spans="3:3" x14ac:dyDescent="0.2">
      <c r="C502" s="2" t="s">
        <v>3239</v>
      </c>
    </row>
    <row r="503" spans="3:3" x14ac:dyDescent="0.2">
      <c r="C503" s="2" t="s">
        <v>3332</v>
      </c>
    </row>
    <row r="504" spans="3:3" x14ac:dyDescent="0.2">
      <c r="C504" s="2" t="s">
        <v>3343</v>
      </c>
    </row>
    <row r="505" spans="3:3" x14ac:dyDescent="0.2">
      <c r="C505" s="2" t="s">
        <v>3330</v>
      </c>
    </row>
    <row r="506" spans="3:3" x14ac:dyDescent="0.2">
      <c r="C506" s="2" t="s">
        <v>3278</v>
      </c>
    </row>
    <row r="507" spans="3:3" x14ac:dyDescent="0.2">
      <c r="C507" s="2" t="s">
        <v>3326</v>
      </c>
    </row>
    <row r="508" spans="3:3" x14ac:dyDescent="0.2">
      <c r="C508" s="2" t="s">
        <v>3312</v>
      </c>
    </row>
    <row r="509" spans="3:3" x14ac:dyDescent="0.2">
      <c r="C509" s="2" t="s">
        <v>3313</v>
      </c>
    </row>
    <row r="510" spans="3:3" x14ac:dyDescent="0.2">
      <c r="C510" s="2" t="s">
        <v>3305</v>
      </c>
    </row>
    <row r="511" spans="3:3" x14ac:dyDescent="0.2">
      <c r="C511" s="2" t="s">
        <v>3276</v>
      </c>
    </row>
    <row r="512" spans="3:3" x14ac:dyDescent="0.2">
      <c r="C512" s="2" t="s">
        <v>3308</v>
      </c>
    </row>
    <row r="513" spans="3:3" x14ac:dyDescent="0.2">
      <c r="C513" s="2" t="s">
        <v>3279</v>
      </c>
    </row>
    <row r="514" spans="3:3" x14ac:dyDescent="0.2">
      <c r="C514" s="2" t="s">
        <v>3311</v>
      </c>
    </row>
    <row r="515" spans="3:3" x14ac:dyDescent="0.2">
      <c r="C515" s="2" t="s">
        <v>3708</v>
      </c>
    </row>
    <row r="516" spans="3:3" x14ac:dyDescent="0.2">
      <c r="C516" s="2" t="s">
        <v>3295</v>
      </c>
    </row>
    <row r="517" spans="3:3" x14ac:dyDescent="0.2">
      <c r="C517" s="2" t="s">
        <v>3272</v>
      </c>
    </row>
    <row r="518" spans="3:3" x14ac:dyDescent="0.2">
      <c r="C518" s="2" t="s">
        <v>3296</v>
      </c>
    </row>
    <row r="519" spans="3:3" x14ac:dyDescent="0.2">
      <c r="C519" s="2" t="s">
        <v>3281</v>
      </c>
    </row>
    <row r="520" spans="3:3" x14ac:dyDescent="0.2">
      <c r="C520" s="2" t="s">
        <v>3260</v>
      </c>
    </row>
    <row r="521" spans="3:3" x14ac:dyDescent="0.2">
      <c r="C521" s="2" t="s">
        <v>3264</v>
      </c>
    </row>
    <row r="522" spans="3:3" x14ac:dyDescent="0.2">
      <c r="C522" s="2" t="s">
        <v>3240</v>
      </c>
    </row>
    <row r="523" spans="3:3" x14ac:dyDescent="0.2">
      <c r="C523" s="2" t="s">
        <v>3228</v>
      </c>
    </row>
    <row r="524" spans="3:3" x14ac:dyDescent="0.2">
      <c r="C524" s="2" t="s">
        <v>3226</v>
      </c>
    </row>
    <row r="525" spans="3:3" x14ac:dyDescent="0.2">
      <c r="C525" s="2" t="s">
        <v>3209</v>
      </c>
    </row>
    <row r="526" spans="3:3" x14ac:dyDescent="0.2">
      <c r="C526" s="2" t="s">
        <v>3220</v>
      </c>
    </row>
    <row r="527" spans="3:3" x14ac:dyDescent="0.2">
      <c r="C527" s="2" t="s">
        <v>3229</v>
      </c>
    </row>
    <row r="528" spans="3:3" x14ac:dyDescent="0.2">
      <c r="C528" s="2" t="s">
        <v>3231</v>
      </c>
    </row>
    <row r="529" spans="3:3" x14ac:dyDescent="0.2">
      <c r="C529" s="2" t="s">
        <v>3307</v>
      </c>
    </row>
    <row r="530" spans="3:3" x14ac:dyDescent="0.2">
      <c r="C530" s="2" t="s">
        <v>3208</v>
      </c>
    </row>
    <row r="531" spans="3:3" x14ac:dyDescent="0.2">
      <c r="C531" s="2" t="s">
        <v>3215</v>
      </c>
    </row>
    <row r="532" spans="3:3" x14ac:dyDescent="0.2">
      <c r="C532" s="2" t="s">
        <v>3210</v>
      </c>
    </row>
    <row r="533" spans="3:3" x14ac:dyDescent="0.2">
      <c r="C533" s="2" t="s">
        <v>3211</v>
      </c>
    </row>
    <row r="534" spans="3:3" x14ac:dyDescent="0.2">
      <c r="C534" s="2" t="s">
        <v>3216</v>
      </c>
    </row>
    <row r="535" spans="3:3" x14ac:dyDescent="0.2">
      <c r="C535" s="2" t="s">
        <v>3212</v>
      </c>
    </row>
    <row r="536" spans="3:3" x14ac:dyDescent="0.2">
      <c r="C536" s="2" t="s">
        <v>3217</v>
      </c>
    </row>
    <row r="537" spans="3:3" x14ac:dyDescent="0.2">
      <c r="C537" s="2" t="s">
        <v>3202</v>
      </c>
    </row>
    <row r="538" spans="3:3" x14ac:dyDescent="0.2">
      <c r="C538" s="2" t="s">
        <v>3203</v>
      </c>
    </row>
    <row r="539" spans="3:3" x14ac:dyDescent="0.2">
      <c r="C539" s="2" t="s">
        <v>3255</v>
      </c>
    </row>
    <row r="540" spans="3:3" x14ac:dyDescent="0.2">
      <c r="C540" s="2" t="s">
        <v>3262</v>
      </c>
    </row>
    <row r="541" spans="3:3" x14ac:dyDescent="0.2">
      <c r="C541" s="2" t="s">
        <v>3253</v>
      </c>
    </row>
    <row r="542" spans="3:3" x14ac:dyDescent="0.2">
      <c r="C542" s="2" t="s">
        <v>3195</v>
      </c>
    </row>
    <row r="543" spans="3:3" x14ac:dyDescent="0.2">
      <c r="C543" s="2" t="s">
        <v>3234</v>
      </c>
    </row>
    <row r="544" spans="3:3" x14ac:dyDescent="0.2">
      <c r="C544" s="2" t="s">
        <v>3206</v>
      </c>
    </row>
    <row r="545" spans="3:3" x14ac:dyDescent="0.2">
      <c r="C545" s="2" t="s">
        <v>3207</v>
      </c>
    </row>
    <row r="546" spans="3:3" x14ac:dyDescent="0.2">
      <c r="C546" s="2" t="s">
        <v>3251</v>
      </c>
    </row>
    <row r="547" spans="3:3" x14ac:dyDescent="0.2">
      <c r="C547" s="2" t="s">
        <v>3237</v>
      </c>
    </row>
    <row r="548" spans="3:3" x14ac:dyDescent="0.2">
      <c r="C548" s="2" t="s">
        <v>3232</v>
      </c>
    </row>
    <row r="549" spans="3:3" x14ac:dyDescent="0.2">
      <c r="C549" s="2" t="s">
        <v>3192</v>
      </c>
    </row>
    <row r="550" spans="3:3" x14ac:dyDescent="0.2">
      <c r="C550" s="2" t="s">
        <v>3178</v>
      </c>
    </row>
    <row r="551" spans="3:3" x14ac:dyDescent="0.2">
      <c r="C551" s="2" t="s">
        <v>3236</v>
      </c>
    </row>
    <row r="552" spans="3:3" x14ac:dyDescent="0.2">
      <c r="C552" s="2" t="s">
        <v>3194</v>
      </c>
    </row>
    <row r="553" spans="3:3" x14ac:dyDescent="0.2">
      <c r="C553" s="2" t="s">
        <v>3249</v>
      </c>
    </row>
    <row r="554" spans="3:3" x14ac:dyDescent="0.2">
      <c r="C554" s="2" t="s">
        <v>3252</v>
      </c>
    </row>
    <row r="555" spans="3:3" x14ac:dyDescent="0.2">
      <c r="C555" s="2" t="s">
        <v>3204</v>
      </c>
    </row>
    <row r="556" spans="3:3" x14ac:dyDescent="0.2">
      <c r="C556" s="2" t="s">
        <v>3186</v>
      </c>
    </row>
    <row r="557" spans="3:3" x14ac:dyDescent="0.2">
      <c r="C557" s="2" t="s">
        <v>3189</v>
      </c>
    </row>
    <row r="558" spans="3:3" x14ac:dyDescent="0.2">
      <c r="C558" s="2" t="s">
        <v>3185</v>
      </c>
    </row>
    <row r="559" spans="3:3" x14ac:dyDescent="0.2">
      <c r="C559" s="2" t="s">
        <v>3102</v>
      </c>
    </row>
    <row r="560" spans="3:3" x14ac:dyDescent="0.2">
      <c r="C560" s="2" t="s">
        <v>3177</v>
      </c>
    </row>
    <row r="561" spans="3:3" x14ac:dyDescent="0.2">
      <c r="C561" s="2" t="s">
        <v>3173</v>
      </c>
    </row>
    <row r="562" spans="3:3" x14ac:dyDescent="0.2">
      <c r="C562" s="2" t="s">
        <v>3176</v>
      </c>
    </row>
    <row r="563" spans="3:3" x14ac:dyDescent="0.2">
      <c r="C563" s="2" t="s">
        <v>3104</v>
      </c>
    </row>
    <row r="564" spans="3:3" x14ac:dyDescent="0.2">
      <c r="C564" s="2" t="s">
        <v>3132</v>
      </c>
    </row>
    <row r="565" spans="3:3" x14ac:dyDescent="0.2">
      <c r="C565" s="2" t="s">
        <v>3121</v>
      </c>
    </row>
    <row r="566" spans="3:3" x14ac:dyDescent="0.2">
      <c r="C566" s="2" t="s">
        <v>3146</v>
      </c>
    </row>
    <row r="567" spans="3:3" x14ac:dyDescent="0.2">
      <c r="C567" s="2" t="s">
        <v>3137</v>
      </c>
    </row>
    <row r="568" spans="3:3" x14ac:dyDescent="0.2">
      <c r="C568" s="2" t="s">
        <v>3161</v>
      </c>
    </row>
    <row r="569" spans="3:3" x14ac:dyDescent="0.2">
      <c r="C569" s="2" t="s">
        <v>3149</v>
      </c>
    </row>
    <row r="570" spans="3:3" x14ac:dyDescent="0.2">
      <c r="C570" s="2" t="s">
        <v>3118</v>
      </c>
    </row>
    <row r="571" spans="3:3" x14ac:dyDescent="0.2">
      <c r="C571" s="2" t="s">
        <v>3197</v>
      </c>
    </row>
    <row r="572" spans="3:3" x14ac:dyDescent="0.2">
      <c r="C572" s="2" t="s">
        <v>3201</v>
      </c>
    </row>
    <row r="573" spans="3:3" x14ac:dyDescent="0.2">
      <c r="C573" s="2" t="s">
        <v>3233</v>
      </c>
    </row>
    <row r="574" spans="3:3" x14ac:dyDescent="0.2">
      <c r="C574" s="2" t="s">
        <v>3141</v>
      </c>
    </row>
    <row r="575" spans="3:3" x14ac:dyDescent="0.2">
      <c r="C575" s="2" t="s">
        <v>3159</v>
      </c>
    </row>
    <row r="576" spans="3:3" x14ac:dyDescent="0.2">
      <c r="C576" s="2" t="s">
        <v>3170</v>
      </c>
    </row>
    <row r="577" spans="3:3" x14ac:dyDescent="0.2">
      <c r="C577" s="2" t="s">
        <v>3089</v>
      </c>
    </row>
    <row r="578" spans="3:3" x14ac:dyDescent="0.2">
      <c r="C578" s="2" t="s">
        <v>3105</v>
      </c>
    </row>
    <row r="579" spans="3:3" x14ac:dyDescent="0.2">
      <c r="C579" s="2" t="s">
        <v>3160</v>
      </c>
    </row>
    <row r="580" spans="3:3" x14ac:dyDescent="0.2">
      <c r="C580" s="2" t="s">
        <v>3158</v>
      </c>
    </row>
    <row r="581" spans="3:3" x14ac:dyDescent="0.2">
      <c r="C581" s="2" t="s">
        <v>3136</v>
      </c>
    </row>
    <row r="582" spans="3:3" x14ac:dyDescent="0.2">
      <c r="C582" s="2" t="s">
        <v>3180</v>
      </c>
    </row>
    <row r="583" spans="3:3" x14ac:dyDescent="0.2">
      <c r="C583" s="2" t="s">
        <v>3150</v>
      </c>
    </row>
    <row r="584" spans="3:3" x14ac:dyDescent="0.2">
      <c r="C584" s="2" t="s">
        <v>3190</v>
      </c>
    </row>
    <row r="585" spans="3:3" x14ac:dyDescent="0.2">
      <c r="C585" s="2" t="s">
        <v>3131</v>
      </c>
    </row>
    <row r="586" spans="3:3" x14ac:dyDescent="0.2">
      <c r="C586" s="2" t="s">
        <v>3034</v>
      </c>
    </row>
    <row r="587" spans="3:3" x14ac:dyDescent="0.2">
      <c r="C587" s="2" t="s">
        <v>3182</v>
      </c>
    </row>
    <row r="588" spans="3:3" x14ac:dyDescent="0.2">
      <c r="C588" s="2" t="s">
        <v>3033</v>
      </c>
    </row>
    <row r="589" spans="3:3" x14ac:dyDescent="0.2">
      <c r="C589" s="2" t="s">
        <v>3090</v>
      </c>
    </row>
    <row r="590" spans="3:3" x14ac:dyDescent="0.2">
      <c r="C590" s="2" t="s">
        <v>3055</v>
      </c>
    </row>
    <row r="591" spans="3:3" x14ac:dyDescent="0.2">
      <c r="C591" s="2" t="s">
        <v>3068</v>
      </c>
    </row>
    <row r="592" spans="3:3" x14ac:dyDescent="0.2">
      <c r="C592" s="2" t="s">
        <v>3042</v>
      </c>
    </row>
    <row r="593" spans="3:3" x14ac:dyDescent="0.2">
      <c r="C593" s="2" t="s">
        <v>3171</v>
      </c>
    </row>
    <row r="594" spans="3:3" x14ac:dyDescent="0.2">
      <c r="C594" s="2" t="s">
        <v>3164</v>
      </c>
    </row>
    <row r="595" spans="3:3" x14ac:dyDescent="0.2">
      <c r="C595" s="2" t="s">
        <v>3027</v>
      </c>
    </row>
    <row r="596" spans="3:3" x14ac:dyDescent="0.2">
      <c r="C596" s="2" t="s">
        <v>3114</v>
      </c>
    </row>
    <row r="597" spans="3:3" x14ac:dyDescent="0.2">
      <c r="C597" s="2" t="s">
        <v>3122</v>
      </c>
    </row>
    <row r="598" spans="3:3" x14ac:dyDescent="0.2">
      <c r="C598" s="2" t="s">
        <v>3184</v>
      </c>
    </row>
    <row r="599" spans="3:3" x14ac:dyDescent="0.2">
      <c r="C599" s="2" t="s">
        <v>3116</v>
      </c>
    </row>
    <row r="600" spans="3:3" x14ac:dyDescent="0.2">
      <c r="C600" s="2" t="s">
        <v>3115</v>
      </c>
    </row>
    <row r="601" spans="3:3" x14ac:dyDescent="0.2">
      <c r="C601" s="2" t="s">
        <v>3127</v>
      </c>
    </row>
    <row r="602" spans="3:3" x14ac:dyDescent="0.2">
      <c r="C602" s="2" t="s">
        <v>3144</v>
      </c>
    </row>
    <row r="603" spans="3:3" x14ac:dyDescent="0.2">
      <c r="C603" s="2" t="s">
        <v>3162</v>
      </c>
    </row>
    <row r="604" spans="3:3" x14ac:dyDescent="0.2">
      <c r="C604" s="2" t="s">
        <v>3086</v>
      </c>
    </row>
    <row r="605" spans="3:3" x14ac:dyDescent="0.2">
      <c r="C605" s="2" t="s">
        <v>3096</v>
      </c>
    </row>
    <row r="606" spans="3:3" x14ac:dyDescent="0.2">
      <c r="C606" s="2" t="s">
        <v>3057</v>
      </c>
    </row>
    <row r="607" spans="3:3" x14ac:dyDescent="0.2">
      <c r="C607" s="2" t="s">
        <v>3047</v>
      </c>
    </row>
    <row r="608" spans="3:3" x14ac:dyDescent="0.2">
      <c r="C608" s="2" t="s">
        <v>3125</v>
      </c>
    </row>
    <row r="609" spans="3:3" x14ac:dyDescent="0.2">
      <c r="C609" s="2" t="s">
        <v>3077</v>
      </c>
    </row>
    <row r="610" spans="3:3" x14ac:dyDescent="0.2">
      <c r="C610" s="2" t="s">
        <v>3065</v>
      </c>
    </row>
    <row r="611" spans="3:3" x14ac:dyDescent="0.2">
      <c r="C611" s="2" t="s">
        <v>3066</v>
      </c>
    </row>
    <row r="612" spans="3:3" x14ac:dyDescent="0.2">
      <c r="C612" s="2" t="s">
        <v>3151</v>
      </c>
    </row>
    <row r="613" spans="3:3" x14ac:dyDescent="0.2">
      <c r="C613" s="2" t="s">
        <v>3148</v>
      </c>
    </row>
    <row r="614" spans="3:3" x14ac:dyDescent="0.2">
      <c r="C614" s="2" t="s">
        <v>3075</v>
      </c>
    </row>
    <row r="615" spans="3:3" x14ac:dyDescent="0.2">
      <c r="C615" s="2" t="s">
        <v>3053</v>
      </c>
    </row>
    <row r="616" spans="3:3" x14ac:dyDescent="0.2">
      <c r="C616" s="2" t="s">
        <v>3120</v>
      </c>
    </row>
    <row r="617" spans="3:3" x14ac:dyDescent="0.2">
      <c r="C617" s="2" t="s">
        <v>3156</v>
      </c>
    </row>
    <row r="618" spans="3:3" x14ac:dyDescent="0.2">
      <c r="C618" s="2" t="s">
        <v>3058</v>
      </c>
    </row>
    <row r="619" spans="3:3" x14ac:dyDescent="0.2">
      <c r="C619" s="2" t="s">
        <v>3064</v>
      </c>
    </row>
    <row r="620" spans="3:3" x14ac:dyDescent="0.2">
      <c r="C620" s="2" t="s">
        <v>3061</v>
      </c>
    </row>
    <row r="621" spans="3:3" x14ac:dyDescent="0.2">
      <c r="C621" s="2" t="s">
        <v>3039</v>
      </c>
    </row>
    <row r="622" spans="3:3" x14ac:dyDescent="0.2">
      <c r="C622" s="2" t="s">
        <v>3052</v>
      </c>
    </row>
    <row r="623" spans="3:3" x14ac:dyDescent="0.2">
      <c r="C623" s="2" t="s">
        <v>3168</v>
      </c>
    </row>
    <row r="624" spans="3:3" x14ac:dyDescent="0.2">
      <c r="C624" s="2" t="s">
        <v>3041</v>
      </c>
    </row>
    <row r="625" spans="3:3" x14ac:dyDescent="0.2">
      <c r="C625" s="2" t="s">
        <v>3071</v>
      </c>
    </row>
    <row r="626" spans="3:3" x14ac:dyDescent="0.2">
      <c r="C626" s="2" t="s">
        <v>3045</v>
      </c>
    </row>
    <row r="627" spans="3:3" x14ac:dyDescent="0.2">
      <c r="C627" s="2" t="s">
        <v>3050</v>
      </c>
    </row>
    <row r="628" spans="3:3" x14ac:dyDescent="0.2">
      <c r="C628" s="2" t="s">
        <v>3165</v>
      </c>
    </row>
    <row r="629" spans="3:3" x14ac:dyDescent="0.2">
      <c r="C629" s="2" t="s">
        <v>3087</v>
      </c>
    </row>
    <row r="630" spans="3:3" x14ac:dyDescent="0.2">
      <c r="C630" s="2" t="s">
        <v>3081</v>
      </c>
    </row>
    <row r="631" spans="3:3" x14ac:dyDescent="0.2">
      <c r="C631" s="2" t="s">
        <v>3093</v>
      </c>
    </row>
    <row r="632" spans="3:3" x14ac:dyDescent="0.2">
      <c r="C632" s="2" t="s">
        <v>3099</v>
      </c>
    </row>
    <row r="633" spans="3:3" x14ac:dyDescent="0.2">
      <c r="C633" s="2" t="s">
        <v>3026</v>
      </c>
    </row>
    <row r="634" spans="3:3" x14ac:dyDescent="0.2">
      <c r="C634" s="2" t="s">
        <v>3035</v>
      </c>
    </row>
    <row r="635" spans="3:3" x14ac:dyDescent="0.2">
      <c r="C635" s="2" t="s">
        <v>3798</v>
      </c>
    </row>
    <row r="636" spans="3:3" x14ac:dyDescent="0.2">
      <c r="C636" s="2" t="s">
        <v>3032</v>
      </c>
    </row>
    <row r="637" spans="3:3" x14ac:dyDescent="0.2">
      <c r="C637" s="2" t="s">
        <v>3084</v>
      </c>
    </row>
    <row r="638" spans="3:3" x14ac:dyDescent="0.2">
      <c r="C638" s="2" t="s">
        <v>3051</v>
      </c>
    </row>
    <row r="639" spans="3:3" x14ac:dyDescent="0.2">
      <c r="C639" s="2" t="s">
        <v>3043</v>
      </c>
    </row>
    <row r="640" spans="3:3" x14ac:dyDescent="0.2">
      <c r="C640" s="2" t="s">
        <v>3799</v>
      </c>
    </row>
    <row r="641" spans="3:3" x14ac:dyDescent="0.2">
      <c r="C641" s="2" t="s">
        <v>3169</v>
      </c>
    </row>
    <row r="642" spans="3:3" x14ac:dyDescent="0.2">
      <c r="C642" s="2" t="s">
        <v>3800</v>
      </c>
    </row>
    <row r="643" spans="3:3" x14ac:dyDescent="0.2">
      <c r="C643" s="2" t="s">
        <v>3088</v>
      </c>
    </row>
    <row r="644" spans="3:3" x14ac:dyDescent="0.2">
      <c r="C644" s="2" t="s">
        <v>3801</v>
      </c>
    </row>
    <row r="645" spans="3:3" x14ac:dyDescent="0.2">
      <c r="C645" s="2" t="s">
        <v>3094</v>
      </c>
    </row>
    <row r="646" spans="3:3" x14ac:dyDescent="0.2">
      <c r="C646" s="2" t="s">
        <v>3092</v>
      </c>
    </row>
    <row r="647" spans="3:3" x14ac:dyDescent="0.2">
      <c r="C647" s="2" t="s">
        <v>3082</v>
      </c>
    </row>
    <row r="648" spans="3:3" x14ac:dyDescent="0.2">
      <c r="C648" s="2" t="s">
        <v>3091</v>
      </c>
    </row>
    <row r="649" spans="3:3" x14ac:dyDescent="0.2">
      <c r="C649" s="2" t="s">
        <v>3062</v>
      </c>
    </row>
    <row r="650" spans="3:3" x14ac:dyDescent="0.2">
      <c r="C650" s="2" t="s">
        <v>3046</v>
      </c>
    </row>
    <row r="651" spans="3:3" x14ac:dyDescent="0.2">
      <c r="C651" s="2" t="s">
        <v>3031</v>
      </c>
    </row>
    <row r="652" spans="3:3" x14ac:dyDescent="0.2">
      <c r="C652" s="2" t="s">
        <v>3802</v>
      </c>
    </row>
    <row r="653" spans="3:3" x14ac:dyDescent="0.2">
      <c r="C653" s="2" t="s">
        <v>3098</v>
      </c>
    </row>
    <row r="654" spans="3:3" x14ac:dyDescent="0.2">
      <c r="C654" s="2" t="s">
        <v>3803</v>
      </c>
    </row>
    <row r="655" spans="3:3" x14ac:dyDescent="0.2">
      <c r="C655" s="2" t="s">
        <v>3036</v>
      </c>
    </row>
    <row r="656" spans="3:3" x14ac:dyDescent="0.2">
      <c r="C656" s="2" t="s">
        <v>3100</v>
      </c>
    </row>
    <row r="657" spans="3:3" x14ac:dyDescent="0.2">
      <c r="C657" s="2" t="s">
        <v>3804</v>
      </c>
    </row>
    <row r="658" spans="3:3" x14ac:dyDescent="0.2">
      <c r="C658" s="2" t="s">
        <v>3805</v>
      </c>
    </row>
    <row r="659" spans="3:3" x14ac:dyDescent="0.2">
      <c r="C659" s="2" t="s">
        <v>3101</v>
      </c>
    </row>
    <row r="660" spans="3:3" x14ac:dyDescent="0.2">
      <c r="C660" s="2" t="s">
        <v>3806</v>
      </c>
    </row>
    <row r="661" spans="3:3" x14ac:dyDescent="0.2">
      <c r="C661" s="2" t="s">
        <v>3807</v>
      </c>
    </row>
    <row r="662" spans="3:3" x14ac:dyDescent="0.2">
      <c r="C662" s="2" t="s">
        <v>3037</v>
      </c>
    </row>
    <row r="663" spans="3:3" x14ac:dyDescent="0.2">
      <c r="C663" s="2" t="s">
        <v>3808</v>
      </c>
    </row>
    <row r="664" spans="3:3" x14ac:dyDescent="0.2">
      <c r="C664" s="2" t="s">
        <v>3809</v>
      </c>
    </row>
    <row r="665" spans="3:3" x14ac:dyDescent="0.2">
      <c r="C665" s="2" t="s">
        <v>3810</v>
      </c>
    </row>
    <row r="666" spans="3:3" x14ac:dyDescent="0.2">
      <c r="C666" s="2" t="s">
        <v>3811</v>
      </c>
    </row>
    <row r="667" spans="3:3" x14ac:dyDescent="0.2">
      <c r="C667" s="2" t="s">
        <v>3812</v>
      </c>
    </row>
    <row r="668" spans="3:3" x14ac:dyDescent="0.2">
      <c r="C668" s="2" t="s">
        <v>3813</v>
      </c>
    </row>
    <row r="669" spans="3:3" x14ac:dyDescent="0.2">
      <c r="C669" s="2" t="s">
        <v>3814</v>
      </c>
    </row>
    <row r="670" spans="3:3" x14ac:dyDescent="0.2">
      <c r="C670" s="2" t="s">
        <v>3815</v>
      </c>
    </row>
    <row r="671" spans="3:3" x14ac:dyDescent="0.2">
      <c r="C671" s="2" t="s">
        <v>3816</v>
      </c>
    </row>
    <row r="672" spans="3:3" x14ac:dyDescent="0.2">
      <c r="C672" s="2" t="s">
        <v>3817</v>
      </c>
    </row>
    <row r="673" spans="3:3" x14ac:dyDescent="0.2">
      <c r="C673" s="2" t="s">
        <v>3818</v>
      </c>
    </row>
    <row r="674" spans="3:3" x14ac:dyDescent="0.2">
      <c r="C674" s="2" t="s">
        <v>3819</v>
      </c>
    </row>
    <row r="675" spans="3:3" x14ac:dyDescent="0.2">
      <c r="C675" s="2" t="s">
        <v>3820</v>
      </c>
    </row>
    <row r="676" spans="3:3" x14ac:dyDescent="0.2">
      <c r="C676" s="2" t="s">
        <v>3821</v>
      </c>
    </row>
    <row r="677" spans="3:3" x14ac:dyDescent="0.2">
      <c r="C677" s="2" t="s">
        <v>3822</v>
      </c>
    </row>
    <row r="678" spans="3:3" x14ac:dyDescent="0.2">
      <c r="C678" s="2" t="s">
        <v>3823</v>
      </c>
    </row>
    <row r="679" spans="3:3" x14ac:dyDescent="0.2">
      <c r="C679" s="2" t="s">
        <v>3824</v>
      </c>
    </row>
    <row r="680" spans="3:3" x14ac:dyDescent="0.2">
      <c r="C680" s="2" t="s">
        <v>3825</v>
      </c>
    </row>
    <row r="681" spans="3:3" x14ac:dyDescent="0.2">
      <c r="C681" s="2" t="s">
        <v>3826</v>
      </c>
    </row>
    <row r="682" spans="3:3" x14ac:dyDescent="0.2">
      <c r="C682" s="2" t="s">
        <v>3827</v>
      </c>
    </row>
    <row r="683" spans="3:3" x14ac:dyDescent="0.2">
      <c r="C683" s="2" t="s">
        <v>3828</v>
      </c>
    </row>
    <row r="684" spans="3:3" x14ac:dyDescent="0.2">
      <c r="C684" s="2" t="s">
        <v>3829</v>
      </c>
    </row>
    <row r="685" spans="3:3" x14ac:dyDescent="0.2">
      <c r="C685" s="2" t="s">
        <v>3830</v>
      </c>
    </row>
    <row r="686" spans="3:3" x14ac:dyDescent="0.2">
      <c r="C686" s="2" t="s">
        <v>3831</v>
      </c>
    </row>
    <row r="687" spans="3:3" x14ac:dyDescent="0.2">
      <c r="C687" s="2" t="s">
        <v>3832</v>
      </c>
    </row>
    <row r="688" spans="3:3" x14ac:dyDescent="0.2">
      <c r="C688" s="2" t="s">
        <v>3833</v>
      </c>
    </row>
    <row r="689" spans="3:3" x14ac:dyDescent="0.2">
      <c r="C689" s="2" t="s">
        <v>3834</v>
      </c>
    </row>
    <row r="690" spans="3:3" x14ac:dyDescent="0.2">
      <c r="C690" s="2" t="s">
        <v>3835</v>
      </c>
    </row>
    <row r="691" spans="3:3" x14ac:dyDescent="0.2">
      <c r="C691" s="2" t="s">
        <v>3836</v>
      </c>
    </row>
    <row r="692" spans="3:3" x14ac:dyDescent="0.2">
      <c r="C692" s="2" t="s">
        <v>3837</v>
      </c>
    </row>
    <row r="693" spans="3:3" x14ac:dyDescent="0.2">
      <c r="C693" s="2" t="s">
        <v>3838</v>
      </c>
    </row>
    <row r="694" spans="3:3" x14ac:dyDescent="0.2">
      <c r="C694" s="2" t="s">
        <v>3839</v>
      </c>
    </row>
    <row r="695" spans="3:3" x14ac:dyDescent="0.2">
      <c r="C695" s="2" t="s">
        <v>3840</v>
      </c>
    </row>
    <row r="696" spans="3:3" x14ac:dyDescent="0.2">
      <c r="C696" s="2" t="s">
        <v>3841</v>
      </c>
    </row>
    <row r="697" spans="3:3" x14ac:dyDescent="0.2">
      <c r="C697" s="2" t="s">
        <v>3842</v>
      </c>
    </row>
    <row r="698" spans="3:3" x14ac:dyDescent="0.2">
      <c r="C698" s="2" t="s">
        <v>3843</v>
      </c>
    </row>
    <row r="699" spans="3:3" x14ac:dyDescent="0.2">
      <c r="C699" s="2" t="s">
        <v>3844</v>
      </c>
    </row>
    <row r="700" spans="3:3" x14ac:dyDescent="0.2">
      <c r="C700" s="2" t="s">
        <v>3845</v>
      </c>
    </row>
    <row r="701" spans="3:3" x14ac:dyDescent="0.2">
      <c r="C701" s="2" t="s">
        <v>3846</v>
      </c>
    </row>
    <row r="702" spans="3:3" x14ac:dyDescent="0.2">
      <c r="C702" s="2" t="s">
        <v>3847</v>
      </c>
    </row>
    <row r="703" spans="3:3" x14ac:dyDescent="0.2">
      <c r="C703" s="2" t="s">
        <v>3848</v>
      </c>
    </row>
    <row r="704" spans="3:3" x14ac:dyDescent="0.2">
      <c r="C704" s="2" t="s">
        <v>3849</v>
      </c>
    </row>
    <row r="705" spans="3:3" x14ac:dyDescent="0.2">
      <c r="C705" s="2" t="s">
        <v>3850</v>
      </c>
    </row>
    <row r="706" spans="3:3" x14ac:dyDescent="0.2">
      <c r="C706" s="2" t="s">
        <v>3851</v>
      </c>
    </row>
    <row r="707" spans="3:3" x14ac:dyDescent="0.2">
      <c r="C707" s="2" t="s">
        <v>3852</v>
      </c>
    </row>
    <row r="708" spans="3:3" x14ac:dyDescent="0.2">
      <c r="C708" s="2" t="s">
        <v>3853</v>
      </c>
    </row>
    <row r="709" spans="3:3" x14ac:dyDescent="0.2">
      <c r="C709" s="2" t="s">
        <v>3854</v>
      </c>
    </row>
    <row r="710" spans="3:3" x14ac:dyDescent="0.2">
      <c r="C710" s="2" t="s">
        <v>3855</v>
      </c>
    </row>
    <row r="711" spans="3:3" x14ac:dyDescent="0.2">
      <c r="C711" s="2" t="s">
        <v>3856</v>
      </c>
    </row>
    <row r="712" spans="3:3" x14ac:dyDescent="0.2">
      <c r="C712" s="2" t="s">
        <v>3857</v>
      </c>
    </row>
    <row r="713" spans="3:3" x14ac:dyDescent="0.2">
      <c r="C713" s="2" t="s">
        <v>3858</v>
      </c>
    </row>
    <row r="714" spans="3:3" x14ac:dyDescent="0.2">
      <c r="C714" s="2" t="s">
        <v>3859</v>
      </c>
    </row>
    <row r="715" spans="3:3" x14ac:dyDescent="0.2">
      <c r="C715" s="2" t="s">
        <v>3860</v>
      </c>
    </row>
    <row r="716" spans="3:3" x14ac:dyDescent="0.2">
      <c r="C716" s="2" t="s">
        <v>3861</v>
      </c>
    </row>
    <row r="717" spans="3:3" x14ac:dyDescent="0.2">
      <c r="C717" s="2" t="s">
        <v>3862</v>
      </c>
    </row>
    <row r="718" spans="3:3" x14ac:dyDescent="0.2">
      <c r="C718" s="2" t="s">
        <v>3863</v>
      </c>
    </row>
    <row r="719" spans="3:3" x14ac:dyDescent="0.2">
      <c r="C719" s="2" t="s">
        <v>3864</v>
      </c>
    </row>
    <row r="720" spans="3:3" x14ac:dyDescent="0.2">
      <c r="C720" s="2" t="s">
        <v>3865</v>
      </c>
    </row>
    <row r="721" spans="3:3" x14ac:dyDescent="0.2">
      <c r="C721" s="2" t="s">
        <v>3866</v>
      </c>
    </row>
    <row r="722" spans="3:3" x14ac:dyDescent="0.2">
      <c r="C722" s="2" t="s">
        <v>3867</v>
      </c>
    </row>
    <row r="723" spans="3:3" x14ac:dyDescent="0.2">
      <c r="C723" s="2" t="s">
        <v>3868</v>
      </c>
    </row>
    <row r="724" spans="3:3" x14ac:dyDescent="0.2">
      <c r="C724" s="2" t="s">
        <v>3869</v>
      </c>
    </row>
    <row r="725" spans="3:3" x14ac:dyDescent="0.2">
      <c r="C725" s="2" t="s">
        <v>3870</v>
      </c>
    </row>
    <row r="726" spans="3:3" x14ac:dyDescent="0.2">
      <c r="C726" s="2" t="s">
        <v>3871</v>
      </c>
    </row>
    <row r="727" spans="3:3" x14ac:dyDescent="0.2">
      <c r="C727" s="2" t="s">
        <v>3872</v>
      </c>
    </row>
    <row r="728" spans="3:3" x14ac:dyDescent="0.2">
      <c r="C728" s="2" t="s">
        <v>3873</v>
      </c>
    </row>
    <row r="729" spans="3:3" x14ac:dyDescent="0.2">
      <c r="C729" s="2" t="s">
        <v>3874</v>
      </c>
    </row>
    <row r="730" spans="3:3" x14ac:dyDescent="0.2">
      <c r="C730" s="2" t="s">
        <v>3875</v>
      </c>
    </row>
    <row r="731" spans="3:3" x14ac:dyDescent="0.2">
      <c r="C731" s="2" t="s">
        <v>3876</v>
      </c>
    </row>
    <row r="732" spans="3:3" x14ac:dyDescent="0.2">
      <c r="C732" s="2" t="s">
        <v>3877</v>
      </c>
    </row>
    <row r="733" spans="3:3" x14ac:dyDescent="0.2">
      <c r="C733" s="2" t="s">
        <v>3878</v>
      </c>
    </row>
    <row r="734" spans="3:3" x14ac:dyDescent="0.2">
      <c r="C734" s="2" t="s">
        <v>3879</v>
      </c>
    </row>
    <row r="735" spans="3:3" x14ac:dyDescent="0.2">
      <c r="C735" s="2" t="s">
        <v>3880</v>
      </c>
    </row>
    <row r="736" spans="3:3" x14ac:dyDescent="0.2">
      <c r="C736" s="2" t="s">
        <v>3881</v>
      </c>
    </row>
    <row r="737" spans="3:3" x14ac:dyDescent="0.2">
      <c r="C737" s="2" t="s">
        <v>3882</v>
      </c>
    </row>
    <row r="738" spans="3:3" x14ac:dyDescent="0.2">
      <c r="C738" s="2" t="s">
        <v>3883</v>
      </c>
    </row>
    <row r="739" spans="3:3" x14ac:dyDescent="0.2">
      <c r="C739" s="2" t="s">
        <v>3884</v>
      </c>
    </row>
    <row r="740" spans="3:3" x14ac:dyDescent="0.2">
      <c r="C740" s="2" t="s">
        <v>3885</v>
      </c>
    </row>
    <row r="741" spans="3:3" x14ac:dyDescent="0.2">
      <c r="C741" s="2" t="s">
        <v>3886</v>
      </c>
    </row>
    <row r="742" spans="3:3" x14ac:dyDescent="0.2">
      <c r="C742" s="2" t="s">
        <v>3887</v>
      </c>
    </row>
    <row r="743" spans="3:3" x14ac:dyDescent="0.2">
      <c r="C743" s="2" t="s">
        <v>3888</v>
      </c>
    </row>
    <row r="744" spans="3:3" x14ac:dyDescent="0.2">
      <c r="C744" s="2" t="s">
        <v>3889</v>
      </c>
    </row>
    <row r="745" spans="3:3" x14ac:dyDescent="0.2">
      <c r="C745" s="2" t="s">
        <v>3890</v>
      </c>
    </row>
    <row r="746" spans="3:3" x14ac:dyDescent="0.2">
      <c r="C746" s="2" t="s">
        <v>3891</v>
      </c>
    </row>
    <row r="747" spans="3:3" x14ac:dyDescent="0.2">
      <c r="C747" s="2" t="s">
        <v>3892</v>
      </c>
    </row>
    <row r="748" spans="3:3" x14ac:dyDescent="0.2">
      <c r="C748" s="2" t="s">
        <v>3893</v>
      </c>
    </row>
    <row r="749" spans="3:3" x14ac:dyDescent="0.2">
      <c r="C749" s="2" t="s">
        <v>3894</v>
      </c>
    </row>
    <row r="750" spans="3:3" x14ac:dyDescent="0.2">
      <c r="C750" s="2" t="s">
        <v>3895</v>
      </c>
    </row>
    <row r="751" spans="3:3" x14ac:dyDescent="0.2">
      <c r="C751" s="2" t="s">
        <v>3896</v>
      </c>
    </row>
    <row r="752" spans="3:3" x14ac:dyDescent="0.2">
      <c r="C752" s="2" t="s">
        <v>3897</v>
      </c>
    </row>
    <row r="753" spans="3:3" x14ac:dyDescent="0.2">
      <c r="C753" s="2" t="s">
        <v>3898</v>
      </c>
    </row>
    <row r="754" spans="3:3" x14ac:dyDescent="0.2">
      <c r="C754" s="2" t="s">
        <v>3899</v>
      </c>
    </row>
    <row r="755" spans="3:3" x14ac:dyDescent="0.2">
      <c r="C755" s="2" t="s">
        <v>3900</v>
      </c>
    </row>
    <row r="756" spans="3:3" x14ac:dyDescent="0.2">
      <c r="C756" s="2" t="s">
        <v>3901</v>
      </c>
    </row>
    <row r="757" spans="3:3" x14ac:dyDescent="0.2">
      <c r="C757" s="2" t="s">
        <v>3902</v>
      </c>
    </row>
    <row r="758" spans="3:3" x14ac:dyDescent="0.2">
      <c r="C758" s="2" t="s">
        <v>3377</v>
      </c>
    </row>
    <row r="759" spans="3:3" x14ac:dyDescent="0.2">
      <c r="C759" s="2" t="s">
        <v>3275</v>
      </c>
    </row>
    <row r="760" spans="3:3" x14ac:dyDescent="0.2">
      <c r="C760" s="2" t="s">
        <v>3044</v>
      </c>
    </row>
    <row r="761" spans="3:3" x14ac:dyDescent="0.2">
      <c r="C761" s="2" t="s">
        <v>3903</v>
      </c>
    </row>
    <row r="762" spans="3:3" x14ac:dyDescent="0.2">
      <c r="C762" s="2" t="s">
        <v>3904</v>
      </c>
    </row>
    <row r="763" spans="3:3" x14ac:dyDescent="0.2">
      <c r="C763" s="2" t="s">
        <v>3905</v>
      </c>
    </row>
    <row r="764" spans="3:3" x14ac:dyDescent="0.2">
      <c r="C764" s="2" t="s">
        <v>3108</v>
      </c>
    </row>
    <row r="765" spans="3:3" x14ac:dyDescent="0.2">
      <c r="C765" s="2" t="s">
        <v>3155</v>
      </c>
    </row>
    <row r="766" spans="3:3" x14ac:dyDescent="0.2">
      <c r="C766" s="2" t="s">
        <v>3906</v>
      </c>
    </row>
    <row r="767" spans="3:3" x14ac:dyDescent="0.2">
      <c r="C767" s="2" t="s">
        <v>3907</v>
      </c>
    </row>
    <row r="768" spans="3:3" x14ac:dyDescent="0.2">
      <c r="C768" s="2" t="s">
        <v>3908</v>
      </c>
    </row>
    <row r="769" spans="3:3" x14ac:dyDescent="0.2">
      <c r="C769" s="2" t="s">
        <v>3128</v>
      </c>
    </row>
    <row r="770" spans="3:3" x14ac:dyDescent="0.2">
      <c r="C770" s="2" t="s">
        <v>3179</v>
      </c>
    </row>
    <row r="771" spans="3:3" x14ac:dyDescent="0.2">
      <c r="C771" s="2" t="s">
        <v>3225</v>
      </c>
    </row>
    <row r="772" spans="3:3" x14ac:dyDescent="0.2">
      <c r="C772" s="2" t="s">
        <v>3219</v>
      </c>
    </row>
    <row r="773" spans="3:3" x14ac:dyDescent="0.2">
      <c r="C773" s="2" t="s">
        <v>3909</v>
      </c>
    </row>
    <row r="774" spans="3:3" x14ac:dyDescent="0.2">
      <c r="C774" s="2" t="s">
        <v>3254</v>
      </c>
    </row>
    <row r="775" spans="3:3" x14ac:dyDescent="0.2">
      <c r="C775" s="2" t="s">
        <v>3133</v>
      </c>
    </row>
  </sheetData>
  <mergeCells count="3">
    <mergeCell ref="A3:A4"/>
    <mergeCell ref="A192:L192"/>
    <mergeCell ref="O192:P192"/>
  </mergeCells>
  <conditionalFormatting sqref="B3">
    <cfRule type="duplicateValues" dxfId="104" priority="3"/>
  </conditionalFormatting>
  <conditionalFormatting sqref="B4:B191">
    <cfRule type="duplicateValues" dxfId="103" priority="66"/>
  </conditionalFormatting>
  <conditionalFormatting sqref="C199:C775">
    <cfRule type="duplicateValues" dxfId="102" priority="2"/>
  </conditionalFormatting>
  <conditionalFormatting sqref="C1:C1048576">
    <cfRule type="duplicateValues" dxfId="101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8"/>
  <sheetViews>
    <sheetView zoomScale="110" zoomScaleNormal="110" workbookViewId="0">
      <pane xSplit="3" ySplit="2" topLeftCell="D3" activePane="bottomRight" state="frozen"/>
      <selection activeCell="G8" sqref="G8"/>
      <selection pane="topRight" activeCell="G8" sqref="G8"/>
      <selection pane="bottomLeft" activeCell="G8" sqref="G8"/>
      <selection pane="bottomRight" activeCell="I6" sqref="I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141" t="s">
        <v>2771</v>
      </c>
      <c r="B3" s="101" t="s">
        <v>1647</v>
      </c>
      <c r="C3" s="9" t="s">
        <v>1648</v>
      </c>
      <c r="D3" s="75" t="s">
        <v>292</v>
      </c>
      <c r="E3" s="13">
        <v>44419</v>
      </c>
      <c r="F3" s="75" t="s">
        <v>1661</v>
      </c>
      <c r="G3" s="13">
        <v>44422</v>
      </c>
      <c r="H3" s="10" t="s">
        <v>1662</v>
      </c>
      <c r="I3" s="1">
        <v>50</v>
      </c>
      <c r="J3" s="1">
        <v>36</v>
      </c>
      <c r="K3" s="1">
        <v>37</v>
      </c>
      <c r="L3" s="1">
        <v>7</v>
      </c>
      <c r="M3" s="79">
        <f t="shared" ref="M3:M14" si="0">I3*J3*K3/4000</f>
        <v>16.649999999999999</v>
      </c>
      <c r="N3" s="8">
        <f t="shared" ref="N3:N14" si="1">MROUND(M3,1)</f>
        <v>17</v>
      </c>
      <c r="O3" s="62">
        <v>3000</v>
      </c>
      <c r="P3" s="63">
        <f>Table2245236891011121314151617181920212224234567234568910[[#This Row],[PEMBULATAN]]*O3</f>
        <v>51000</v>
      </c>
    </row>
    <row r="4" spans="1:16" ht="39" customHeight="1" x14ac:dyDescent="0.2">
      <c r="A4" s="142"/>
      <c r="B4" s="74" t="s">
        <v>1649</v>
      </c>
      <c r="C4" s="9" t="s">
        <v>1650</v>
      </c>
      <c r="D4" s="75" t="s">
        <v>292</v>
      </c>
      <c r="E4" s="13">
        <v>44419</v>
      </c>
      <c r="F4" s="75" t="s">
        <v>1661</v>
      </c>
      <c r="G4" s="13">
        <v>44422</v>
      </c>
      <c r="H4" s="10" t="s">
        <v>1662</v>
      </c>
      <c r="I4" s="1">
        <v>61</v>
      </c>
      <c r="J4" s="1">
        <v>41</v>
      </c>
      <c r="K4" s="1">
        <v>76</v>
      </c>
      <c r="L4" s="1">
        <v>31</v>
      </c>
      <c r="M4" s="79">
        <f t="shared" si="0"/>
        <v>47.518999999999998</v>
      </c>
      <c r="N4" s="8">
        <f t="shared" si="1"/>
        <v>48</v>
      </c>
      <c r="O4" s="62">
        <v>3000</v>
      </c>
      <c r="P4" s="63">
        <f>Table2245236891011121314151617181920212224234567234568910[[#This Row],[PEMBULATAN]]*O4</f>
        <v>144000</v>
      </c>
    </row>
    <row r="5" spans="1:16" ht="39" customHeight="1" x14ac:dyDescent="0.2">
      <c r="A5" s="90"/>
      <c r="B5" s="74"/>
      <c r="C5" s="85" t="s">
        <v>1651</v>
      </c>
      <c r="D5" s="77" t="s">
        <v>292</v>
      </c>
      <c r="E5" s="13">
        <v>44419</v>
      </c>
      <c r="F5" s="75" t="s">
        <v>1661</v>
      </c>
      <c r="G5" s="13">
        <v>44422</v>
      </c>
      <c r="H5" s="76" t="s">
        <v>1662</v>
      </c>
      <c r="I5" s="15">
        <v>61</v>
      </c>
      <c r="J5" s="15">
        <v>41</v>
      </c>
      <c r="K5" s="15">
        <v>76</v>
      </c>
      <c r="L5" s="15">
        <v>31</v>
      </c>
      <c r="M5" s="80">
        <f t="shared" si="0"/>
        <v>47.518999999999998</v>
      </c>
      <c r="N5" s="71">
        <f t="shared" si="1"/>
        <v>48</v>
      </c>
      <c r="O5" s="62">
        <v>3000</v>
      </c>
      <c r="P5" s="63">
        <f>Table2245236891011121314151617181920212224234567234568910[[#This Row],[PEMBULATAN]]*O5</f>
        <v>144000</v>
      </c>
    </row>
    <row r="6" spans="1:16" ht="39" customHeight="1" x14ac:dyDescent="0.2">
      <c r="A6" s="90"/>
      <c r="B6" s="74"/>
      <c r="C6" s="85" t="s">
        <v>1652</v>
      </c>
      <c r="D6" s="77" t="s">
        <v>292</v>
      </c>
      <c r="E6" s="13">
        <v>44419</v>
      </c>
      <c r="F6" s="75" t="s">
        <v>1661</v>
      </c>
      <c r="G6" s="13">
        <v>44422</v>
      </c>
      <c r="H6" s="76" t="s">
        <v>1662</v>
      </c>
      <c r="I6" s="15">
        <v>61</v>
      </c>
      <c r="J6" s="15">
        <v>41</v>
      </c>
      <c r="K6" s="15">
        <v>76</v>
      </c>
      <c r="L6" s="15">
        <v>31</v>
      </c>
      <c r="M6" s="80">
        <f t="shared" si="0"/>
        <v>47.518999999999998</v>
      </c>
      <c r="N6" s="71">
        <f t="shared" si="1"/>
        <v>48</v>
      </c>
      <c r="O6" s="62">
        <v>3000</v>
      </c>
      <c r="P6" s="63">
        <f>Table2245236891011121314151617181920212224234567234568910[[#This Row],[PEMBULATAN]]*O6</f>
        <v>144000</v>
      </c>
    </row>
    <row r="7" spans="1:16" ht="39" customHeight="1" x14ac:dyDescent="0.2">
      <c r="A7" s="90"/>
      <c r="B7" s="74"/>
      <c r="C7" s="85" t="s">
        <v>1653</v>
      </c>
      <c r="D7" s="77" t="s">
        <v>292</v>
      </c>
      <c r="E7" s="13">
        <v>44419</v>
      </c>
      <c r="F7" s="75" t="s">
        <v>1661</v>
      </c>
      <c r="G7" s="13">
        <v>44422</v>
      </c>
      <c r="H7" s="76" t="s">
        <v>1662</v>
      </c>
      <c r="I7" s="15">
        <v>61</v>
      </c>
      <c r="J7" s="15">
        <v>41</v>
      </c>
      <c r="K7" s="15">
        <v>76</v>
      </c>
      <c r="L7" s="15">
        <v>31</v>
      </c>
      <c r="M7" s="80">
        <f t="shared" si="0"/>
        <v>47.518999999999998</v>
      </c>
      <c r="N7" s="71">
        <f t="shared" si="1"/>
        <v>48</v>
      </c>
      <c r="O7" s="62">
        <v>3000</v>
      </c>
      <c r="P7" s="63">
        <f>Table2245236891011121314151617181920212224234567234568910[[#This Row],[PEMBULATAN]]*O7</f>
        <v>144000</v>
      </c>
    </row>
    <row r="8" spans="1:16" ht="39" customHeight="1" x14ac:dyDescent="0.2">
      <c r="A8" s="90"/>
      <c r="B8" s="74"/>
      <c r="C8" s="85" t="s">
        <v>1654</v>
      </c>
      <c r="D8" s="77" t="s">
        <v>292</v>
      </c>
      <c r="E8" s="13">
        <v>44419</v>
      </c>
      <c r="F8" s="75" t="s">
        <v>1661</v>
      </c>
      <c r="G8" s="13">
        <v>44422</v>
      </c>
      <c r="H8" s="76" t="s">
        <v>1662</v>
      </c>
      <c r="I8" s="15">
        <v>61</v>
      </c>
      <c r="J8" s="15">
        <v>41</v>
      </c>
      <c r="K8" s="15">
        <v>76</v>
      </c>
      <c r="L8" s="15">
        <v>31</v>
      </c>
      <c r="M8" s="80">
        <f t="shared" si="0"/>
        <v>47.518999999999998</v>
      </c>
      <c r="N8" s="71">
        <f t="shared" si="1"/>
        <v>48</v>
      </c>
      <c r="O8" s="62">
        <v>3000</v>
      </c>
      <c r="P8" s="63">
        <f>Table2245236891011121314151617181920212224234567234568910[[#This Row],[PEMBULATAN]]*O8</f>
        <v>144000</v>
      </c>
    </row>
    <row r="9" spans="1:16" ht="39" customHeight="1" x14ac:dyDescent="0.2">
      <c r="A9" s="90"/>
      <c r="B9" s="74"/>
      <c r="C9" s="85" t="s">
        <v>1655</v>
      </c>
      <c r="D9" s="77" t="s">
        <v>292</v>
      </c>
      <c r="E9" s="13">
        <v>44419</v>
      </c>
      <c r="F9" s="75" t="s">
        <v>1661</v>
      </c>
      <c r="G9" s="13">
        <v>44422</v>
      </c>
      <c r="H9" s="76" t="s">
        <v>1662</v>
      </c>
      <c r="I9" s="15">
        <v>61</v>
      </c>
      <c r="J9" s="15">
        <v>41</v>
      </c>
      <c r="K9" s="15">
        <v>76</v>
      </c>
      <c r="L9" s="15">
        <v>31</v>
      </c>
      <c r="M9" s="80">
        <f t="shared" si="0"/>
        <v>47.518999999999998</v>
      </c>
      <c r="N9" s="71">
        <f t="shared" si="1"/>
        <v>48</v>
      </c>
      <c r="O9" s="62">
        <v>3000</v>
      </c>
      <c r="P9" s="63">
        <f>Table2245236891011121314151617181920212224234567234568910[[#This Row],[PEMBULATAN]]*O9</f>
        <v>144000</v>
      </c>
    </row>
    <row r="10" spans="1:16" ht="39" customHeight="1" x14ac:dyDescent="0.2">
      <c r="A10" s="90"/>
      <c r="B10" s="74"/>
      <c r="C10" s="85" t="s">
        <v>1656</v>
      </c>
      <c r="D10" s="77" t="s">
        <v>292</v>
      </c>
      <c r="E10" s="13">
        <v>44419</v>
      </c>
      <c r="F10" s="75" t="s">
        <v>1661</v>
      </c>
      <c r="G10" s="13">
        <v>44422</v>
      </c>
      <c r="H10" s="76" t="s">
        <v>1662</v>
      </c>
      <c r="I10" s="15">
        <v>61</v>
      </c>
      <c r="J10" s="15">
        <v>41</v>
      </c>
      <c r="K10" s="15">
        <v>76</v>
      </c>
      <c r="L10" s="15">
        <v>31</v>
      </c>
      <c r="M10" s="80">
        <f t="shared" si="0"/>
        <v>47.518999999999998</v>
      </c>
      <c r="N10" s="71">
        <f t="shared" si="1"/>
        <v>48</v>
      </c>
      <c r="O10" s="62">
        <v>3000</v>
      </c>
      <c r="P10" s="63">
        <f>Table2245236891011121314151617181920212224234567234568910[[#This Row],[PEMBULATAN]]*O10</f>
        <v>144000</v>
      </c>
    </row>
    <row r="11" spans="1:16" ht="39" customHeight="1" x14ac:dyDescent="0.2">
      <c r="A11" s="90"/>
      <c r="B11" s="74"/>
      <c r="C11" s="85" t="s">
        <v>1657</v>
      </c>
      <c r="D11" s="77" t="s">
        <v>292</v>
      </c>
      <c r="E11" s="13">
        <v>44419</v>
      </c>
      <c r="F11" s="75" t="s">
        <v>1661</v>
      </c>
      <c r="G11" s="13">
        <v>44422</v>
      </c>
      <c r="H11" s="76" t="s">
        <v>1662</v>
      </c>
      <c r="I11" s="15">
        <v>61</v>
      </c>
      <c r="J11" s="15">
        <v>41</v>
      </c>
      <c r="K11" s="15">
        <v>76</v>
      </c>
      <c r="L11" s="15">
        <v>31</v>
      </c>
      <c r="M11" s="80">
        <f t="shared" si="0"/>
        <v>47.518999999999998</v>
      </c>
      <c r="N11" s="71">
        <f t="shared" si="1"/>
        <v>48</v>
      </c>
      <c r="O11" s="62">
        <v>3000</v>
      </c>
      <c r="P11" s="63">
        <f>Table2245236891011121314151617181920212224234567234568910[[#This Row],[PEMBULATAN]]*O11</f>
        <v>144000</v>
      </c>
    </row>
    <row r="12" spans="1:16" ht="39" customHeight="1" x14ac:dyDescent="0.2">
      <c r="A12" s="90"/>
      <c r="B12" s="74"/>
      <c r="C12" s="85" t="s">
        <v>1658</v>
      </c>
      <c r="D12" s="77" t="s">
        <v>292</v>
      </c>
      <c r="E12" s="13">
        <v>44419</v>
      </c>
      <c r="F12" s="75" t="s">
        <v>1661</v>
      </c>
      <c r="G12" s="13">
        <v>44422</v>
      </c>
      <c r="H12" s="76" t="s">
        <v>1662</v>
      </c>
      <c r="I12" s="15">
        <v>61</v>
      </c>
      <c r="J12" s="15">
        <v>41</v>
      </c>
      <c r="K12" s="15">
        <v>76</v>
      </c>
      <c r="L12" s="15">
        <v>31</v>
      </c>
      <c r="M12" s="80">
        <f t="shared" si="0"/>
        <v>47.518999999999998</v>
      </c>
      <c r="N12" s="71">
        <f t="shared" si="1"/>
        <v>48</v>
      </c>
      <c r="O12" s="62">
        <v>3000</v>
      </c>
      <c r="P12" s="63">
        <f>Table2245236891011121314151617181920212224234567234568910[[#This Row],[PEMBULATAN]]*O12</f>
        <v>144000</v>
      </c>
    </row>
    <row r="13" spans="1:16" ht="39" customHeight="1" x14ac:dyDescent="0.2">
      <c r="A13" s="90"/>
      <c r="B13" s="74"/>
      <c r="C13" s="85" t="s">
        <v>1659</v>
      </c>
      <c r="D13" s="77" t="s">
        <v>292</v>
      </c>
      <c r="E13" s="13">
        <v>44419</v>
      </c>
      <c r="F13" s="75" t="s">
        <v>1661</v>
      </c>
      <c r="G13" s="13">
        <v>44422</v>
      </c>
      <c r="H13" s="76" t="s">
        <v>1662</v>
      </c>
      <c r="I13" s="15">
        <v>61</v>
      </c>
      <c r="J13" s="15">
        <v>41</v>
      </c>
      <c r="K13" s="15">
        <v>76</v>
      </c>
      <c r="L13" s="15">
        <v>31</v>
      </c>
      <c r="M13" s="80">
        <f t="shared" si="0"/>
        <v>47.518999999999998</v>
      </c>
      <c r="N13" s="71">
        <f t="shared" si="1"/>
        <v>48</v>
      </c>
      <c r="O13" s="62">
        <v>3000</v>
      </c>
      <c r="P13" s="63">
        <f>Table2245236891011121314151617181920212224234567234568910[[#This Row],[PEMBULATAN]]*O13</f>
        <v>144000</v>
      </c>
    </row>
    <row r="14" spans="1:16" ht="39" customHeight="1" x14ac:dyDescent="0.2">
      <c r="A14" s="90"/>
      <c r="B14" s="74"/>
      <c r="C14" s="85" t="s">
        <v>1660</v>
      </c>
      <c r="D14" s="77" t="s">
        <v>292</v>
      </c>
      <c r="E14" s="13">
        <v>44419</v>
      </c>
      <c r="F14" s="75" t="s">
        <v>1661</v>
      </c>
      <c r="G14" s="13">
        <v>44422</v>
      </c>
      <c r="H14" s="76" t="s">
        <v>1662</v>
      </c>
      <c r="I14" s="15">
        <v>61</v>
      </c>
      <c r="J14" s="15">
        <v>41</v>
      </c>
      <c r="K14" s="15">
        <v>76</v>
      </c>
      <c r="L14" s="15">
        <v>31</v>
      </c>
      <c r="M14" s="80">
        <f t="shared" si="0"/>
        <v>47.518999999999998</v>
      </c>
      <c r="N14" s="71">
        <f t="shared" si="1"/>
        <v>48</v>
      </c>
      <c r="O14" s="62">
        <v>3000</v>
      </c>
      <c r="P14" s="63">
        <f>Table2245236891011121314151617181920212224234567234568910[[#This Row],[PEMBULATAN]]*O14</f>
        <v>144000</v>
      </c>
    </row>
    <row r="15" spans="1:16" ht="22.5" customHeight="1" x14ac:dyDescent="0.2">
      <c r="A15" s="143" t="s">
        <v>32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5"/>
      <c r="M15" s="78">
        <f>SUBTOTAL(109,Table2245236891011121314151617181920212224234567234568910[KG VOLUME])</f>
        <v>539.35900000000004</v>
      </c>
      <c r="N15" s="66">
        <f>SUM(N3:N14)</f>
        <v>545</v>
      </c>
      <c r="O15" s="146">
        <f>SUM(P3:P14)</f>
        <v>1635000</v>
      </c>
      <c r="P15" s="147"/>
    </row>
    <row r="16" spans="1:16" ht="22.5" customHeight="1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2"/>
      <c r="N16" s="84" t="s">
        <v>53</v>
      </c>
      <c r="O16" s="83"/>
      <c r="P16" s="83">
        <f>O15*10%</f>
        <v>163500</v>
      </c>
    </row>
    <row r="17" spans="1:16" x14ac:dyDescent="0.2">
      <c r="A17" s="11"/>
      <c r="B17" s="54" t="s">
        <v>46</v>
      </c>
      <c r="C17" s="53"/>
      <c r="D17" s="55" t="s">
        <v>47</v>
      </c>
      <c r="H17" s="61"/>
      <c r="N17" s="60" t="s">
        <v>33</v>
      </c>
      <c r="P17" s="67">
        <f>O15*1%</f>
        <v>16350</v>
      </c>
    </row>
    <row r="18" spans="1:16" x14ac:dyDescent="0.2">
      <c r="A18" s="11"/>
      <c r="H18" s="61"/>
      <c r="N18" s="60" t="s">
        <v>34</v>
      </c>
      <c r="P18" s="69">
        <v>0</v>
      </c>
    </row>
    <row r="19" spans="1:16" ht="15.75" thickBot="1" x14ac:dyDescent="0.25">
      <c r="A19" s="11"/>
      <c r="H19" s="61"/>
      <c r="N19" s="60" t="s">
        <v>35</v>
      </c>
      <c r="P19" s="69">
        <v>0</v>
      </c>
    </row>
    <row r="20" spans="1:16" x14ac:dyDescent="0.2">
      <c r="A20" s="11"/>
      <c r="H20" s="61"/>
      <c r="N20" s="64" t="s">
        <v>36</v>
      </c>
      <c r="O20" s="65"/>
      <c r="P20" s="68">
        <f>O15-P16+P17</f>
        <v>1487850</v>
      </c>
    </row>
    <row r="21" spans="1:16" x14ac:dyDescent="0.2">
      <c r="B21" s="54"/>
      <c r="C21" s="53"/>
      <c r="D21" s="55"/>
    </row>
    <row r="22" spans="1:16" x14ac:dyDescent="0.2">
      <c r="C22" s="53" t="s">
        <v>3713</v>
      </c>
    </row>
    <row r="23" spans="1:16" x14ac:dyDescent="0.2">
      <c r="A23" s="11"/>
      <c r="C23" s="2" t="s">
        <v>3714</v>
      </c>
      <c r="H23" s="61"/>
      <c r="P23" s="70"/>
    </row>
    <row r="24" spans="1:16" x14ac:dyDescent="0.2">
      <c r="A24" s="11"/>
      <c r="C24" s="2" t="s">
        <v>3715</v>
      </c>
      <c r="H24" s="61"/>
      <c r="O24" s="56"/>
      <c r="P24" s="70"/>
    </row>
    <row r="25" spans="1:16" s="3" customFormat="1" x14ac:dyDescent="0.25">
      <c r="A25" s="11"/>
      <c r="B25" s="2"/>
      <c r="C25" s="2" t="s">
        <v>3402</v>
      </c>
      <c r="E25" s="12"/>
      <c r="H25" s="61"/>
      <c r="N25" s="14"/>
      <c r="O25" s="14"/>
      <c r="P25" s="14"/>
    </row>
    <row r="26" spans="1:16" s="3" customFormat="1" x14ac:dyDescent="0.2">
      <c r="A26" s="11"/>
      <c r="B26" s="2"/>
      <c r="C26" s="53" t="s">
        <v>3716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3399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3717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3383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3393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3394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3382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3371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3362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3374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3375</v>
      </c>
      <c r="E36" s="12"/>
      <c r="H36" s="61"/>
      <c r="N36" s="14"/>
      <c r="O36" s="14"/>
      <c r="P36" s="14"/>
    </row>
    <row r="37" spans="1:16" x14ac:dyDescent="0.2">
      <c r="C37" s="2" t="s">
        <v>3373</v>
      </c>
    </row>
    <row r="38" spans="1:16" x14ac:dyDescent="0.2">
      <c r="C38" s="2" t="s">
        <v>3350</v>
      </c>
    </row>
    <row r="39" spans="1:16" x14ac:dyDescent="0.2">
      <c r="C39" s="2" t="s">
        <v>3359</v>
      </c>
    </row>
    <row r="40" spans="1:16" x14ac:dyDescent="0.2">
      <c r="C40" s="2" t="s">
        <v>3366</v>
      </c>
    </row>
    <row r="41" spans="1:16" x14ac:dyDescent="0.2">
      <c r="C41" s="2" t="s">
        <v>3368</v>
      </c>
    </row>
    <row r="42" spans="1:16" x14ac:dyDescent="0.2">
      <c r="C42" s="2" t="s">
        <v>3352</v>
      </c>
    </row>
    <row r="43" spans="1:16" x14ac:dyDescent="0.2">
      <c r="C43" s="2" t="s">
        <v>3358</v>
      </c>
    </row>
    <row r="44" spans="1:16" x14ac:dyDescent="0.2">
      <c r="C44" s="2" t="s">
        <v>3367</v>
      </c>
    </row>
    <row r="45" spans="1:16" x14ac:dyDescent="0.2">
      <c r="C45" s="2" t="s">
        <v>3348</v>
      </c>
    </row>
    <row r="46" spans="1:16" x14ac:dyDescent="0.2">
      <c r="C46" s="2" t="s">
        <v>3341</v>
      </c>
    </row>
    <row r="47" spans="1:16" x14ac:dyDescent="0.2">
      <c r="C47" s="2" t="s">
        <v>3345</v>
      </c>
    </row>
    <row r="48" spans="1:16" x14ac:dyDescent="0.2">
      <c r="C48" s="2" t="s">
        <v>3322</v>
      </c>
    </row>
    <row r="49" spans="3:3" x14ac:dyDescent="0.2">
      <c r="C49" s="2" t="s">
        <v>3320</v>
      </c>
    </row>
    <row r="50" spans="3:3" x14ac:dyDescent="0.2">
      <c r="C50" s="2" t="s">
        <v>3306</v>
      </c>
    </row>
    <row r="51" spans="3:3" x14ac:dyDescent="0.2">
      <c r="C51" s="2" t="s">
        <v>3299</v>
      </c>
    </row>
    <row r="52" spans="3:3" x14ac:dyDescent="0.2">
      <c r="C52" s="2" t="s">
        <v>3280</v>
      </c>
    </row>
    <row r="53" spans="3:3" x14ac:dyDescent="0.2">
      <c r="C53" s="2" t="s">
        <v>3302</v>
      </c>
    </row>
    <row r="54" spans="3:3" x14ac:dyDescent="0.2">
      <c r="C54" s="2" t="s">
        <v>3333</v>
      </c>
    </row>
    <row r="55" spans="3:3" x14ac:dyDescent="0.2">
      <c r="C55" s="2" t="s">
        <v>3298</v>
      </c>
    </row>
    <row r="56" spans="3:3" x14ac:dyDescent="0.2">
      <c r="C56" s="2" t="s">
        <v>3301</v>
      </c>
    </row>
    <row r="57" spans="3:3" x14ac:dyDescent="0.2">
      <c r="C57" s="2" t="s">
        <v>3379</v>
      </c>
    </row>
    <row r="58" spans="3:3" x14ac:dyDescent="0.2">
      <c r="C58" s="2" t="s">
        <v>3365</v>
      </c>
    </row>
    <row r="59" spans="3:3" x14ac:dyDescent="0.2">
      <c r="C59" s="2" t="s">
        <v>3356</v>
      </c>
    </row>
    <row r="60" spans="3:3" x14ac:dyDescent="0.2">
      <c r="C60" s="2" t="s">
        <v>3346</v>
      </c>
    </row>
    <row r="61" spans="3:3" x14ac:dyDescent="0.2">
      <c r="C61" s="2" t="s">
        <v>3335</v>
      </c>
    </row>
    <row r="62" spans="3:3" x14ac:dyDescent="0.2">
      <c r="C62" s="2" t="s">
        <v>3384</v>
      </c>
    </row>
    <row r="63" spans="3:3" x14ac:dyDescent="0.2">
      <c r="C63" s="2" t="s">
        <v>3339</v>
      </c>
    </row>
    <row r="64" spans="3:3" x14ac:dyDescent="0.2">
      <c r="C64" s="2" t="s">
        <v>3327</v>
      </c>
    </row>
    <row r="65" spans="3:3" x14ac:dyDescent="0.2">
      <c r="C65" s="2" t="s">
        <v>3386</v>
      </c>
    </row>
    <row r="66" spans="3:3" x14ac:dyDescent="0.2">
      <c r="C66" s="2" t="s">
        <v>3318</v>
      </c>
    </row>
    <row r="67" spans="3:3" x14ac:dyDescent="0.2">
      <c r="C67" s="2" t="s">
        <v>3325</v>
      </c>
    </row>
    <row r="68" spans="3:3" x14ac:dyDescent="0.2">
      <c r="C68" s="2" t="s">
        <v>3309</v>
      </c>
    </row>
    <row r="69" spans="3:3" x14ac:dyDescent="0.2">
      <c r="C69" s="2" t="s">
        <v>3314</v>
      </c>
    </row>
    <row r="70" spans="3:3" x14ac:dyDescent="0.2">
      <c r="C70" s="2" t="s">
        <v>3290</v>
      </c>
    </row>
    <row r="71" spans="3:3" x14ac:dyDescent="0.2">
      <c r="C71" s="2" t="s">
        <v>3268</v>
      </c>
    </row>
    <row r="72" spans="3:3" x14ac:dyDescent="0.2">
      <c r="C72" s="2" t="s">
        <v>3288</v>
      </c>
    </row>
    <row r="73" spans="3:3" x14ac:dyDescent="0.2">
      <c r="C73" s="2" t="s">
        <v>3287</v>
      </c>
    </row>
    <row r="74" spans="3:3" x14ac:dyDescent="0.2">
      <c r="C74" s="2" t="s">
        <v>3261</v>
      </c>
    </row>
    <row r="75" spans="3:3" x14ac:dyDescent="0.2">
      <c r="C75" s="2" t="s">
        <v>3274</v>
      </c>
    </row>
    <row r="76" spans="3:3" x14ac:dyDescent="0.2">
      <c r="C76" s="2" t="s">
        <v>3246</v>
      </c>
    </row>
    <row r="77" spans="3:3" x14ac:dyDescent="0.2">
      <c r="C77" s="2" t="s">
        <v>3259</v>
      </c>
    </row>
    <row r="78" spans="3:3" x14ac:dyDescent="0.2">
      <c r="C78" s="2" t="s">
        <v>3266</v>
      </c>
    </row>
    <row r="79" spans="3:3" x14ac:dyDescent="0.2">
      <c r="C79" s="2" t="s">
        <v>3338</v>
      </c>
    </row>
    <row r="80" spans="3:3" x14ac:dyDescent="0.2">
      <c r="C80" s="2" t="s">
        <v>3269</v>
      </c>
    </row>
    <row r="81" spans="3:3" x14ac:dyDescent="0.2">
      <c r="C81" s="2" t="s">
        <v>3243</v>
      </c>
    </row>
    <row r="82" spans="3:3" x14ac:dyDescent="0.2">
      <c r="C82" s="2" t="s">
        <v>3242</v>
      </c>
    </row>
    <row r="83" spans="3:3" x14ac:dyDescent="0.2">
      <c r="C83" s="2" t="s">
        <v>3244</v>
      </c>
    </row>
    <row r="84" spans="3:3" x14ac:dyDescent="0.2">
      <c r="C84" s="2" t="s">
        <v>3389</v>
      </c>
    </row>
    <row r="85" spans="3:3" x14ac:dyDescent="0.2">
      <c r="C85" s="2" t="s">
        <v>3390</v>
      </c>
    </row>
    <row r="86" spans="3:3" x14ac:dyDescent="0.2">
      <c r="C86" s="2" t="s">
        <v>3391</v>
      </c>
    </row>
    <row r="87" spans="3:3" x14ac:dyDescent="0.2">
      <c r="C87" s="2" t="s">
        <v>3256</v>
      </c>
    </row>
    <row r="88" spans="3:3" x14ac:dyDescent="0.2">
      <c r="C88" s="2" t="s">
        <v>3353</v>
      </c>
    </row>
    <row r="89" spans="3:3" x14ac:dyDescent="0.2">
      <c r="C89" s="2" t="s">
        <v>3340</v>
      </c>
    </row>
    <row r="90" spans="3:3" x14ac:dyDescent="0.2">
      <c r="C90" s="2" t="s">
        <v>3351</v>
      </c>
    </row>
    <row r="91" spans="3:3" x14ac:dyDescent="0.2">
      <c r="C91" s="2" t="s">
        <v>3282</v>
      </c>
    </row>
    <row r="92" spans="3:3" x14ac:dyDescent="0.2">
      <c r="C92" s="2" t="s">
        <v>3328</v>
      </c>
    </row>
    <row r="93" spans="3:3" x14ac:dyDescent="0.2">
      <c r="C93" s="2" t="s">
        <v>3317</v>
      </c>
    </row>
    <row r="94" spans="3:3" x14ac:dyDescent="0.2">
      <c r="C94" s="2" t="s">
        <v>3291</v>
      </c>
    </row>
    <row r="95" spans="3:3" x14ac:dyDescent="0.2">
      <c r="C95" s="2" t="s">
        <v>3277</v>
      </c>
    </row>
    <row r="96" spans="3:3" x14ac:dyDescent="0.2">
      <c r="C96" s="2" t="s">
        <v>3289</v>
      </c>
    </row>
    <row r="97" spans="3:3" x14ac:dyDescent="0.2">
      <c r="C97" s="2" t="s">
        <v>3273</v>
      </c>
    </row>
    <row r="98" spans="3:3" x14ac:dyDescent="0.2">
      <c r="C98" s="2" t="s">
        <v>3227</v>
      </c>
    </row>
    <row r="99" spans="3:3" x14ac:dyDescent="0.2">
      <c r="C99" s="2" t="s">
        <v>3331</v>
      </c>
    </row>
    <row r="100" spans="3:3" x14ac:dyDescent="0.2">
      <c r="C100" s="2" t="s">
        <v>3265</v>
      </c>
    </row>
    <row r="101" spans="3:3" x14ac:dyDescent="0.2">
      <c r="C101" s="2" t="s">
        <v>3304</v>
      </c>
    </row>
    <row r="102" spans="3:3" x14ac:dyDescent="0.2">
      <c r="C102" s="2" t="s">
        <v>3293</v>
      </c>
    </row>
    <row r="103" spans="3:3" x14ac:dyDescent="0.2">
      <c r="C103" s="2" t="s">
        <v>3214</v>
      </c>
    </row>
    <row r="104" spans="3:3" x14ac:dyDescent="0.2">
      <c r="C104" s="2" t="s">
        <v>3230</v>
      </c>
    </row>
    <row r="105" spans="3:3" x14ac:dyDescent="0.2">
      <c r="C105" s="2" t="s">
        <v>3221</v>
      </c>
    </row>
    <row r="106" spans="3:3" x14ac:dyDescent="0.2">
      <c r="C106" s="2" t="s">
        <v>3218</v>
      </c>
    </row>
    <row r="107" spans="3:3" x14ac:dyDescent="0.2">
      <c r="C107" s="2" t="s">
        <v>3224</v>
      </c>
    </row>
    <row r="108" spans="3:3" x14ac:dyDescent="0.2">
      <c r="C108" s="2" t="s">
        <v>3222</v>
      </c>
    </row>
    <row r="109" spans="3:3" x14ac:dyDescent="0.2">
      <c r="C109" s="2" t="s">
        <v>3223</v>
      </c>
    </row>
    <row r="110" spans="3:3" x14ac:dyDescent="0.2">
      <c r="C110" s="2" t="s">
        <v>3403</v>
      </c>
    </row>
    <row r="111" spans="3:3" x14ac:dyDescent="0.2">
      <c r="C111" s="2" t="s">
        <v>3257</v>
      </c>
    </row>
    <row r="112" spans="3:3" x14ac:dyDescent="0.2">
      <c r="C112" s="2" t="s">
        <v>3213</v>
      </c>
    </row>
    <row r="113" spans="3:3" x14ac:dyDescent="0.2">
      <c r="C113" s="2" t="s">
        <v>3247</v>
      </c>
    </row>
    <row r="114" spans="3:3" x14ac:dyDescent="0.2">
      <c r="C114" s="2" t="s">
        <v>3205</v>
      </c>
    </row>
    <row r="115" spans="3:3" x14ac:dyDescent="0.2">
      <c r="C115" s="2" t="s">
        <v>3250</v>
      </c>
    </row>
    <row r="116" spans="3:3" x14ac:dyDescent="0.2">
      <c r="C116" s="2" t="s">
        <v>3191</v>
      </c>
    </row>
    <row r="117" spans="3:3" x14ac:dyDescent="0.2">
      <c r="C117" s="2" t="s">
        <v>3193</v>
      </c>
    </row>
    <row r="118" spans="3:3" x14ac:dyDescent="0.2">
      <c r="C118" s="2" t="s">
        <v>3188</v>
      </c>
    </row>
    <row r="119" spans="3:3" x14ac:dyDescent="0.2">
      <c r="C119" s="2" t="s">
        <v>3248</v>
      </c>
    </row>
    <row r="120" spans="3:3" x14ac:dyDescent="0.2">
      <c r="C120" s="2" t="s">
        <v>3199</v>
      </c>
    </row>
    <row r="121" spans="3:3" x14ac:dyDescent="0.2">
      <c r="C121" s="2" t="s">
        <v>3198</v>
      </c>
    </row>
    <row r="122" spans="3:3" x14ac:dyDescent="0.2">
      <c r="C122" s="2" t="s">
        <v>3129</v>
      </c>
    </row>
    <row r="123" spans="3:3" x14ac:dyDescent="0.2">
      <c r="C123" s="2" t="s">
        <v>3174</v>
      </c>
    </row>
    <row r="124" spans="3:3" x14ac:dyDescent="0.2">
      <c r="C124" s="2" t="s">
        <v>3126</v>
      </c>
    </row>
    <row r="125" spans="3:3" x14ac:dyDescent="0.2">
      <c r="C125" s="2" t="s">
        <v>3103</v>
      </c>
    </row>
    <row r="126" spans="3:3" x14ac:dyDescent="0.2">
      <c r="C126" s="2" t="s">
        <v>3123</v>
      </c>
    </row>
    <row r="127" spans="3:3" x14ac:dyDescent="0.2">
      <c r="C127" s="2" t="s">
        <v>3110</v>
      </c>
    </row>
    <row r="128" spans="3:3" x14ac:dyDescent="0.2">
      <c r="C128" s="2" t="s">
        <v>3163</v>
      </c>
    </row>
    <row r="129" spans="3:3" x14ac:dyDescent="0.2">
      <c r="C129" s="2" t="s">
        <v>3200</v>
      </c>
    </row>
    <row r="130" spans="3:3" x14ac:dyDescent="0.2">
      <c r="C130" s="2" t="s">
        <v>3187</v>
      </c>
    </row>
    <row r="131" spans="3:3" x14ac:dyDescent="0.2">
      <c r="C131" s="2" t="s">
        <v>3106</v>
      </c>
    </row>
    <row r="132" spans="3:3" x14ac:dyDescent="0.2">
      <c r="C132" s="2" t="s">
        <v>3107</v>
      </c>
    </row>
    <row r="133" spans="3:3" x14ac:dyDescent="0.2">
      <c r="C133" s="2" t="s">
        <v>3113</v>
      </c>
    </row>
    <row r="134" spans="3:3" x14ac:dyDescent="0.2">
      <c r="C134" s="2" t="s">
        <v>3112</v>
      </c>
    </row>
    <row r="135" spans="3:3" x14ac:dyDescent="0.2">
      <c r="C135" s="2" t="s">
        <v>3119</v>
      </c>
    </row>
    <row r="136" spans="3:3" x14ac:dyDescent="0.2">
      <c r="C136" s="2" t="s">
        <v>3196</v>
      </c>
    </row>
    <row r="137" spans="3:3" x14ac:dyDescent="0.2">
      <c r="C137" s="2" t="s">
        <v>3139</v>
      </c>
    </row>
    <row r="138" spans="3:3" x14ac:dyDescent="0.2">
      <c r="C138" s="2" t="s">
        <v>3135</v>
      </c>
    </row>
    <row r="139" spans="3:3" x14ac:dyDescent="0.2">
      <c r="C139" s="2" t="s">
        <v>3140</v>
      </c>
    </row>
    <row r="140" spans="3:3" x14ac:dyDescent="0.2">
      <c r="C140" s="2" t="s">
        <v>3130</v>
      </c>
    </row>
    <row r="141" spans="3:3" x14ac:dyDescent="0.2">
      <c r="C141" s="2" t="s">
        <v>3142</v>
      </c>
    </row>
    <row r="142" spans="3:3" x14ac:dyDescent="0.2">
      <c r="C142" s="2" t="s">
        <v>3143</v>
      </c>
    </row>
    <row r="143" spans="3:3" x14ac:dyDescent="0.2">
      <c r="C143" s="2" t="s">
        <v>3109</v>
      </c>
    </row>
    <row r="144" spans="3:3" x14ac:dyDescent="0.2">
      <c r="C144" s="2" t="s">
        <v>3157</v>
      </c>
    </row>
    <row r="145" spans="3:3" x14ac:dyDescent="0.2">
      <c r="C145" s="2" t="s">
        <v>3235</v>
      </c>
    </row>
    <row r="146" spans="3:3" x14ac:dyDescent="0.2">
      <c r="C146" s="2" t="s">
        <v>3167</v>
      </c>
    </row>
    <row r="147" spans="3:3" x14ac:dyDescent="0.2">
      <c r="C147" s="2" t="s">
        <v>3095</v>
      </c>
    </row>
    <row r="148" spans="3:3" x14ac:dyDescent="0.2">
      <c r="C148" s="2" t="s">
        <v>3025</v>
      </c>
    </row>
    <row r="149" spans="3:3" x14ac:dyDescent="0.2">
      <c r="C149" s="2" t="s">
        <v>3183</v>
      </c>
    </row>
    <row r="150" spans="3:3" x14ac:dyDescent="0.2">
      <c r="C150" s="2" t="s">
        <v>3152</v>
      </c>
    </row>
    <row r="151" spans="3:3" x14ac:dyDescent="0.2">
      <c r="C151" s="2" t="s">
        <v>3138</v>
      </c>
    </row>
    <row r="152" spans="3:3" x14ac:dyDescent="0.2">
      <c r="C152" s="2" t="s">
        <v>3124</v>
      </c>
    </row>
    <row r="153" spans="3:3" x14ac:dyDescent="0.2">
      <c r="C153" s="2" t="s">
        <v>3153</v>
      </c>
    </row>
    <row r="154" spans="3:3" x14ac:dyDescent="0.2">
      <c r="C154" s="2" t="s">
        <v>3147</v>
      </c>
    </row>
    <row r="155" spans="3:3" x14ac:dyDescent="0.2">
      <c r="C155" s="2" t="s">
        <v>3111</v>
      </c>
    </row>
    <row r="156" spans="3:3" x14ac:dyDescent="0.2">
      <c r="C156" s="2" t="s">
        <v>3134</v>
      </c>
    </row>
    <row r="157" spans="3:3" x14ac:dyDescent="0.2">
      <c r="C157" s="2" t="s">
        <v>3145</v>
      </c>
    </row>
    <row r="158" spans="3:3" x14ac:dyDescent="0.2">
      <c r="C158" s="2" t="s">
        <v>3117</v>
      </c>
    </row>
    <row r="159" spans="3:3" x14ac:dyDescent="0.2">
      <c r="C159" s="2" t="s">
        <v>3154</v>
      </c>
    </row>
    <row r="160" spans="3:3" x14ac:dyDescent="0.2">
      <c r="C160" s="2" t="s">
        <v>3181</v>
      </c>
    </row>
    <row r="161" spans="3:3" x14ac:dyDescent="0.2">
      <c r="C161" s="2" t="s">
        <v>3030</v>
      </c>
    </row>
    <row r="162" spans="3:3" x14ac:dyDescent="0.2">
      <c r="C162" s="2" t="s">
        <v>3073</v>
      </c>
    </row>
    <row r="163" spans="3:3" x14ac:dyDescent="0.2">
      <c r="C163" s="2" t="s">
        <v>3029</v>
      </c>
    </row>
    <row r="164" spans="3:3" x14ac:dyDescent="0.2">
      <c r="C164" s="2" t="s">
        <v>3038</v>
      </c>
    </row>
    <row r="165" spans="3:3" x14ac:dyDescent="0.2">
      <c r="C165" s="2" t="s">
        <v>3085</v>
      </c>
    </row>
    <row r="166" spans="3:3" x14ac:dyDescent="0.2">
      <c r="C166" s="2" t="s">
        <v>3054</v>
      </c>
    </row>
    <row r="167" spans="3:3" x14ac:dyDescent="0.2">
      <c r="C167" s="2" t="s">
        <v>3040</v>
      </c>
    </row>
    <row r="168" spans="3:3" x14ac:dyDescent="0.2">
      <c r="C168" s="2" t="s">
        <v>3078</v>
      </c>
    </row>
    <row r="169" spans="3:3" x14ac:dyDescent="0.2">
      <c r="C169" s="2" t="s">
        <v>3059</v>
      </c>
    </row>
    <row r="170" spans="3:3" x14ac:dyDescent="0.2">
      <c r="C170" s="2" t="s">
        <v>3028</v>
      </c>
    </row>
    <row r="171" spans="3:3" x14ac:dyDescent="0.2">
      <c r="C171" s="2" t="s">
        <v>3166</v>
      </c>
    </row>
    <row r="172" spans="3:3" x14ac:dyDescent="0.2">
      <c r="C172" s="2" t="s">
        <v>3097</v>
      </c>
    </row>
    <row r="173" spans="3:3" x14ac:dyDescent="0.2">
      <c r="C173" s="2" t="s">
        <v>3172</v>
      </c>
    </row>
    <row r="174" spans="3:3" x14ac:dyDescent="0.2">
      <c r="C174" s="2" t="s">
        <v>3175</v>
      </c>
    </row>
    <row r="175" spans="3:3" x14ac:dyDescent="0.2">
      <c r="C175" s="2" t="s">
        <v>3079</v>
      </c>
    </row>
    <row r="176" spans="3:3" x14ac:dyDescent="0.2">
      <c r="C176" s="2" t="s">
        <v>3056</v>
      </c>
    </row>
    <row r="177" spans="3:3" x14ac:dyDescent="0.2">
      <c r="C177" s="2" t="s">
        <v>3048</v>
      </c>
    </row>
    <row r="178" spans="3:3" x14ac:dyDescent="0.2">
      <c r="C178" s="2" t="s">
        <v>3083</v>
      </c>
    </row>
    <row r="179" spans="3:3" x14ac:dyDescent="0.2">
      <c r="C179" s="2" t="s">
        <v>3060</v>
      </c>
    </row>
    <row r="180" spans="3:3" x14ac:dyDescent="0.2">
      <c r="C180" s="2" t="s">
        <v>3076</v>
      </c>
    </row>
    <row r="181" spans="3:3" x14ac:dyDescent="0.2">
      <c r="C181" s="2" t="s">
        <v>3069</v>
      </c>
    </row>
    <row r="182" spans="3:3" x14ac:dyDescent="0.2">
      <c r="C182" s="2" t="s">
        <v>3080</v>
      </c>
    </row>
    <row r="183" spans="3:3" x14ac:dyDescent="0.2">
      <c r="C183" s="2" t="s">
        <v>3074</v>
      </c>
    </row>
    <row r="184" spans="3:3" x14ac:dyDescent="0.2">
      <c r="C184" s="2" t="s">
        <v>3070</v>
      </c>
    </row>
    <row r="185" spans="3:3" x14ac:dyDescent="0.2">
      <c r="C185" s="2" t="s">
        <v>3072</v>
      </c>
    </row>
    <row r="186" spans="3:3" x14ac:dyDescent="0.2">
      <c r="C186" s="2" t="s">
        <v>3067</v>
      </c>
    </row>
    <row r="187" spans="3:3" x14ac:dyDescent="0.2">
      <c r="C187" s="2" t="s">
        <v>3063</v>
      </c>
    </row>
    <row r="188" spans="3:3" x14ac:dyDescent="0.2">
      <c r="C188" s="2" t="s">
        <v>3049</v>
      </c>
    </row>
    <row r="189" spans="3:3" x14ac:dyDescent="0.2">
      <c r="C189" s="2" t="s">
        <v>3718</v>
      </c>
    </row>
    <row r="190" spans="3:3" x14ac:dyDescent="0.2">
      <c r="C190" s="2" t="s">
        <v>3719</v>
      </c>
    </row>
    <row r="191" spans="3:3" x14ac:dyDescent="0.2">
      <c r="C191" s="2" t="s">
        <v>3720</v>
      </c>
    </row>
    <row r="192" spans="3:3" x14ac:dyDescent="0.2">
      <c r="C192" s="2" t="s">
        <v>3721</v>
      </c>
    </row>
    <row r="193" spans="3:3" x14ac:dyDescent="0.2">
      <c r="C193" s="2" t="s">
        <v>3722</v>
      </c>
    </row>
    <row r="194" spans="3:3" x14ac:dyDescent="0.2">
      <c r="C194" s="2" t="s">
        <v>3723</v>
      </c>
    </row>
    <row r="195" spans="3:3" x14ac:dyDescent="0.2">
      <c r="C195" s="2" t="s">
        <v>3724</v>
      </c>
    </row>
    <row r="196" spans="3:3" x14ac:dyDescent="0.2">
      <c r="C196" s="2" t="s">
        <v>3725</v>
      </c>
    </row>
    <row r="197" spans="3:3" x14ac:dyDescent="0.2">
      <c r="C197" s="2" t="s">
        <v>3726</v>
      </c>
    </row>
    <row r="198" spans="3:3" x14ac:dyDescent="0.2">
      <c r="C198" s="2" t="s">
        <v>3727</v>
      </c>
    </row>
    <row r="199" spans="3:3" x14ac:dyDescent="0.2">
      <c r="C199" s="2" t="s">
        <v>3728</v>
      </c>
    </row>
    <row r="200" spans="3:3" x14ac:dyDescent="0.2">
      <c r="C200" s="2" t="s">
        <v>3729</v>
      </c>
    </row>
    <row r="201" spans="3:3" x14ac:dyDescent="0.2">
      <c r="C201" s="2" t="s">
        <v>3730</v>
      </c>
    </row>
    <row r="202" spans="3:3" x14ac:dyDescent="0.2">
      <c r="C202" s="2" t="s">
        <v>3731</v>
      </c>
    </row>
    <row r="203" spans="3:3" x14ac:dyDescent="0.2">
      <c r="C203" s="2" t="s">
        <v>3732</v>
      </c>
    </row>
    <row r="204" spans="3:3" x14ac:dyDescent="0.2">
      <c r="C204" s="2" t="s">
        <v>3733</v>
      </c>
    </row>
    <row r="205" spans="3:3" x14ac:dyDescent="0.2">
      <c r="C205" s="2" t="s">
        <v>3734</v>
      </c>
    </row>
    <row r="206" spans="3:3" x14ac:dyDescent="0.2">
      <c r="C206" s="2" t="s">
        <v>3735</v>
      </c>
    </row>
    <row r="207" spans="3:3" x14ac:dyDescent="0.2">
      <c r="C207" s="2" t="s">
        <v>3736</v>
      </c>
    </row>
    <row r="208" spans="3:3" x14ac:dyDescent="0.2">
      <c r="C208" s="2" t="s">
        <v>3737</v>
      </c>
    </row>
    <row r="209" spans="3:3" x14ac:dyDescent="0.2">
      <c r="C209" s="2" t="s">
        <v>3738</v>
      </c>
    </row>
    <row r="210" spans="3:3" x14ac:dyDescent="0.2">
      <c r="C210" s="2" t="s">
        <v>3739</v>
      </c>
    </row>
    <row r="211" spans="3:3" x14ac:dyDescent="0.2">
      <c r="C211" s="2" t="s">
        <v>3740</v>
      </c>
    </row>
    <row r="212" spans="3:3" x14ac:dyDescent="0.2">
      <c r="C212" s="2" t="s">
        <v>3741</v>
      </c>
    </row>
    <row r="213" spans="3:3" x14ac:dyDescent="0.2">
      <c r="C213" s="2" t="s">
        <v>3742</v>
      </c>
    </row>
    <row r="214" spans="3:3" x14ac:dyDescent="0.2">
      <c r="C214" s="2" t="s">
        <v>3743</v>
      </c>
    </row>
    <row r="215" spans="3:3" x14ac:dyDescent="0.2">
      <c r="C215" s="2" t="s">
        <v>3744</v>
      </c>
    </row>
    <row r="216" spans="3:3" x14ac:dyDescent="0.2">
      <c r="C216" s="2" t="s">
        <v>3745</v>
      </c>
    </row>
    <row r="217" spans="3:3" x14ac:dyDescent="0.2">
      <c r="C217" s="2" t="s">
        <v>3746</v>
      </c>
    </row>
    <row r="218" spans="3:3" x14ac:dyDescent="0.2">
      <c r="C218" s="2" t="s">
        <v>3747</v>
      </c>
    </row>
    <row r="219" spans="3:3" x14ac:dyDescent="0.2">
      <c r="C219" s="2" t="s">
        <v>3748</v>
      </c>
    </row>
    <row r="220" spans="3:3" x14ac:dyDescent="0.2">
      <c r="C220" s="2" t="s">
        <v>3749</v>
      </c>
    </row>
    <row r="221" spans="3:3" x14ac:dyDescent="0.2">
      <c r="C221" s="2" t="s">
        <v>3750</v>
      </c>
    </row>
    <row r="222" spans="3:3" x14ac:dyDescent="0.2">
      <c r="C222" s="2" t="s">
        <v>3751</v>
      </c>
    </row>
    <row r="223" spans="3:3" x14ac:dyDescent="0.2">
      <c r="C223" s="2" t="s">
        <v>3752</v>
      </c>
    </row>
    <row r="224" spans="3:3" x14ac:dyDescent="0.2">
      <c r="C224" s="2" t="s">
        <v>3753</v>
      </c>
    </row>
    <row r="225" spans="3:3" x14ac:dyDescent="0.2">
      <c r="C225" s="2" t="s">
        <v>3754</v>
      </c>
    </row>
    <row r="226" spans="3:3" x14ac:dyDescent="0.2">
      <c r="C226" s="2" t="s">
        <v>3755</v>
      </c>
    </row>
    <row r="227" spans="3:3" x14ac:dyDescent="0.2">
      <c r="C227" s="2" t="s">
        <v>3756</v>
      </c>
    </row>
    <row r="228" spans="3:3" x14ac:dyDescent="0.2">
      <c r="C228" s="2" t="s">
        <v>3757</v>
      </c>
    </row>
    <row r="229" spans="3:3" x14ac:dyDescent="0.2">
      <c r="C229" s="2" t="s">
        <v>3758</v>
      </c>
    </row>
    <row r="230" spans="3:3" x14ac:dyDescent="0.2">
      <c r="C230" s="2" t="s">
        <v>3759</v>
      </c>
    </row>
    <row r="231" spans="3:3" x14ac:dyDescent="0.2">
      <c r="C231" s="2" t="s">
        <v>3760</v>
      </c>
    </row>
    <row r="232" spans="3:3" x14ac:dyDescent="0.2">
      <c r="C232" s="2" t="s">
        <v>3761</v>
      </c>
    </row>
    <row r="233" spans="3:3" x14ac:dyDescent="0.2">
      <c r="C233" s="2" t="s">
        <v>3762</v>
      </c>
    </row>
    <row r="234" spans="3:3" x14ac:dyDescent="0.2">
      <c r="C234" s="2" t="s">
        <v>3763</v>
      </c>
    </row>
    <row r="235" spans="3:3" x14ac:dyDescent="0.2">
      <c r="C235" s="2" t="s">
        <v>3764</v>
      </c>
    </row>
    <row r="236" spans="3:3" x14ac:dyDescent="0.2">
      <c r="C236" s="2" t="s">
        <v>3765</v>
      </c>
    </row>
    <row r="237" spans="3:3" x14ac:dyDescent="0.2">
      <c r="C237" s="2" t="s">
        <v>3766</v>
      </c>
    </row>
    <row r="238" spans="3:3" x14ac:dyDescent="0.2">
      <c r="C238" s="2" t="s">
        <v>3767</v>
      </c>
    </row>
    <row r="239" spans="3:3" x14ac:dyDescent="0.2">
      <c r="C239" s="2" t="s">
        <v>3768</v>
      </c>
    </row>
    <row r="240" spans="3:3" x14ac:dyDescent="0.2">
      <c r="C240" s="2" t="s">
        <v>3769</v>
      </c>
    </row>
    <row r="241" spans="3:3" x14ac:dyDescent="0.2">
      <c r="C241" s="2" t="s">
        <v>3770</v>
      </c>
    </row>
    <row r="242" spans="3:3" x14ac:dyDescent="0.2">
      <c r="C242" s="2" t="s">
        <v>3771</v>
      </c>
    </row>
    <row r="243" spans="3:3" x14ac:dyDescent="0.2">
      <c r="C243" s="2" t="s">
        <v>3772</v>
      </c>
    </row>
    <row r="244" spans="3:3" x14ac:dyDescent="0.2">
      <c r="C244" s="2" t="s">
        <v>3773</v>
      </c>
    </row>
    <row r="245" spans="3:3" x14ac:dyDescent="0.2">
      <c r="C245" s="2" t="s">
        <v>3774</v>
      </c>
    </row>
    <row r="246" spans="3:3" x14ac:dyDescent="0.2">
      <c r="C246" s="2" t="s">
        <v>3775</v>
      </c>
    </row>
    <row r="247" spans="3:3" x14ac:dyDescent="0.2">
      <c r="C247" s="2" t="s">
        <v>3776</v>
      </c>
    </row>
    <row r="248" spans="3:3" x14ac:dyDescent="0.2">
      <c r="C248" s="2" t="s">
        <v>3777</v>
      </c>
    </row>
    <row r="249" spans="3:3" x14ac:dyDescent="0.2">
      <c r="C249" s="2" t="s">
        <v>3778</v>
      </c>
    </row>
    <row r="250" spans="3:3" x14ac:dyDescent="0.2">
      <c r="C250" s="2" t="s">
        <v>3779</v>
      </c>
    </row>
    <row r="251" spans="3:3" x14ac:dyDescent="0.2">
      <c r="C251" s="2" t="s">
        <v>3780</v>
      </c>
    </row>
    <row r="252" spans="3:3" x14ac:dyDescent="0.2">
      <c r="C252" s="2" t="s">
        <v>3781</v>
      </c>
    </row>
    <row r="253" spans="3:3" x14ac:dyDescent="0.2">
      <c r="C253" s="2" t="s">
        <v>3782</v>
      </c>
    </row>
    <row r="254" spans="3:3" x14ac:dyDescent="0.2">
      <c r="C254" s="2" t="s">
        <v>3783</v>
      </c>
    </row>
    <row r="255" spans="3:3" x14ac:dyDescent="0.2">
      <c r="C255" s="2" t="s">
        <v>3784</v>
      </c>
    </row>
    <row r="256" spans="3:3" x14ac:dyDescent="0.2">
      <c r="C256" s="2" t="s">
        <v>3785</v>
      </c>
    </row>
    <row r="257" spans="3:3" x14ac:dyDescent="0.2">
      <c r="C257" s="2" t="s">
        <v>3786</v>
      </c>
    </row>
    <row r="258" spans="3:3" x14ac:dyDescent="0.2">
      <c r="C258" s="2" t="s">
        <v>3787</v>
      </c>
    </row>
    <row r="259" spans="3:3" x14ac:dyDescent="0.2">
      <c r="C259" s="2" t="s">
        <v>3788</v>
      </c>
    </row>
    <row r="260" spans="3:3" x14ac:dyDescent="0.2">
      <c r="C260" s="2" t="s">
        <v>3789</v>
      </c>
    </row>
    <row r="261" spans="3:3" x14ac:dyDescent="0.2">
      <c r="C261" s="2" t="s">
        <v>3790</v>
      </c>
    </row>
    <row r="262" spans="3:3" x14ac:dyDescent="0.2">
      <c r="C262" s="2" t="s">
        <v>3791</v>
      </c>
    </row>
    <row r="263" spans="3:3" x14ac:dyDescent="0.2">
      <c r="C263" s="2" t="s">
        <v>3792</v>
      </c>
    </row>
    <row r="264" spans="3:3" x14ac:dyDescent="0.2">
      <c r="C264" s="2" t="s">
        <v>3372</v>
      </c>
    </row>
    <row r="265" spans="3:3" x14ac:dyDescent="0.2">
      <c r="C265" s="2" t="s">
        <v>3400</v>
      </c>
    </row>
    <row r="266" spans="3:3" x14ac:dyDescent="0.2">
      <c r="C266" s="2" t="s">
        <v>3793</v>
      </c>
    </row>
    <row r="267" spans="3:3" x14ac:dyDescent="0.2">
      <c r="C267" s="2" t="s">
        <v>3397</v>
      </c>
    </row>
    <row r="268" spans="3:3" x14ac:dyDescent="0.2">
      <c r="C268" s="2" t="s">
        <v>3398</v>
      </c>
    </row>
    <row r="269" spans="3:3" x14ac:dyDescent="0.2">
      <c r="C269" s="2" t="s">
        <v>3395</v>
      </c>
    </row>
    <row r="270" spans="3:3" x14ac:dyDescent="0.2">
      <c r="C270" s="2" t="s">
        <v>3381</v>
      </c>
    </row>
    <row r="271" spans="3:3" x14ac:dyDescent="0.2">
      <c r="C271" s="2" t="s">
        <v>3794</v>
      </c>
    </row>
    <row r="272" spans="3:3" x14ac:dyDescent="0.2">
      <c r="C272" s="2" t="s">
        <v>3396</v>
      </c>
    </row>
    <row r="273" spans="3:3" x14ac:dyDescent="0.2">
      <c r="C273" s="2" t="s">
        <v>3795</v>
      </c>
    </row>
    <row r="274" spans="3:3" x14ac:dyDescent="0.2">
      <c r="C274" s="2" t="s">
        <v>3796</v>
      </c>
    </row>
    <row r="275" spans="3:3" x14ac:dyDescent="0.2">
      <c r="C275" s="2" t="s">
        <v>3401</v>
      </c>
    </row>
    <row r="276" spans="3:3" x14ac:dyDescent="0.2">
      <c r="C276" s="2" t="s">
        <v>3797</v>
      </c>
    </row>
    <row r="277" spans="3:3" x14ac:dyDescent="0.2">
      <c r="C277" s="2" t="s">
        <v>3360</v>
      </c>
    </row>
    <row r="278" spans="3:3" x14ac:dyDescent="0.2">
      <c r="C278" s="2" t="s">
        <v>3378</v>
      </c>
    </row>
    <row r="279" spans="3:3" x14ac:dyDescent="0.2">
      <c r="C279" s="2" t="s">
        <v>3370</v>
      </c>
    </row>
    <row r="280" spans="3:3" x14ac:dyDescent="0.2">
      <c r="C280" s="2" t="s">
        <v>3380</v>
      </c>
    </row>
    <row r="281" spans="3:3" x14ac:dyDescent="0.2">
      <c r="C281" s="2" t="s">
        <v>3392</v>
      </c>
    </row>
    <row r="282" spans="3:3" x14ac:dyDescent="0.2">
      <c r="C282" s="2" t="s">
        <v>3363</v>
      </c>
    </row>
    <row r="283" spans="3:3" x14ac:dyDescent="0.2">
      <c r="C283" s="2" t="s">
        <v>3369</v>
      </c>
    </row>
    <row r="284" spans="3:3" x14ac:dyDescent="0.2">
      <c r="C284" s="2" t="s">
        <v>3361</v>
      </c>
    </row>
    <row r="285" spans="3:3" x14ac:dyDescent="0.2">
      <c r="C285" s="2" t="s">
        <v>3376</v>
      </c>
    </row>
    <row r="286" spans="3:3" x14ac:dyDescent="0.2">
      <c r="C286" s="2" t="s">
        <v>3347</v>
      </c>
    </row>
    <row r="287" spans="3:3" x14ac:dyDescent="0.2">
      <c r="C287" s="2" t="s">
        <v>3336</v>
      </c>
    </row>
    <row r="288" spans="3:3" x14ac:dyDescent="0.2">
      <c r="C288" s="2" t="s">
        <v>3310</v>
      </c>
    </row>
    <row r="289" spans="3:3" x14ac:dyDescent="0.2">
      <c r="C289" s="2" t="s">
        <v>3297</v>
      </c>
    </row>
    <row r="290" spans="3:3" x14ac:dyDescent="0.2">
      <c r="C290" s="2" t="s">
        <v>3337</v>
      </c>
    </row>
    <row r="291" spans="3:3" x14ac:dyDescent="0.2">
      <c r="C291" s="2" t="s">
        <v>3334</v>
      </c>
    </row>
    <row r="292" spans="3:3" x14ac:dyDescent="0.2">
      <c r="C292" s="2" t="s">
        <v>3300</v>
      </c>
    </row>
    <row r="293" spans="3:3" x14ac:dyDescent="0.2">
      <c r="C293" s="2" t="s">
        <v>3303</v>
      </c>
    </row>
    <row r="294" spans="3:3" x14ac:dyDescent="0.2">
      <c r="C294" s="2" t="s">
        <v>3364</v>
      </c>
    </row>
    <row r="295" spans="3:3" x14ac:dyDescent="0.2">
      <c r="C295" s="2" t="s">
        <v>3355</v>
      </c>
    </row>
    <row r="296" spans="3:3" x14ac:dyDescent="0.2">
      <c r="C296" s="2" t="s">
        <v>3354</v>
      </c>
    </row>
    <row r="297" spans="3:3" x14ac:dyDescent="0.2">
      <c r="C297" s="2" t="s">
        <v>3349</v>
      </c>
    </row>
    <row r="298" spans="3:3" x14ac:dyDescent="0.2">
      <c r="C298" s="2" t="s">
        <v>3344</v>
      </c>
    </row>
    <row r="299" spans="3:3" x14ac:dyDescent="0.2">
      <c r="C299" s="2" t="s">
        <v>3385</v>
      </c>
    </row>
    <row r="300" spans="3:3" x14ac:dyDescent="0.2">
      <c r="C300" s="2" t="s">
        <v>3388</v>
      </c>
    </row>
    <row r="301" spans="3:3" x14ac:dyDescent="0.2">
      <c r="C301" s="2" t="s">
        <v>3357</v>
      </c>
    </row>
    <row r="302" spans="3:3" x14ac:dyDescent="0.2">
      <c r="C302" s="2" t="s">
        <v>3387</v>
      </c>
    </row>
    <row r="303" spans="3:3" x14ac:dyDescent="0.2">
      <c r="C303" s="2" t="s">
        <v>3315</v>
      </c>
    </row>
    <row r="304" spans="3:3" x14ac:dyDescent="0.2">
      <c r="C304" s="2" t="s">
        <v>3324</v>
      </c>
    </row>
    <row r="305" spans="3:3" x14ac:dyDescent="0.2">
      <c r="C305" s="2" t="s">
        <v>3316</v>
      </c>
    </row>
    <row r="306" spans="3:3" x14ac:dyDescent="0.2">
      <c r="C306" s="2" t="s">
        <v>3319</v>
      </c>
    </row>
    <row r="307" spans="3:3" x14ac:dyDescent="0.2">
      <c r="C307" s="2" t="s">
        <v>3342</v>
      </c>
    </row>
    <row r="308" spans="3:3" x14ac:dyDescent="0.2">
      <c r="C308" s="2" t="s">
        <v>3284</v>
      </c>
    </row>
    <row r="309" spans="3:3" x14ac:dyDescent="0.2">
      <c r="C309" s="2" t="s">
        <v>3286</v>
      </c>
    </row>
    <row r="310" spans="3:3" x14ac:dyDescent="0.2">
      <c r="C310" s="2" t="s">
        <v>3323</v>
      </c>
    </row>
    <row r="311" spans="3:3" x14ac:dyDescent="0.2">
      <c r="C311" s="2" t="s">
        <v>3329</v>
      </c>
    </row>
    <row r="312" spans="3:3" x14ac:dyDescent="0.2">
      <c r="C312" s="2" t="s">
        <v>3283</v>
      </c>
    </row>
    <row r="313" spans="3:3" x14ac:dyDescent="0.2">
      <c r="C313" s="2" t="s">
        <v>3285</v>
      </c>
    </row>
    <row r="314" spans="3:3" x14ac:dyDescent="0.2">
      <c r="C314" s="2" t="s">
        <v>3292</v>
      </c>
    </row>
    <row r="315" spans="3:3" x14ac:dyDescent="0.2">
      <c r="C315" s="2" t="s">
        <v>3294</v>
      </c>
    </row>
    <row r="316" spans="3:3" x14ac:dyDescent="0.2">
      <c r="C316" s="2" t="s">
        <v>3267</v>
      </c>
    </row>
    <row r="317" spans="3:3" x14ac:dyDescent="0.2">
      <c r="C317" s="2" t="s">
        <v>3270</v>
      </c>
    </row>
    <row r="318" spans="3:3" x14ac:dyDescent="0.2">
      <c r="C318" s="2" t="s">
        <v>3321</v>
      </c>
    </row>
    <row r="319" spans="3:3" x14ac:dyDescent="0.2">
      <c r="C319" s="2" t="s">
        <v>3271</v>
      </c>
    </row>
    <row r="320" spans="3:3" x14ac:dyDescent="0.2">
      <c r="C320" s="2" t="s">
        <v>3263</v>
      </c>
    </row>
    <row r="321" spans="3:3" x14ac:dyDescent="0.2">
      <c r="C321" s="2" t="s">
        <v>3238</v>
      </c>
    </row>
    <row r="322" spans="3:3" x14ac:dyDescent="0.2">
      <c r="C322" s="2" t="s">
        <v>3258</v>
      </c>
    </row>
    <row r="323" spans="3:3" x14ac:dyDescent="0.2">
      <c r="C323" s="2" t="s">
        <v>3241</v>
      </c>
    </row>
    <row r="324" spans="3:3" x14ac:dyDescent="0.2">
      <c r="C324" s="2" t="s">
        <v>3245</v>
      </c>
    </row>
    <row r="325" spans="3:3" x14ac:dyDescent="0.2">
      <c r="C325" s="2" t="s">
        <v>3239</v>
      </c>
    </row>
    <row r="326" spans="3:3" x14ac:dyDescent="0.2">
      <c r="C326" s="2" t="s">
        <v>3332</v>
      </c>
    </row>
    <row r="327" spans="3:3" x14ac:dyDescent="0.2">
      <c r="C327" s="2" t="s">
        <v>3343</v>
      </c>
    </row>
    <row r="328" spans="3:3" x14ac:dyDescent="0.2">
      <c r="C328" s="2" t="s">
        <v>3330</v>
      </c>
    </row>
    <row r="329" spans="3:3" x14ac:dyDescent="0.2">
      <c r="C329" s="2" t="s">
        <v>3278</v>
      </c>
    </row>
    <row r="330" spans="3:3" x14ac:dyDescent="0.2">
      <c r="C330" s="2" t="s">
        <v>3326</v>
      </c>
    </row>
    <row r="331" spans="3:3" x14ac:dyDescent="0.2">
      <c r="C331" s="2" t="s">
        <v>3312</v>
      </c>
    </row>
    <row r="332" spans="3:3" x14ac:dyDescent="0.2">
      <c r="C332" s="2" t="s">
        <v>3313</v>
      </c>
    </row>
    <row r="333" spans="3:3" x14ac:dyDescent="0.2">
      <c r="C333" s="2" t="s">
        <v>3305</v>
      </c>
    </row>
    <row r="334" spans="3:3" x14ac:dyDescent="0.2">
      <c r="C334" s="2" t="s">
        <v>3276</v>
      </c>
    </row>
    <row r="335" spans="3:3" x14ac:dyDescent="0.2">
      <c r="C335" s="2" t="s">
        <v>3308</v>
      </c>
    </row>
    <row r="336" spans="3:3" x14ac:dyDescent="0.2">
      <c r="C336" s="2" t="s">
        <v>3279</v>
      </c>
    </row>
    <row r="337" spans="3:3" x14ac:dyDescent="0.2">
      <c r="C337" s="2" t="s">
        <v>3311</v>
      </c>
    </row>
    <row r="338" spans="3:3" x14ac:dyDescent="0.2">
      <c r="C338" s="2" t="s">
        <v>3708</v>
      </c>
    </row>
    <row r="339" spans="3:3" x14ac:dyDescent="0.2">
      <c r="C339" s="2" t="s">
        <v>3295</v>
      </c>
    </row>
    <row r="340" spans="3:3" x14ac:dyDescent="0.2">
      <c r="C340" s="2" t="s">
        <v>3272</v>
      </c>
    </row>
    <row r="341" spans="3:3" x14ac:dyDescent="0.2">
      <c r="C341" s="2" t="s">
        <v>3296</v>
      </c>
    </row>
    <row r="342" spans="3:3" x14ac:dyDescent="0.2">
      <c r="C342" s="2" t="s">
        <v>3281</v>
      </c>
    </row>
    <row r="343" spans="3:3" x14ac:dyDescent="0.2">
      <c r="C343" s="2" t="s">
        <v>3260</v>
      </c>
    </row>
    <row r="344" spans="3:3" x14ac:dyDescent="0.2">
      <c r="C344" s="2" t="s">
        <v>3264</v>
      </c>
    </row>
    <row r="345" spans="3:3" x14ac:dyDescent="0.2">
      <c r="C345" s="2" t="s">
        <v>3240</v>
      </c>
    </row>
    <row r="346" spans="3:3" x14ac:dyDescent="0.2">
      <c r="C346" s="2" t="s">
        <v>3228</v>
      </c>
    </row>
    <row r="347" spans="3:3" x14ac:dyDescent="0.2">
      <c r="C347" s="2" t="s">
        <v>3226</v>
      </c>
    </row>
    <row r="348" spans="3:3" x14ac:dyDescent="0.2">
      <c r="C348" s="2" t="s">
        <v>3209</v>
      </c>
    </row>
    <row r="349" spans="3:3" x14ac:dyDescent="0.2">
      <c r="C349" s="2" t="s">
        <v>3220</v>
      </c>
    </row>
    <row r="350" spans="3:3" x14ac:dyDescent="0.2">
      <c r="C350" s="2" t="s">
        <v>3229</v>
      </c>
    </row>
    <row r="351" spans="3:3" x14ac:dyDescent="0.2">
      <c r="C351" s="2" t="s">
        <v>3231</v>
      </c>
    </row>
    <row r="352" spans="3:3" x14ac:dyDescent="0.2">
      <c r="C352" s="2" t="s">
        <v>3307</v>
      </c>
    </row>
    <row r="353" spans="3:3" x14ac:dyDescent="0.2">
      <c r="C353" s="2" t="s">
        <v>3208</v>
      </c>
    </row>
    <row r="354" spans="3:3" x14ac:dyDescent="0.2">
      <c r="C354" s="2" t="s">
        <v>3215</v>
      </c>
    </row>
    <row r="355" spans="3:3" x14ac:dyDescent="0.2">
      <c r="C355" s="2" t="s">
        <v>3210</v>
      </c>
    </row>
    <row r="356" spans="3:3" x14ac:dyDescent="0.2">
      <c r="C356" s="2" t="s">
        <v>3211</v>
      </c>
    </row>
    <row r="357" spans="3:3" x14ac:dyDescent="0.2">
      <c r="C357" s="2" t="s">
        <v>3216</v>
      </c>
    </row>
    <row r="358" spans="3:3" x14ac:dyDescent="0.2">
      <c r="C358" s="2" t="s">
        <v>3212</v>
      </c>
    </row>
    <row r="359" spans="3:3" x14ac:dyDescent="0.2">
      <c r="C359" s="2" t="s">
        <v>3217</v>
      </c>
    </row>
    <row r="360" spans="3:3" x14ac:dyDescent="0.2">
      <c r="C360" s="2" t="s">
        <v>3202</v>
      </c>
    </row>
    <row r="361" spans="3:3" x14ac:dyDescent="0.2">
      <c r="C361" s="2" t="s">
        <v>3203</v>
      </c>
    </row>
    <row r="362" spans="3:3" x14ac:dyDescent="0.2">
      <c r="C362" s="2" t="s">
        <v>3255</v>
      </c>
    </row>
    <row r="363" spans="3:3" x14ac:dyDescent="0.2">
      <c r="C363" s="2" t="s">
        <v>3262</v>
      </c>
    </row>
    <row r="364" spans="3:3" x14ac:dyDescent="0.2">
      <c r="C364" s="2" t="s">
        <v>3253</v>
      </c>
    </row>
    <row r="365" spans="3:3" x14ac:dyDescent="0.2">
      <c r="C365" s="2" t="s">
        <v>3195</v>
      </c>
    </row>
    <row r="366" spans="3:3" x14ac:dyDescent="0.2">
      <c r="C366" s="2" t="s">
        <v>3234</v>
      </c>
    </row>
    <row r="367" spans="3:3" x14ac:dyDescent="0.2">
      <c r="C367" s="2" t="s">
        <v>3206</v>
      </c>
    </row>
    <row r="368" spans="3:3" x14ac:dyDescent="0.2">
      <c r="C368" s="2" t="s">
        <v>3207</v>
      </c>
    </row>
    <row r="369" spans="3:3" x14ac:dyDescent="0.2">
      <c r="C369" s="2" t="s">
        <v>3251</v>
      </c>
    </row>
    <row r="370" spans="3:3" x14ac:dyDescent="0.2">
      <c r="C370" s="2" t="s">
        <v>3237</v>
      </c>
    </row>
    <row r="371" spans="3:3" x14ac:dyDescent="0.2">
      <c r="C371" s="2" t="s">
        <v>3232</v>
      </c>
    </row>
    <row r="372" spans="3:3" x14ac:dyDescent="0.2">
      <c r="C372" s="2" t="s">
        <v>3192</v>
      </c>
    </row>
    <row r="373" spans="3:3" x14ac:dyDescent="0.2">
      <c r="C373" s="2" t="s">
        <v>3178</v>
      </c>
    </row>
    <row r="374" spans="3:3" x14ac:dyDescent="0.2">
      <c r="C374" s="2" t="s">
        <v>3236</v>
      </c>
    </row>
    <row r="375" spans="3:3" x14ac:dyDescent="0.2">
      <c r="C375" s="2" t="s">
        <v>3194</v>
      </c>
    </row>
    <row r="376" spans="3:3" x14ac:dyDescent="0.2">
      <c r="C376" s="2" t="s">
        <v>3249</v>
      </c>
    </row>
    <row r="377" spans="3:3" x14ac:dyDescent="0.2">
      <c r="C377" s="2" t="s">
        <v>3252</v>
      </c>
    </row>
    <row r="378" spans="3:3" x14ac:dyDescent="0.2">
      <c r="C378" s="2" t="s">
        <v>3204</v>
      </c>
    </row>
    <row r="379" spans="3:3" x14ac:dyDescent="0.2">
      <c r="C379" s="2" t="s">
        <v>3186</v>
      </c>
    </row>
    <row r="380" spans="3:3" x14ac:dyDescent="0.2">
      <c r="C380" s="2" t="s">
        <v>3189</v>
      </c>
    </row>
    <row r="381" spans="3:3" x14ac:dyDescent="0.2">
      <c r="C381" s="2" t="s">
        <v>3185</v>
      </c>
    </row>
    <row r="382" spans="3:3" x14ac:dyDescent="0.2">
      <c r="C382" s="2" t="s">
        <v>3102</v>
      </c>
    </row>
    <row r="383" spans="3:3" x14ac:dyDescent="0.2">
      <c r="C383" s="2" t="s">
        <v>3177</v>
      </c>
    </row>
    <row r="384" spans="3:3" x14ac:dyDescent="0.2">
      <c r="C384" s="2" t="s">
        <v>3173</v>
      </c>
    </row>
    <row r="385" spans="3:3" x14ac:dyDescent="0.2">
      <c r="C385" s="2" t="s">
        <v>3176</v>
      </c>
    </row>
    <row r="386" spans="3:3" x14ac:dyDescent="0.2">
      <c r="C386" s="2" t="s">
        <v>3104</v>
      </c>
    </row>
    <row r="387" spans="3:3" x14ac:dyDescent="0.2">
      <c r="C387" s="2" t="s">
        <v>3132</v>
      </c>
    </row>
    <row r="388" spans="3:3" x14ac:dyDescent="0.2">
      <c r="C388" s="2" t="s">
        <v>3121</v>
      </c>
    </row>
    <row r="389" spans="3:3" x14ac:dyDescent="0.2">
      <c r="C389" s="2" t="s">
        <v>3146</v>
      </c>
    </row>
    <row r="390" spans="3:3" x14ac:dyDescent="0.2">
      <c r="C390" s="2" t="s">
        <v>3137</v>
      </c>
    </row>
    <row r="391" spans="3:3" x14ac:dyDescent="0.2">
      <c r="C391" s="2" t="s">
        <v>3161</v>
      </c>
    </row>
    <row r="392" spans="3:3" x14ac:dyDescent="0.2">
      <c r="C392" s="2" t="s">
        <v>3149</v>
      </c>
    </row>
    <row r="393" spans="3:3" x14ac:dyDescent="0.2">
      <c r="C393" s="2" t="s">
        <v>3118</v>
      </c>
    </row>
    <row r="394" spans="3:3" x14ac:dyDescent="0.2">
      <c r="C394" s="2" t="s">
        <v>3197</v>
      </c>
    </row>
    <row r="395" spans="3:3" x14ac:dyDescent="0.2">
      <c r="C395" s="2" t="s">
        <v>3201</v>
      </c>
    </row>
    <row r="396" spans="3:3" x14ac:dyDescent="0.2">
      <c r="C396" s="2" t="s">
        <v>3233</v>
      </c>
    </row>
    <row r="397" spans="3:3" x14ac:dyDescent="0.2">
      <c r="C397" s="2" t="s">
        <v>3141</v>
      </c>
    </row>
    <row r="398" spans="3:3" x14ac:dyDescent="0.2">
      <c r="C398" s="2" t="s">
        <v>3159</v>
      </c>
    </row>
    <row r="399" spans="3:3" x14ac:dyDescent="0.2">
      <c r="C399" s="2" t="s">
        <v>3170</v>
      </c>
    </row>
    <row r="400" spans="3:3" x14ac:dyDescent="0.2">
      <c r="C400" s="2" t="s">
        <v>3089</v>
      </c>
    </row>
    <row r="401" spans="3:3" x14ac:dyDescent="0.2">
      <c r="C401" s="2" t="s">
        <v>3105</v>
      </c>
    </row>
    <row r="402" spans="3:3" x14ac:dyDescent="0.2">
      <c r="C402" s="2" t="s">
        <v>3160</v>
      </c>
    </row>
    <row r="403" spans="3:3" x14ac:dyDescent="0.2">
      <c r="C403" s="2" t="s">
        <v>3158</v>
      </c>
    </row>
    <row r="404" spans="3:3" x14ac:dyDescent="0.2">
      <c r="C404" s="2" t="s">
        <v>3136</v>
      </c>
    </row>
    <row r="405" spans="3:3" x14ac:dyDescent="0.2">
      <c r="C405" s="2" t="s">
        <v>3180</v>
      </c>
    </row>
    <row r="406" spans="3:3" x14ac:dyDescent="0.2">
      <c r="C406" s="2" t="s">
        <v>3150</v>
      </c>
    </row>
    <row r="407" spans="3:3" x14ac:dyDescent="0.2">
      <c r="C407" s="2" t="s">
        <v>3190</v>
      </c>
    </row>
    <row r="408" spans="3:3" x14ac:dyDescent="0.2">
      <c r="C408" s="2" t="s">
        <v>3131</v>
      </c>
    </row>
    <row r="409" spans="3:3" x14ac:dyDescent="0.2">
      <c r="C409" s="2" t="s">
        <v>3034</v>
      </c>
    </row>
    <row r="410" spans="3:3" x14ac:dyDescent="0.2">
      <c r="C410" s="2" t="s">
        <v>3182</v>
      </c>
    </row>
    <row r="411" spans="3:3" x14ac:dyDescent="0.2">
      <c r="C411" s="2" t="s">
        <v>3033</v>
      </c>
    </row>
    <row r="412" spans="3:3" x14ac:dyDescent="0.2">
      <c r="C412" s="2" t="s">
        <v>3090</v>
      </c>
    </row>
    <row r="413" spans="3:3" x14ac:dyDescent="0.2">
      <c r="C413" s="2" t="s">
        <v>3055</v>
      </c>
    </row>
    <row r="414" spans="3:3" x14ac:dyDescent="0.2">
      <c r="C414" s="2" t="s">
        <v>3068</v>
      </c>
    </row>
    <row r="415" spans="3:3" x14ac:dyDescent="0.2">
      <c r="C415" s="2" t="s">
        <v>3042</v>
      </c>
    </row>
    <row r="416" spans="3:3" x14ac:dyDescent="0.2">
      <c r="C416" s="2" t="s">
        <v>3171</v>
      </c>
    </row>
    <row r="417" spans="3:3" x14ac:dyDescent="0.2">
      <c r="C417" s="2" t="s">
        <v>3164</v>
      </c>
    </row>
    <row r="418" spans="3:3" x14ac:dyDescent="0.2">
      <c r="C418" s="2" t="s">
        <v>3027</v>
      </c>
    </row>
    <row r="419" spans="3:3" x14ac:dyDescent="0.2">
      <c r="C419" s="2" t="s">
        <v>3114</v>
      </c>
    </row>
    <row r="420" spans="3:3" x14ac:dyDescent="0.2">
      <c r="C420" s="2" t="s">
        <v>3122</v>
      </c>
    </row>
    <row r="421" spans="3:3" x14ac:dyDescent="0.2">
      <c r="C421" s="2" t="s">
        <v>3184</v>
      </c>
    </row>
    <row r="422" spans="3:3" x14ac:dyDescent="0.2">
      <c r="C422" s="2" t="s">
        <v>3116</v>
      </c>
    </row>
    <row r="423" spans="3:3" x14ac:dyDescent="0.2">
      <c r="C423" s="2" t="s">
        <v>3115</v>
      </c>
    </row>
    <row r="424" spans="3:3" x14ac:dyDescent="0.2">
      <c r="C424" s="2" t="s">
        <v>3127</v>
      </c>
    </row>
    <row r="425" spans="3:3" x14ac:dyDescent="0.2">
      <c r="C425" s="2" t="s">
        <v>3144</v>
      </c>
    </row>
    <row r="426" spans="3:3" x14ac:dyDescent="0.2">
      <c r="C426" s="2" t="s">
        <v>3162</v>
      </c>
    </row>
    <row r="427" spans="3:3" x14ac:dyDescent="0.2">
      <c r="C427" s="2" t="s">
        <v>3086</v>
      </c>
    </row>
    <row r="428" spans="3:3" x14ac:dyDescent="0.2">
      <c r="C428" s="2" t="s">
        <v>3096</v>
      </c>
    </row>
    <row r="429" spans="3:3" x14ac:dyDescent="0.2">
      <c r="C429" s="2" t="s">
        <v>3057</v>
      </c>
    </row>
    <row r="430" spans="3:3" x14ac:dyDescent="0.2">
      <c r="C430" s="2" t="s">
        <v>3047</v>
      </c>
    </row>
    <row r="431" spans="3:3" x14ac:dyDescent="0.2">
      <c r="C431" s="2" t="s">
        <v>3125</v>
      </c>
    </row>
    <row r="432" spans="3:3" x14ac:dyDescent="0.2">
      <c r="C432" s="2" t="s">
        <v>3077</v>
      </c>
    </row>
    <row r="433" spans="3:3" x14ac:dyDescent="0.2">
      <c r="C433" s="2" t="s">
        <v>3065</v>
      </c>
    </row>
    <row r="434" spans="3:3" x14ac:dyDescent="0.2">
      <c r="C434" s="2" t="s">
        <v>3066</v>
      </c>
    </row>
    <row r="435" spans="3:3" x14ac:dyDescent="0.2">
      <c r="C435" s="2" t="s">
        <v>3151</v>
      </c>
    </row>
    <row r="436" spans="3:3" x14ac:dyDescent="0.2">
      <c r="C436" s="2" t="s">
        <v>3148</v>
      </c>
    </row>
    <row r="437" spans="3:3" x14ac:dyDescent="0.2">
      <c r="C437" s="2" t="s">
        <v>3075</v>
      </c>
    </row>
    <row r="438" spans="3:3" x14ac:dyDescent="0.2">
      <c r="C438" s="2" t="s">
        <v>3053</v>
      </c>
    </row>
    <row r="439" spans="3:3" x14ac:dyDescent="0.2">
      <c r="C439" s="2" t="s">
        <v>3120</v>
      </c>
    </row>
    <row r="440" spans="3:3" x14ac:dyDescent="0.2">
      <c r="C440" s="2" t="s">
        <v>3156</v>
      </c>
    </row>
    <row r="441" spans="3:3" x14ac:dyDescent="0.2">
      <c r="C441" s="2" t="s">
        <v>3058</v>
      </c>
    </row>
    <row r="442" spans="3:3" x14ac:dyDescent="0.2">
      <c r="C442" s="2" t="s">
        <v>3064</v>
      </c>
    </row>
    <row r="443" spans="3:3" x14ac:dyDescent="0.2">
      <c r="C443" s="2" t="s">
        <v>3061</v>
      </c>
    </row>
    <row r="444" spans="3:3" x14ac:dyDescent="0.2">
      <c r="C444" s="2" t="s">
        <v>3039</v>
      </c>
    </row>
    <row r="445" spans="3:3" x14ac:dyDescent="0.2">
      <c r="C445" s="2" t="s">
        <v>3052</v>
      </c>
    </row>
    <row r="446" spans="3:3" x14ac:dyDescent="0.2">
      <c r="C446" s="2" t="s">
        <v>3168</v>
      </c>
    </row>
    <row r="447" spans="3:3" x14ac:dyDescent="0.2">
      <c r="C447" s="2" t="s">
        <v>3041</v>
      </c>
    </row>
    <row r="448" spans="3:3" x14ac:dyDescent="0.2">
      <c r="C448" s="2" t="s">
        <v>3071</v>
      </c>
    </row>
    <row r="449" spans="3:3" x14ac:dyDescent="0.2">
      <c r="C449" s="2" t="s">
        <v>3045</v>
      </c>
    </row>
    <row r="450" spans="3:3" x14ac:dyDescent="0.2">
      <c r="C450" s="2" t="s">
        <v>3050</v>
      </c>
    </row>
    <row r="451" spans="3:3" x14ac:dyDescent="0.2">
      <c r="C451" s="2" t="s">
        <v>3165</v>
      </c>
    </row>
    <row r="452" spans="3:3" x14ac:dyDescent="0.2">
      <c r="C452" s="2" t="s">
        <v>3087</v>
      </c>
    </row>
    <row r="453" spans="3:3" x14ac:dyDescent="0.2">
      <c r="C453" s="2" t="s">
        <v>3081</v>
      </c>
    </row>
    <row r="454" spans="3:3" x14ac:dyDescent="0.2">
      <c r="C454" s="2" t="s">
        <v>3093</v>
      </c>
    </row>
    <row r="455" spans="3:3" x14ac:dyDescent="0.2">
      <c r="C455" s="2" t="s">
        <v>3099</v>
      </c>
    </row>
    <row r="456" spans="3:3" x14ac:dyDescent="0.2">
      <c r="C456" s="2" t="s">
        <v>3026</v>
      </c>
    </row>
    <row r="457" spans="3:3" x14ac:dyDescent="0.2">
      <c r="C457" s="2" t="s">
        <v>3035</v>
      </c>
    </row>
    <row r="458" spans="3:3" x14ac:dyDescent="0.2">
      <c r="C458" s="2" t="s">
        <v>3798</v>
      </c>
    </row>
    <row r="459" spans="3:3" x14ac:dyDescent="0.2">
      <c r="C459" s="2" t="s">
        <v>3032</v>
      </c>
    </row>
    <row r="460" spans="3:3" x14ac:dyDescent="0.2">
      <c r="C460" s="2" t="s">
        <v>3084</v>
      </c>
    </row>
    <row r="461" spans="3:3" x14ac:dyDescent="0.2">
      <c r="C461" s="2" t="s">
        <v>3051</v>
      </c>
    </row>
    <row r="462" spans="3:3" x14ac:dyDescent="0.2">
      <c r="C462" s="2" t="s">
        <v>3043</v>
      </c>
    </row>
    <row r="463" spans="3:3" x14ac:dyDescent="0.2">
      <c r="C463" s="2" t="s">
        <v>3799</v>
      </c>
    </row>
    <row r="464" spans="3:3" x14ac:dyDescent="0.2">
      <c r="C464" s="2" t="s">
        <v>3169</v>
      </c>
    </row>
    <row r="465" spans="3:3" x14ac:dyDescent="0.2">
      <c r="C465" s="2" t="s">
        <v>3800</v>
      </c>
    </row>
    <row r="466" spans="3:3" x14ac:dyDescent="0.2">
      <c r="C466" s="2" t="s">
        <v>3088</v>
      </c>
    </row>
    <row r="467" spans="3:3" x14ac:dyDescent="0.2">
      <c r="C467" s="2" t="s">
        <v>3801</v>
      </c>
    </row>
    <row r="468" spans="3:3" x14ac:dyDescent="0.2">
      <c r="C468" s="2" t="s">
        <v>3094</v>
      </c>
    </row>
    <row r="469" spans="3:3" x14ac:dyDescent="0.2">
      <c r="C469" s="2" t="s">
        <v>3092</v>
      </c>
    </row>
    <row r="470" spans="3:3" x14ac:dyDescent="0.2">
      <c r="C470" s="2" t="s">
        <v>3082</v>
      </c>
    </row>
    <row r="471" spans="3:3" x14ac:dyDescent="0.2">
      <c r="C471" s="2" t="s">
        <v>3091</v>
      </c>
    </row>
    <row r="472" spans="3:3" x14ac:dyDescent="0.2">
      <c r="C472" s="2" t="s">
        <v>3062</v>
      </c>
    </row>
    <row r="473" spans="3:3" x14ac:dyDescent="0.2">
      <c r="C473" s="2" t="s">
        <v>3046</v>
      </c>
    </row>
    <row r="474" spans="3:3" x14ac:dyDescent="0.2">
      <c r="C474" s="2" t="s">
        <v>3031</v>
      </c>
    </row>
    <row r="475" spans="3:3" x14ac:dyDescent="0.2">
      <c r="C475" s="2" t="s">
        <v>3802</v>
      </c>
    </row>
    <row r="476" spans="3:3" x14ac:dyDescent="0.2">
      <c r="C476" s="2" t="s">
        <v>3098</v>
      </c>
    </row>
    <row r="477" spans="3:3" x14ac:dyDescent="0.2">
      <c r="C477" s="2" t="s">
        <v>3803</v>
      </c>
    </row>
    <row r="478" spans="3:3" x14ac:dyDescent="0.2">
      <c r="C478" s="2" t="s">
        <v>3036</v>
      </c>
    </row>
    <row r="479" spans="3:3" x14ac:dyDescent="0.2">
      <c r="C479" s="2" t="s">
        <v>3100</v>
      </c>
    </row>
    <row r="480" spans="3:3" x14ac:dyDescent="0.2">
      <c r="C480" s="2" t="s">
        <v>3804</v>
      </c>
    </row>
    <row r="481" spans="3:3" x14ac:dyDescent="0.2">
      <c r="C481" s="2" t="s">
        <v>3805</v>
      </c>
    </row>
    <row r="482" spans="3:3" x14ac:dyDescent="0.2">
      <c r="C482" s="2" t="s">
        <v>3101</v>
      </c>
    </row>
    <row r="483" spans="3:3" x14ac:dyDescent="0.2">
      <c r="C483" s="2" t="s">
        <v>3806</v>
      </c>
    </row>
    <row r="484" spans="3:3" x14ac:dyDescent="0.2">
      <c r="C484" s="2" t="s">
        <v>3807</v>
      </c>
    </row>
    <row r="485" spans="3:3" x14ac:dyDescent="0.2">
      <c r="C485" s="2" t="s">
        <v>3037</v>
      </c>
    </row>
    <row r="486" spans="3:3" x14ac:dyDescent="0.2">
      <c r="C486" s="2" t="s">
        <v>3808</v>
      </c>
    </row>
    <row r="487" spans="3:3" x14ac:dyDescent="0.2">
      <c r="C487" s="2" t="s">
        <v>3809</v>
      </c>
    </row>
    <row r="488" spans="3:3" x14ac:dyDescent="0.2">
      <c r="C488" s="2" t="s">
        <v>3810</v>
      </c>
    </row>
    <row r="489" spans="3:3" x14ac:dyDescent="0.2">
      <c r="C489" s="2" t="s">
        <v>3811</v>
      </c>
    </row>
    <row r="490" spans="3:3" x14ac:dyDescent="0.2">
      <c r="C490" s="2" t="s">
        <v>3812</v>
      </c>
    </row>
    <row r="491" spans="3:3" x14ac:dyDescent="0.2">
      <c r="C491" s="2" t="s">
        <v>3813</v>
      </c>
    </row>
    <row r="492" spans="3:3" x14ac:dyDescent="0.2">
      <c r="C492" s="2" t="s">
        <v>3814</v>
      </c>
    </row>
    <row r="493" spans="3:3" x14ac:dyDescent="0.2">
      <c r="C493" s="2" t="s">
        <v>3815</v>
      </c>
    </row>
    <row r="494" spans="3:3" x14ac:dyDescent="0.2">
      <c r="C494" s="2" t="s">
        <v>3816</v>
      </c>
    </row>
    <row r="495" spans="3:3" x14ac:dyDescent="0.2">
      <c r="C495" s="2" t="s">
        <v>3817</v>
      </c>
    </row>
    <row r="496" spans="3:3" x14ac:dyDescent="0.2">
      <c r="C496" s="2" t="s">
        <v>3818</v>
      </c>
    </row>
    <row r="497" spans="3:3" x14ac:dyDescent="0.2">
      <c r="C497" s="2" t="s">
        <v>3819</v>
      </c>
    </row>
    <row r="498" spans="3:3" x14ac:dyDescent="0.2">
      <c r="C498" s="2" t="s">
        <v>3820</v>
      </c>
    </row>
    <row r="499" spans="3:3" x14ac:dyDescent="0.2">
      <c r="C499" s="2" t="s">
        <v>3821</v>
      </c>
    </row>
    <row r="500" spans="3:3" x14ac:dyDescent="0.2">
      <c r="C500" s="2" t="s">
        <v>3822</v>
      </c>
    </row>
    <row r="501" spans="3:3" x14ac:dyDescent="0.2">
      <c r="C501" s="2" t="s">
        <v>3823</v>
      </c>
    </row>
    <row r="502" spans="3:3" x14ac:dyDescent="0.2">
      <c r="C502" s="2" t="s">
        <v>3824</v>
      </c>
    </row>
    <row r="503" spans="3:3" x14ac:dyDescent="0.2">
      <c r="C503" s="2" t="s">
        <v>3825</v>
      </c>
    </row>
    <row r="504" spans="3:3" x14ac:dyDescent="0.2">
      <c r="C504" s="2" t="s">
        <v>3826</v>
      </c>
    </row>
    <row r="505" spans="3:3" x14ac:dyDescent="0.2">
      <c r="C505" s="2" t="s">
        <v>3827</v>
      </c>
    </row>
    <row r="506" spans="3:3" x14ac:dyDescent="0.2">
      <c r="C506" s="2" t="s">
        <v>3828</v>
      </c>
    </row>
    <row r="507" spans="3:3" x14ac:dyDescent="0.2">
      <c r="C507" s="2" t="s">
        <v>3829</v>
      </c>
    </row>
    <row r="508" spans="3:3" x14ac:dyDescent="0.2">
      <c r="C508" s="2" t="s">
        <v>3830</v>
      </c>
    </row>
    <row r="509" spans="3:3" x14ac:dyDescent="0.2">
      <c r="C509" s="2" t="s">
        <v>3831</v>
      </c>
    </row>
    <row r="510" spans="3:3" x14ac:dyDescent="0.2">
      <c r="C510" s="2" t="s">
        <v>3832</v>
      </c>
    </row>
    <row r="511" spans="3:3" x14ac:dyDescent="0.2">
      <c r="C511" s="2" t="s">
        <v>3833</v>
      </c>
    </row>
    <row r="512" spans="3:3" x14ac:dyDescent="0.2">
      <c r="C512" s="2" t="s">
        <v>3834</v>
      </c>
    </row>
    <row r="513" spans="3:3" x14ac:dyDescent="0.2">
      <c r="C513" s="2" t="s">
        <v>3835</v>
      </c>
    </row>
    <row r="514" spans="3:3" x14ac:dyDescent="0.2">
      <c r="C514" s="2" t="s">
        <v>3836</v>
      </c>
    </row>
    <row r="515" spans="3:3" x14ac:dyDescent="0.2">
      <c r="C515" s="2" t="s">
        <v>3837</v>
      </c>
    </row>
    <row r="516" spans="3:3" x14ac:dyDescent="0.2">
      <c r="C516" s="2" t="s">
        <v>3838</v>
      </c>
    </row>
    <row r="517" spans="3:3" x14ac:dyDescent="0.2">
      <c r="C517" s="2" t="s">
        <v>3839</v>
      </c>
    </row>
    <row r="518" spans="3:3" x14ac:dyDescent="0.2">
      <c r="C518" s="2" t="s">
        <v>3840</v>
      </c>
    </row>
    <row r="519" spans="3:3" x14ac:dyDescent="0.2">
      <c r="C519" s="2" t="s">
        <v>3841</v>
      </c>
    </row>
    <row r="520" spans="3:3" x14ac:dyDescent="0.2">
      <c r="C520" s="2" t="s">
        <v>3842</v>
      </c>
    </row>
    <row r="521" spans="3:3" x14ac:dyDescent="0.2">
      <c r="C521" s="2" t="s">
        <v>3843</v>
      </c>
    </row>
    <row r="522" spans="3:3" x14ac:dyDescent="0.2">
      <c r="C522" s="2" t="s">
        <v>3844</v>
      </c>
    </row>
    <row r="523" spans="3:3" x14ac:dyDescent="0.2">
      <c r="C523" s="2" t="s">
        <v>3845</v>
      </c>
    </row>
    <row r="524" spans="3:3" x14ac:dyDescent="0.2">
      <c r="C524" s="2" t="s">
        <v>3846</v>
      </c>
    </row>
    <row r="525" spans="3:3" x14ac:dyDescent="0.2">
      <c r="C525" s="2" t="s">
        <v>3847</v>
      </c>
    </row>
    <row r="526" spans="3:3" x14ac:dyDescent="0.2">
      <c r="C526" s="2" t="s">
        <v>3848</v>
      </c>
    </row>
    <row r="527" spans="3:3" x14ac:dyDescent="0.2">
      <c r="C527" s="2" t="s">
        <v>3849</v>
      </c>
    </row>
    <row r="528" spans="3:3" x14ac:dyDescent="0.2">
      <c r="C528" s="2" t="s">
        <v>3850</v>
      </c>
    </row>
    <row r="529" spans="3:3" x14ac:dyDescent="0.2">
      <c r="C529" s="2" t="s">
        <v>3851</v>
      </c>
    </row>
    <row r="530" spans="3:3" x14ac:dyDescent="0.2">
      <c r="C530" s="2" t="s">
        <v>3852</v>
      </c>
    </row>
    <row r="531" spans="3:3" x14ac:dyDescent="0.2">
      <c r="C531" s="2" t="s">
        <v>3853</v>
      </c>
    </row>
    <row r="532" spans="3:3" x14ac:dyDescent="0.2">
      <c r="C532" s="2" t="s">
        <v>3854</v>
      </c>
    </row>
    <row r="533" spans="3:3" x14ac:dyDescent="0.2">
      <c r="C533" s="2" t="s">
        <v>3855</v>
      </c>
    </row>
    <row r="534" spans="3:3" x14ac:dyDescent="0.2">
      <c r="C534" s="2" t="s">
        <v>3856</v>
      </c>
    </row>
    <row r="535" spans="3:3" x14ac:dyDescent="0.2">
      <c r="C535" s="2" t="s">
        <v>3857</v>
      </c>
    </row>
    <row r="536" spans="3:3" x14ac:dyDescent="0.2">
      <c r="C536" s="2" t="s">
        <v>3858</v>
      </c>
    </row>
    <row r="537" spans="3:3" x14ac:dyDescent="0.2">
      <c r="C537" s="2" t="s">
        <v>3859</v>
      </c>
    </row>
    <row r="538" spans="3:3" x14ac:dyDescent="0.2">
      <c r="C538" s="2" t="s">
        <v>3860</v>
      </c>
    </row>
    <row r="539" spans="3:3" x14ac:dyDescent="0.2">
      <c r="C539" s="2" t="s">
        <v>3861</v>
      </c>
    </row>
    <row r="540" spans="3:3" x14ac:dyDescent="0.2">
      <c r="C540" s="2" t="s">
        <v>3862</v>
      </c>
    </row>
    <row r="541" spans="3:3" x14ac:dyDescent="0.2">
      <c r="C541" s="2" t="s">
        <v>3863</v>
      </c>
    </row>
    <row r="542" spans="3:3" x14ac:dyDescent="0.2">
      <c r="C542" s="2" t="s">
        <v>3864</v>
      </c>
    </row>
    <row r="543" spans="3:3" x14ac:dyDescent="0.2">
      <c r="C543" s="2" t="s">
        <v>3865</v>
      </c>
    </row>
    <row r="544" spans="3:3" x14ac:dyDescent="0.2">
      <c r="C544" s="2" t="s">
        <v>3866</v>
      </c>
    </row>
    <row r="545" spans="3:3" x14ac:dyDescent="0.2">
      <c r="C545" s="2" t="s">
        <v>3867</v>
      </c>
    </row>
    <row r="546" spans="3:3" x14ac:dyDescent="0.2">
      <c r="C546" s="2" t="s">
        <v>3868</v>
      </c>
    </row>
    <row r="547" spans="3:3" x14ac:dyDescent="0.2">
      <c r="C547" s="2" t="s">
        <v>3869</v>
      </c>
    </row>
    <row r="548" spans="3:3" x14ac:dyDescent="0.2">
      <c r="C548" s="2" t="s">
        <v>3870</v>
      </c>
    </row>
    <row r="549" spans="3:3" x14ac:dyDescent="0.2">
      <c r="C549" s="2" t="s">
        <v>3871</v>
      </c>
    </row>
    <row r="550" spans="3:3" x14ac:dyDescent="0.2">
      <c r="C550" s="2" t="s">
        <v>3872</v>
      </c>
    </row>
    <row r="551" spans="3:3" x14ac:dyDescent="0.2">
      <c r="C551" s="2" t="s">
        <v>3873</v>
      </c>
    </row>
    <row r="552" spans="3:3" x14ac:dyDescent="0.2">
      <c r="C552" s="2" t="s">
        <v>3874</v>
      </c>
    </row>
    <row r="553" spans="3:3" x14ac:dyDescent="0.2">
      <c r="C553" s="2" t="s">
        <v>3875</v>
      </c>
    </row>
    <row r="554" spans="3:3" x14ac:dyDescent="0.2">
      <c r="C554" s="2" t="s">
        <v>3876</v>
      </c>
    </row>
    <row r="555" spans="3:3" x14ac:dyDescent="0.2">
      <c r="C555" s="2" t="s">
        <v>3877</v>
      </c>
    </row>
    <row r="556" spans="3:3" x14ac:dyDescent="0.2">
      <c r="C556" s="2" t="s">
        <v>3878</v>
      </c>
    </row>
    <row r="557" spans="3:3" x14ac:dyDescent="0.2">
      <c r="C557" s="2" t="s">
        <v>3879</v>
      </c>
    </row>
    <row r="558" spans="3:3" x14ac:dyDescent="0.2">
      <c r="C558" s="2" t="s">
        <v>3880</v>
      </c>
    </row>
    <row r="559" spans="3:3" x14ac:dyDescent="0.2">
      <c r="C559" s="2" t="s">
        <v>3881</v>
      </c>
    </row>
    <row r="560" spans="3:3" x14ac:dyDescent="0.2">
      <c r="C560" s="2" t="s">
        <v>3882</v>
      </c>
    </row>
    <row r="561" spans="3:3" x14ac:dyDescent="0.2">
      <c r="C561" s="2" t="s">
        <v>3883</v>
      </c>
    </row>
    <row r="562" spans="3:3" x14ac:dyDescent="0.2">
      <c r="C562" s="2" t="s">
        <v>3884</v>
      </c>
    </row>
    <row r="563" spans="3:3" x14ac:dyDescent="0.2">
      <c r="C563" s="2" t="s">
        <v>3885</v>
      </c>
    </row>
    <row r="564" spans="3:3" x14ac:dyDescent="0.2">
      <c r="C564" s="2" t="s">
        <v>3886</v>
      </c>
    </row>
    <row r="565" spans="3:3" x14ac:dyDescent="0.2">
      <c r="C565" s="2" t="s">
        <v>3887</v>
      </c>
    </row>
    <row r="566" spans="3:3" x14ac:dyDescent="0.2">
      <c r="C566" s="2" t="s">
        <v>3888</v>
      </c>
    </row>
    <row r="567" spans="3:3" x14ac:dyDescent="0.2">
      <c r="C567" s="2" t="s">
        <v>3889</v>
      </c>
    </row>
    <row r="568" spans="3:3" x14ac:dyDescent="0.2">
      <c r="C568" s="2" t="s">
        <v>3890</v>
      </c>
    </row>
    <row r="569" spans="3:3" x14ac:dyDescent="0.2">
      <c r="C569" s="2" t="s">
        <v>3891</v>
      </c>
    </row>
    <row r="570" spans="3:3" x14ac:dyDescent="0.2">
      <c r="C570" s="2" t="s">
        <v>3892</v>
      </c>
    </row>
    <row r="571" spans="3:3" x14ac:dyDescent="0.2">
      <c r="C571" s="2" t="s">
        <v>3893</v>
      </c>
    </row>
    <row r="572" spans="3:3" x14ac:dyDescent="0.2">
      <c r="C572" s="2" t="s">
        <v>3894</v>
      </c>
    </row>
    <row r="573" spans="3:3" x14ac:dyDescent="0.2">
      <c r="C573" s="2" t="s">
        <v>3895</v>
      </c>
    </row>
    <row r="574" spans="3:3" x14ac:dyDescent="0.2">
      <c r="C574" s="2" t="s">
        <v>3896</v>
      </c>
    </row>
    <row r="575" spans="3:3" x14ac:dyDescent="0.2">
      <c r="C575" s="2" t="s">
        <v>3897</v>
      </c>
    </row>
    <row r="576" spans="3:3" x14ac:dyDescent="0.2">
      <c r="C576" s="2" t="s">
        <v>3898</v>
      </c>
    </row>
    <row r="577" spans="3:3" x14ac:dyDescent="0.2">
      <c r="C577" s="2" t="s">
        <v>3899</v>
      </c>
    </row>
    <row r="578" spans="3:3" x14ac:dyDescent="0.2">
      <c r="C578" s="2" t="s">
        <v>3900</v>
      </c>
    </row>
    <row r="579" spans="3:3" x14ac:dyDescent="0.2">
      <c r="C579" s="2" t="s">
        <v>3901</v>
      </c>
    </row>
    <row r="580" spans="3:3" x14ac:dyDescent="0.2">
      <c r="C580" s="2" t="s">
        <v>3902</v>
      </c>
    </row>
    <row r="581" spans="3:3" x14ac:dyDescent="0.2">
      <c r="C581" s="2" t="s">
        <v>3377</v>
      </c>
    </row>
    <row r="582" spans="3:3" x14ac:dyDescent="0.2">
      <c r="C582" s="2" t="s">
        <v>3275</v>
      </c>
    </row>
    <row r="583" spans="3:3" x14ac:dyDescent="0.2">
      <c r="C583" s="2" t="s">
        <v>3044</v>
      </c>
    </row>
    <row r="584" spans="3:3" x14ac:dyDescent="0.2">
      <c r="C584" s="2" t="s">
        <v>3903</v>
      </c>
    </row>
    <row r="585" spans="3:3" x14ac:dyDescent="0.2">
      <c r="C585" s="2" t="s">
        <v>3904</v>
      </c>
    </row>
    <row r="586" spans="3:3" x14ac:dyDescent="0.2">
      <c r="C586" s="2" t="s">
        <v>3905</v>
      </c>
    </row>
    <row r="587" spans="3:3" x14ac:dyDescent="0.2">
      <c r="C587" s="2" t="s">
        <v>3108</v>
      </c>
    </row>
    <row r="588" spans="3:3" x14ac:dyDescent="0.2">
      <c r="C588" s="2" t="s">
        <v>3155</v>
      </c>
    </row>
    <row r="589" spans="3:3" x14ac:dyDescent="0.2">
      <c r="C589" s="2" t="s">
        <v>3906</v>
      </c>
    </row>
    <row r="590" spans="3:3" x14ac:dyDescent="0.2">
      <c r="C590" s="2" t="s">
        <v>3907</v>
      </c>
    </row>
    <row r="591" spans="3:3" x14ac:dyDescent="0.2">
      <c r="C591" s="2" t="s">
        <v>3908</v>
      </c>
    </row>
    <row r="592" spans="3:3" x14ac:dyDescent="0.2">
      <c r="C592" s="2" t="s">
        <v>3128</v>
      </c>
    </row>
    <row r="593" spans="3:3" x14ac:dyDescent="0.2">
      <c r="C593" s="2" t="s">
        <v>3179</v>
      </c>
    </row>
    <row r="594" spans="3:3" x14ac:dyDescent="0.2">
      <c r="C594" s="2" t="s">
        <v>3225</v>
      </c>
    </row>
    <row r="595" spans="3:3" x14ac:dyDescent="0.2">
      <c r="C595" s="2" t="s">
        <v>3219</v>
      </c>
    </row>
    <row r="596" spans="3:3" x14ac:dyDescent="0.2">
      <c r="C596" s="2" t="s">
        <v>3909</v>
      </c>
    </row>
    <row r="597" spans="3:3" x14ac:dyDescent="0.2">
      <c r="C597" s="2" t="s">
        <v>3254</v>
      </c>
    </row>
    <row r="598" spans="3:3" x14ac:dyDescent="0.2">
      <c r="C598" s="2" t="s">
        <v>3133</v>
      </c>
    </row>
  </sheetData>
  <mergeCells count="3">
    <mergeCell ref="A3:A4"/>
    <mergeCell ref="A15:L15"/>
    <mergeCell ref="O15:P15"/>
  </mergeCells>
  <conditionalFormatting sqref="B3">
    <cfRule type="duplicateValues" dxfId="100" priority="3"/>
  </conditionalFormatting>
  <conditionalFormatting sqref="B4:B14">
    <cfRule type="duplicateValues" dxfId="99" priority="67"/>
  </conditionalFormatting>
  <conditionalFormatting sqref="C22:C598">
    <cfRule type="duplicateValues" dxfId="98" priority="2"/>
  </conditionalFormatting>
  <conditionalFormatting sqref="C1:C1048576">
    <cfRule type="duplicateValues" dxfId="97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2"/>
  <sheetViews>
    <sheetView zoomScale="110" zoomScaleNormal="110" workbookViewId="0">
      <pane xSplit="3" ySplit="2" topLeftCell="D9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141" t="s">
        <v>2772</v>
      </c>
      <c r="B3" s="73" t="s">
        <v>1663</v>
      </c>
      <c r="C3" s="9" t="s">
        <v>1664</v>
      </c>
      <c r="D3" s="75" t="s">
        <v>426</v>
      </c>
      <c r="E3" s="13">
        <v>44419</v>
      </c>
      <c r="F3" s="75" t="s">
        <v>1661</v>
      </c>
      <c r="G3" s="13">
        <v>44422</v>
      </c>
      <c r="H3" s="10" t="s">
        <v>1662</v>
      </c>
      <c r="I3" s="1">
        <v>100</v>
      </c>
      <c r="J3" s="1">
        <v>56</v>
      </c>
      <c r="K3" s="1">
        <v>39</v>
      </c>
      <c r="L3" s="1">
        <v>7</v>
      </c>
      <c r="M3" s="79">
        <f t="shared" ref="M3:M27" si="0">I3*J3*K3/4000</f>
        <v>54.6</v>
      </c>
      <c r="N3" s="8">
        <v>55</v>
      </c>
      <c r="O3" s="62">
        <v>3000</v>
      </c>
      <c r="P3" s="63">
        <f>Table224523689101112131415161718192021222423456723456891011[[#This Row],[PEMBULATAN]]*O3</f>
        <v>165000</v>
      </c>
    </row>
    <row r="4" spans="1:16" ht="39" customHeight="1" x14ac:dyDescent="0.2">
      <c r="A4" s="142"/>
      <c r="B4" s="74"/>
      <c r="C4" s="9" t="s">
        <v>1665</v>
      </c>
      <c r="D4" s="75" t="s">
        <v>426</v>
      </c>
      <c r="E4" s="13">
        <v>44419</v>
      </c>
      <c r="F4" s="75" t="s">
        <v>1661</v>
      </c>
      <c r="G4" s="13">
        <v>44422</v>
      </c>
      <c r="H4" s="10" t="s">
        <v>1662</v>
      </c>
      <c r="I4" s="1">
        <v>100</v>
      </c>
      <c r="J4" s="1">
        <v>66</v>
      </c>
      <c r="K4" s="1">
        <v>30</v>
      </c>
      <c r="L4" s="1">
        <v>10</v>
      </c>
      <c r="M4" s="79">
        <f t="shared" si="0"/>
        <v>49.5</v>
      </c>
      <c r="N4" s="8">
        <v>50</v>
      </c>
      <c r="O4" s="62">
        <v>3000</v>
      </c>
      <c r="P4" s="63">
        <f>Table224523689101112131415161718192021222423456723456891011[[#This Row],[PEMBULATAN]]*O4</f>
        <v>150000</v>
      </c>
    </row>
    <row r="5" spans="1:16" ht="39" customHeight="1" x14ac:dyDescent="0.2">
      <c r="A5" s="90"/>
      <c r="B5" s="74"/>
      <c r="C5" s="85" t="s">
        <v>1666</v>
      </c>
      <c r="D5" s="77" t="s">
        <v>426</v>
      </c>
      <c r="E5" s="13">
        <v>44419</v>
      </c>
      <c r="F5" s="75" t="s">
        <v>1661</v>
      </c>
      <c r="G5" s="13">
        <v>44422</v>
      </c>
      <c r="H5" s="76" t="s">
        <v>1662</v>
      </c>
      <c r="I5" s="15">
        <v>104</v>
      </c>
      <c r="J5" s="15">
        <v>70</v>
      </c>
      <c r="K5" s="15">
        <v>32</v>
      </c>
      <c r="L5" s="15">
        <v>8</v>
      </c>
      <c r="M5" s="80">
        <f t="shared" si="0"/>
        <v>58.24</v>
      </c>
      <c r="N5" s="71">
        <v>58</v>
      </c>
      <c r="O5" s="62">
        <v>3000</v>
      </c>
      <c r="P5" s="63">
        <f>Table224523689101112131415161718192021222423456723456891011[[#This Row],[PEMBULATAN]]*O5</f>
        <v>174000</v>
      </c>
    </row>
    <row r="6" spans="1:16" ht="39" customHeight="1" x14ac:dyDescent="0.2">
      <c r="A6" s="90"/>
      <c r="B6" s="74"/>
      <c r="C6" s="85" t="s">
        <v>1667</v>
      </c>
      <c r="D6" s="77" t="s">
        <v>426</v>
      </c>
      <c r="E6" s="13">
        <v>44419</v>
      </c>
      <c r="F6" s="75" t="s">
        <v>1661</v>
      </c>
      <c r="G6" s="13">
        <v>44422</v>
      </c>
      <c r="H6" s="76" t="s">
        <v>1662</v>
      </c>
      <c r="I6" s="15">
        <v>97</v>
      </c>
      <c r="J6" s="15">
        <v>62</v>
      </c>
      <c r="K6" s="15">
        <v>44</v>
      </c>
      <c r="L6" s="15">
        <v>1</v>
      </c>
      <c r="M6" s="80">
        <f t="shared" si="0"/>
        <v>66.153999999999996</v>
      </c>
      <c r="N6" s="71">
        <v>66</v>
      </c>
      <c r="O6" s="62">
        <v>3000</v>
      </c>
      <c r="P6" s="63">
        <f>Table224523689101112131415161718192021222423456723456891011[[#This Row],[PEMBULATAN]]*O6</f>
        <v>198000</v>
      </c>
    </row>
    <row r="7" spans="1:16" ht="39" customHeight="1" x14ac:dyDescent="0.2">
      <c r="A7" s="90"/>
      <c r="B7" s="74"/>
      <c r="C7" s="85" t="s">
        <v>1668</v>
      </c>
      <c r="D7" s="77" t="s">
        <v>426</v>
      </c>
      <c r="E7" s="13">
        <v>44419</v>
      </c>
      <c r="F7" s="75" t="s">
        <v>1661</v>
      </c>
      <c r="G7" s="13">
        <v>44422</v>
      </c>
      <c r="H7" s="76" t="s">
        <v>1662</v>
      </c>
      <c r="I7" s="15">
        <v>75</v>
      </c>
      <c r="J7" s="15">
        <v>60</v>
      </c>
      <c r="K7" s="15">
        <v>38</v>
      </c>
      <c r="L7" s="15">
        <v>6</v>
      </c>
      <c r="M7" s="80">
        <f t="shared" si="0"/>
        <v>42.75</v>
      </c>
      <c r="N7" s="71">
        <v>43</v>
      </c>
      <c r="O7" s="62">
        <v>3000</v>
      </c>
      <c r="P7" s="63">
        <f>Table224523689101112131415161718192021222423456723456891011[[#This Row],[PEMBULATAN]]*O7</f>
        <v>129000</v>
      </c>
    </row>
    <row r="8" spans="1:16" ht="39" customHeight="1" x14ac:dyDescent="0.2">
      <c r="A8" s="90"/>
      <c r="B8" s="74"/>
      <c r="C8" s="85" t="s">
        <v>1669</v>
      </c>
      <c r="D8" s="77" t="s">
        <v>426</v>
      </c>
      <c r="E8" s="13">
        <v>44419</v>
      </c>
      <c r="F8" s="75" t="s">
        <v>1661</v>
      </c>
      <c r="G8" s="13">
        <v>44422</v>
      </c>
      <c r="H8" s="76" t="s">
        <v>1662</v>
      </c>
      <c r="I8" s="15">
        <v>70</v>
      </c>
      <c r="J8" s="15">
        <v>50</v>
      </c>
      <c r="K8" s="15">
        <v>30</v>
      </c>
      <c r="L8" s="15">
        <v>12</v>
      </c>
      <c r="M8" s="80">
        <f t="shared" si="0"/>
        <v>26.25</v>
      </c>
      <c r="N8" s="71">
        <v>26</v>
      </c>
      <c r="O8" s="62">
        <v>3000</v>
      </c>
      <c r="P8" s="63">
        <f>Table224523689101112131415161718192021222423456723456891011[[#This Row],[PEMBULATAN]]*O8</f>
        <v>78000</v>
      </c>
    </row>
    <row r="9" spans="1:16" ht="39" customHeight="1" x14ac:dyDescent="0.2">
      <c r="A9" s="90"/>
      <c r="B9" s="74"/>
      <c r="C9" s="85" t="s">
        <v>1670</v>
      </c>
      <c r="D9" s="77" t="s">
        <v>426</v>
      </c>
      <c r="E9" s="13">
        <v>44419</v>
      </c>
      <c r="F9" s="75" t="s">
        <v>1661</v>
      </c>
      <c r="G9" s="13">
        <v>44422</v>
      </c>
      <c r="H9" s="76" t="s">
        <v>1662</v>
      </c>
      <c r="I9" s="15">
        <v>56</v>
      </c>
      <c r="J9" s="15">
        <v>42</v>
      </c>
      <c r="K9" s="15">
        <v>20</v>
      </c>
      <c r="L9" s="15">
        <v>20</v>
      </c>
      <c r="M9" s="80">
        <f t="shared" si="0"/>
        <v>11.76</v>
      </c>
      <c r="N9" s="71">
        <v>20</v>
      </c>
      <c r="O9" s="62">
        <v>3000</v>
      </c>
      <c r="P9" s="63">
        <f>Table224523689101112131415161718192021222423456723456891011[[#This Row],[PEMBULATAN]]*O9</f>
        <v>60000</v>
      </c>
    </row>
    <row r="10" spans="1:16" ht="39" customHeight="1" x14ac:dyDescent="0.2">
      <c r="A10" s="90"/>
      <c r="B10" s="74"/>
      <c r="C10" s="85" t="s">
        <v>1671</v>
      </c>
      <c r="D10" s="77" t="s">
        <v>426</v>
      </c>
      <c r="E10" s="13">
        <v>44419</v>
      </c>
      <c r="F10" s="75" t="s">
        <v>1661</v>
      </c>
      <c r="G10" s="13">
        <v>44422</v>
      </c>
      <c r="H10" s="76" t="s">
        <v>1662</v>
      </c>
      <c r="I10" s="15">
        <v>105</v>
      </c>
      <c r="J10" s="15">
        <v>66</v>
      </c>
      <c r="K10" s="15">
        <v>28</v>
      </c>
      <c r="L10" s="15">
        <v>5</v>
      </c>
      <c r="M10" s="80">
        <f t="shared" si="0"/>
        <v>48.51</v>
      </c>
      <c r="N10" s="71">
        <v>49</v>
      </c>
      <c r="O10" s="62">
        <v>3000</v>
      </c>
      <c r="P10" s="63">
        <f>Table224523689101112131415161718192021222423456723456891011[[#This Row],[PEMBULATAN]]*O10</f>
        <v>147000</v>
      </c>
    </row>
    <row r="11" spans="1:16" ht="39" customHeight="1" x14ac:dyDescent="0.2">
      <c r="A11" s="90"/>
      <c r="B11" s="74"/>
      <c r="C11" s="85" t="s">
        <v>1672</v>
      </c>
      <c r="D11" s="77" t="s">
        <v>426</v>
      </c>
      <c r="E11" s="13">
        <v>44419</v>
      </c>
      <c r="F11" s="75" t="s">
        <v>1661</v>
      </c>
      <c r="G11" s="13">
        <v>44422</v>
      </c>
      <c r="H11" s="76" t="s">
        <v>1662</v>
      </c>
      <c r="I11" s="15">
        <v>76</v>
      </c>
      <c r="J11" s="15">
        <v>66</v>
      </c>
      <c r="K11" s="15">
        <v>30</v>
      </c>
      <c r="L11" s="15">
        <v>7</v>
      </c>
      <c r="M11" s="80">
        <f t="shared" si="0"/>
        <v>37.619999999999997</v>
      </c>
      <c r="N11" s="71">
        <v>38</v>
      </c>
      <c r="O11" s="62">
        <v>3000</v>
      </c>
      <c r="P11" s="63">
        <f>Table224523689101112131415161718192021222423456723456891011[[#This Row],[PEMBULATAN]]*O11</f>
        <v>114000</v>
      </c>
    </row>
    <row r="12" spans="1:16" ht="39" customHeight="1" x14ac:dyDescent="0.2">
      <c r="A12" s="90"/>
      <c r="B12" s="74"/>
      <c r="C12" s="85" t="s">
        <v>1673</v>
      </c>
      <c r="D12" s="77" t="s">
        <v>426</v>
      </c>
      <c r="E12" s="13">
        <v>44419</v>
      </c>
      <c r="F12" s="75" t="s">
        <v>1661</v>
      </c>
      <c r="G12" s="13">
        <v>44422</v>
      </c>
      <c r="H12" s="76" t="s">
        <v>1662</v>
      </c>
      <c r="I12" s="15">
        <v>90</v>
      </c>
      <c r="J12" s="15">
        <v>67</v>
      </c>
      <c r="K12" s="15">
        <v>39</v>
      </c>
      <c r="L12" s="15">
        <v>22</v>
      </c>
      <c r="M12" s="80">
        <f t="shared" si="0"/>
        <v>58.792499999999997</v>
      </c>
      <c r="N12" s="71">
        <v>59</v>
      </c>
      <c r="O12" s="62">
        <v>3000</v>
      </c>
      <c r="P12" s="63">
        <f>Table224523689101112131415161718192021222423456723456891011[[#This Row],[PEMBULATAN]]*O12</f>
        <v>177000</v>
      </c>
    </row>
    <row r="13" spans="1:16" ht="39" customHeight="1" x14ac:dyDescent="0.2">
      <c r="A13" s="90"/>
      <c r="B13" s="74"/>
      <c r="C13" s="85" t="s">
        <v>1674</v>
      </c>
      <c r="D13" s="77" t="s">
        <v>426</v>
      </c>
      <c r="E13" s="13">
        <v>44419</v>
      </c>
      <c r="F13" s="75" t="s">
        <v>1661</v>
      </c>
      <c r="G13" s="13">
        <v>44422</v>
      </c>
      <c r="H13" s="76" t="s">
        <v>1662</v>
      </c>
      <c r="I13" s="15">
        <v>70</v>
      </c>
      <c r="J13" s="15">
        <v>66</v>
      </c>
      <c r="K13" s="15">
        <v>28</v>
      </c>
      <c r="L13" s="15">
        <v>26</v>
      </c>
      <c r="M13" s="80">
        <f t="shared" si="0"/>
        <v>32.340000000000003</v>
      </c>
      <c r="N13" s="71">
        <v>32</v>
      </c>
      <c r="O13" s="62">
        <v>3000</v>
      </c>
      <c r="P13" s="63">
        <f>Table224523689101112131415161718192021222423456723456891011[[#This Row],[PEMBULATAN]]*O13</f>
        <v>96000</v>
      </c>
    </row>
    <row r="14" spans="1:16" ht="39" customHeight="1" x14ac:dyDescent="0.2">
      <c r="A14" s="90"/>
      <c r="B14" s="74"/>
      <c r="C14" s="85" t="s">
        <v>1675</v>
      </c>
      <c r="D14" s="77" t="s">
        <v>426</v>
      </c>
      <c r="E14" s="13">
        <v>44419</v>
      </c>
      <c r="F14" s="75" t="s">
        <v>1661</v>
      </c>
      <c r="G14" s="13">
        <v>44422</v>
      </c>
      <c r="H14" s="76" t="s">
        <v>1662</v>
      </c>
      <c r="I14" s="15">
        <v>100</v>
      </c>
      <c r="J14" s="15">
        <v>65</v>
      </c>
      <c r="K14" s="15">
        <v>28</v>
      </c>
      <c r="L14" s="15">
        <v>15</v>
      </c>
      <c r="M14" s="80">
        <f t="shared" si="0"/>
        <v>45.5</v>
      </c>
      <c r="N14" s="71">
        <v>46</v>
      </c>
      <c r="O14" s="62">
        <v>3000</v>
      </c>
      <c r="P14" s="63">
        <f>Table224523689101112131415161718192021222423456723456891011[[#This Row],[PEMBULATAN]]*O14</f>
        <v>138000</v>
      </c>
    </row>
    <row r="15" spans="1:16" ht="39" customHeight="1" x14ac:dyDescent="0.2">
      <c r="A15" s="90"/>
      <c r="B15" s="74"/>
      <c r="C15" s="85" t="s">
        <v>1676</v>
      </c>
      <c r="D15" s="77" t="s">
        <v>426</v>
      </c>
      <c r="E15" s="13">
        <v>44419</v>
      </c>
      <c r="F15" s="75" t="s">
        <v>1661</v>
      </c>
      <c r="G15" s="13">
        <v>44422</v>
      </c>
      <c r="H15" s="76" t="s">
        <v>1662</v>
      </c>
      <c r="I15" s="15">
        <v>77</v>
      </c>
      <c r="J15" s="15">
        <v>65</v>
      </c>
      <c r="K15" s="15">
        <v>22</v>
      </c>
      <c r="L15" s="15">
        <v>23</v>
      </c>
      <c r="M15" s="80">
        <f t="shared" si="0"/>
        <v>27.5275</v>
      </c>
      <c r="N15" s="71">
        <v>28</v>
      </c>
      <c r="O15" s="62">
        <v>3000</v>
      </c>
      <c r="P15" s="63">
        <f>Table224523689101112131415161718192021222423456723456891011[[#This Row],[PEMBULATAN]]*O15</f>
        <v>84000</v>
      </c>
    </row>
    <row r="16" spans="1:16" ht="39" customHeight="1" x14ac:dyDescent="0.2">
      <c r="A16" s="90"/>
      <c r="B16" s="74"/>
      <c r="C16" s="85" t="s">
        <v>1677</v>
      </c>
      <c r="D16" s="77" t="s">
        <v>426</v>
      </c>
      <c r="E16" s="13">
        <v>44419</v>
      </c>
      <c r="F16" s="75" t="s">
        <v>1661</v>
      </c>
      <c r="G16" s="13">
        <v>44422</v>
      </c>
      <c r="H16" s="76" t="s">
        <v>1662</v>
      </c>
      <c r="I16" s="15">
        <v>95</v>
      </c>
      <c r="J16" s="15">
        <v>58</v>
      </c>
      <c r="K16" s="15">
        <v>39</v>
      </c>
      <c r="L16" s="15">
        <v>11</v>
      </c>
      <c r="M16" s="80">
        <f t="shared" si="0"/>
        <v>53.722499999999997</v>
      </c>
      <c r="N16" s="71">
        <v>54</v>
      </c>
      <c r="O16" s="62">
        <v>3000</v>
      </c>
      <c r="P16" s="63">
        <f>Table224523689101112131415161718192021222423456723456891011[[#This Row],[PEMBULATAN]]*O16</f>
        <v>162000</v>
      </c>
    </row>
    <row r="17" spans="1:16" ht="39" customHeight="1" x14ac:dyDescent="0.2">
      <c r="A17" s="90"/>
      <c r="B17" s="74"/>
      <c r="C17" s="85" t="s">
        <v>1678</v>
      </c>
      <c r="D17" s="77" t="s">
        <v>426</v>
      </c>
      <c r="E17" s="13">
        <v>44419</v>
      </c>
      <c r="F17" s="75" t="s">
        <v>1661</v>
      </c>
      <c r="G17" s="13">
        <v>44422</v>
      </c>
      <c r="H17" s="76" t="s">
        <v>1662</v>
      </c>
      <c r="I17" s="15">
        <v>97</v>
      </c>
      <c r="J17" s="15">
        <v>61</v>
      </c>
      <c r="K17" s="15">
        <v>40</v>
      </c>
      <c r="L17" s="15">
        <v>4</v>
      </c>
      <c r="M17" s="80">
        <f t="shared" si="0"/>
        <v>59.17</v>
      </c>
      <c r="N17" s="71">
        <v>59</v>
      </c>
      <c r="O17" s="62">
        <v>3000</v>
      </c>
      <c r="P17" s="63">
        <f>Table224523689101112131415161718192021222423456723456891011[[#This Row],[PEMBULATAN]]*O17</f>
        <v>177000</v>
      </c>
    </row>
    <row r="18" spans="1:16" ht="39" customHeight="1" x14ac:dyDescent="0.2">
      <c r="A18" s="90"/>
      <c r="B18" s="74"/>
      <c r="C18" s="85" t="s">
        <v>1679</v>
      </c>
      <c r="D18" s="77" t="s">
        <v>426</v>
      </c>
      <c r="E18" s="13">
        <v>44419</v>
      </c>
      <c r="F18" s="75" t="s">
        <v>1661</v>
      </c>
      <c r="G18" s="13">
        <v>44422</v>
      </c>
      <c r="H18" s="76" t="s">
        <v>1662</v>
      </c>
      <c r="I18" s="15">
        <v>100</v>
      </c>
      <c r="J18" s="15">
        <v>60</v>
      </c>
      <c r="K18" s="15">
        <v>34</v>
      </c>
      <c r="L18" s="15">
        <v>7</v>
      </c>
      <c r="M18" s="80">
        <f t="shared" si="0"/>
        <v>51</v>
      </c>
      <c r="N18" s="71">
        <v>51</v>
      </c>
      <c r="O18" s="62">
        <v>3000</v>
      </c>
      <c r="P18" s="63">
        <f>Table224523689101112131415161718192021222423456723456891011[[#This Row],[PEMBULATAN]]*O18</f>
        <v>153000</v>
      </c>
    </row>
    <row r="19" spans="1:16" ht="39" customHeight="1" x14ac:dyDescent="0.2">
      <c r="A19" s="90"/>
      <c r="B19" s="74"/>
      <c r="C19" s="85" t="s">
        <v>1680</v>
      </c>
      <c r="D19" s="77" t="s">
        <v>426</v>
      </c>
      <c r="E19" s="13">
        <v>44419</v>
      </c>
      <c r="F19" s="75" t="s">
        <v>1661</v>
      </c>
      <c r="G19" s="13">
        <v>44422</v>
      </c>
      <c r="H19" s="76" t="s">
        <v>1662</v>
      </c>
      <c r="I19" s="15">
        <v>100</v>
      </c>
      <c r="J19" s="15">
        <v>64</v>
      </c>
      <c r="K19" s="15">
        <v>27</v>
      </c>
      <c r="L19" s="15">
        <v>27</v>
      </c>
      <c r="M19" s="80">
        <f t="shared" si="0"/>
        <v>43.2</v>
      </c>
      <c r="N19" s="71">
        <v>43</v>
      </c>
      <c r="O19" s="62">
        <v>3000</v>
      </c>
      <c r="P19" s="63">
        <f>Table224523689101112131415161718192021222423456723456891011[[#This Row],[PEMBULATAN]]*O19</f>
        <v>129000</v>
      </c>
    </row>
    <row r="20" spans="1:16" ht="39" customHeight="1" x14ac:dyDescent="0.2">
      <c r="A20" s="90"/>
      <c r="B20" s="74"/>
      <c r="C20" s="85" t="s">
        <v>1681</v>
      </c>
      <c r="D20" s="77" t="s">
        <v>426</v>
      </c>
      <c r="E20" s="13">
        <v>44419</v>
      </c>
      <c r="F20" s="75" t="s">
        <v>1661</v>
      </c>
      <c r="G20" s="13">
        <v>44422</v>
      </c>
      <c r="H20" s="76" t="s">
        <v>1662</v>
      </c>
      <c r="I20" s="15">
        <v>58</v>
      </c>
      <c r="J20" s="15">
        <v>48</v>
      </c>
      <c r="K20" s="15">
        <v>26</v>
      </c>
      <c r="L20" s="15">
        <v>19</v>
      </c>
      <c r="M20" s="80">
        <f t="shared" si="0"/>
        <v>18.096</v>
      </c>
      <c r="N20" s="71">
        <v>19</v>
      </c>
      <c r="O20" s="62">
        <v>3000</v>
      </c>
      <c r="P20" s="63">
        <f>Table224523689101112131415161718192021222423456723456891011[[#This Row],[PEMBULATAN]]*O20</f>
        <v>57000</v>
      </c>
    </row>
    <row r="21" spans="1:16" ht="39" customHeight="1" x14ac:dyDescent="0.2">
      <c r="A21" s="90"/>
      <c r="B21" s="74"/>
      <c r="C21" s="85" t="s">
        <v>1682</v>
      </c>
      <c r="D21" s="77" t="s">
        <v>426</v>
      </c>
      <c r="E21" s="13">
        <v>44419</v>
      </c>
      <c r="F21" s="75" t="s">
        <v>1661</v>
      </c>
      <c r="G21" s="13">
        <v>44422</v>
      </c>
      <c r="H21" s="76" t="s">
        <v>1662</v>
      </c>
      <c r="I21" s="15">
        <v>92</v>
      </c>
      <c r="J21" s="15">
        <v>53</v>
      </c>
      <c r="K21" s="15">
        <v>35</v>
      </c>
      <c r="L21" s="15">
        <v>25</v>
      </c>
      <c r="M21" s="80">
        <f t="shared" si="0"/>
        <v>42.664999999999999</v>
      </c>
      <c r="N21" s="71">
        <v>43</v>
      </c>
      <c r="O21" s="62">
        <v>3000</v>
      </c>
      <c r="P21" s="63">
        <f>Table224523689101112131415161718192021222423456723456891011[[#This Row],[PEMBULATAN]]*O21</f>
        <v>129000</v>
      </c>
    </row>
    <row r="22" spans="1:16" ht="39" customHeight="1" x14ac:dyDescent="0.2">
      <c r="A22" s="90"/>
      <c r="B22" s="74"/>
      <c r="C22" s="85" t="s">
        <v>1683</v>
      </c>
      <c r="D22" s="77" t="s">
        <v>426</v>
      </c>
      <c r="E22" s="13">
        <v>44419</v>
      </c>
      <c r="F22" s="75" t="s">
        <v>1661</v>
      </c>
      <c r="G22" s="13">
        <v>44422</v>
      </c>
      <c r="H22" s="76" t="s">
        <v>1662</v>
      </c>
      <c r="I22" s="15">
        <v>85</v>
      </c>
      <c r="J22" s="15">
        <v>60</v>
      </c>
      <c r="K22" s="15">
        <v>37</v>
      </c>
      <c r="L22" s="15">
        <v>12</v>
      </c>
      <c r="M22" s="80">
        <f t="shared" si="0"/>
        <v>47.174999999999997</v>
      </c>
      <c r="N22" s="71">
        <v>47</v>
      </c>
      <c r="O22" s="62">
        <v>3000</v>
      </c>
      <c r="P22" s="63">
        <f>Table224523689101112131415161718192021222423456723456891011[[#This Row],[PEMBULATAN]]*O22</f>
        <v>141000</v>
      </c>
    </row>
    <row r="23" spans="1:16" ht="39" customHeight="1" x14ac:dyDescent="0.2">
      <c r="A23" s="90"/>
      <c r="B23" s="74"/>
      <c r="C23" s="85" t="s">
        <v>1684</v>
      </c>
      <c r="D23" s="77" t="s">
        <v>426</v>
      </c>
      <c r="E23" s="13">
        <v>44419</v>
      </c>
      <c r="F23" s="75" t="s">
        <v>1661</v>
      </c>
      <c r="G23" s="13">
        <v>44422</v>
      </c>
      <c r="H23" s="76" t="s">
        <v>1662</v>
      </c>
      <c r="I23" s="15">
        <v>70</v>
      </c>
      <c r="J23" s="15">
        <v>58</v>
      </c>
      <c r="K23" s="15">
        <v>38</v>
      </c>
      <c r="L23" s="15">
        <v>20</v>
      </c>
      <c r="M23" s="80">
        <f t="shared" si="0"/>
        <v>38.57</v>
      </c>
      <c r="N23" s="71">
        <v>39</v>
      </c>
      <c r="O23" s="62">
        <v>3000</v>
      </c>
      <c r="P23" s="63">
        <f>Table224523689101112131415161718192021222423456723456891011[[#This Row],[PEMBULATAN]]*O23</f>
        <v>117000</v>
      </c>
    </row>
    <row r="24" spans="1:16" ht="39" customHeight="1" x14ac:dyDescent="0.2">
      <c r="A24" s="90"/>
      <c r="B24" s="74"/>
      <c r="C24" s="85" t="s">
        <v>1685</v>
      </c>
      <c r="D24" s="77" t="s">
        <v>426</v>
      </c>
      <c r="E24" s="13">
        <v>44419</v>
      </c>
      <c r="F24" s="75" t="s">
        <v>1661</v>
      </c>
      <c r="G24" s="13">
        <v>44422</v>
      </c>
      <c r="H24" s="76" t="s">
        <v>1662</v>
      </c>
      <c r="I24" s="15">
        <v>90</v>
      </c>
      <c r="J24" s="15">
        <v>60</v>
      </c>
      <c r="K24" s="15">
        <v>44</v>
      </c>
      <c r="L24" s="15">
        <v>16</v>
      </c>
      <c r="M24" s="80">
        <f t="shared" si="0"/>
        <v>59.4</v>
      </c>
      <c r="N24" s="71">
        <v>59</v>
      </c>
      <c r="O24" s="62">
        <v>3000</v>
      </c>
      <c r="P24" s="63">
        <f>Table224523689101112131415161718192021222423456723456891011[[#This Row],[PEMBULATAN]]*O24</f>
        <v>177000</v>
      </c>
    </row>
    <row r="25" spans="1:16" ht="39" customHeight="1" x14ac:dyDescent="0.2">
      <c r="A25" s="90"/>
      <c r="B25" s="74"/>
      <c r="C25" s="85" t="s">
        <v>1686</v>
      </c>
      <c r="D25" s="77" t="s">
        <v>426</v>
      </c>
      <c r="E25" s="13">
        <v>44419</v>
      </c>
      <c r="F25" s="75" t="s">
        <v>1661</v>
      </c>
      <c r="G25" s="13">
        <v>44422</v>
      </c>
      <c r="H25" s="76" t="s">
        <v>1662</v>
      </c>
      <c r="I25" s="15">
        <v>50</v>
      </c>
      <c r="J25" s="15">
        <v>56</v>
      </c>
      <c r="K25" s="15">
        <v>17</v>
      </c>
      <c r="L25" s="15">
        <v>19</v>
      </c>
      <c r="M25" s="80">
        <f t="shared" si="0"/>
        <v>11.9</v>
      </c>
      <c r="N25" s="71">
        <v>19</v>
      </c>
      <c r="O25" s="62">
        <v>3000</v>
      </c>
      <c r="P25" s="63">
        <f>Table224523689101112131415161718192021222423456723456891011[[#This Row],[PEMBULATAN]]*O25</f>
        <v>57000</v>
      </c>
    </row>
    <row r="26" spans="1:16" ht="39" customHeight="1" x14ac:dyDescent="0.2">
      <c r="A26" s="90"/>
      <c r="B26" s="74"/>
      <c r="C26" s="85" t="s">
        <v>1687</v>
      </c>
      <c r="D26" s="77" t="s">
        <v>426</v>
      </c>
      <c r="E26" s="13">
        <v>44419</v>
      </c>
      <c r="F26" s="75" t="s">
        <v>1661</v>
      </c>
      <c r="G26" s="13">
        <v>44422</v>
      </c>
      <c r="H26" s="76" t="s">
        <v>1662</v>
      </c>
      <c r="I26" s="15">
        <v>61</v>
      </c>
      <c r="J26" s="15">
        <v>55</v>
      </c>
      <c r="K26" s="15">
        <v>30</v>
      </c>
      <c r="L26" s="15">
        <v>11</v>
      </c>
      <c r="M26" s="80">
        <f t="shared" si="0"/>
        <v>25.162500000000001</v>
      </c>
      <c r="N26" s="71">
        <v>25</v>
      </c>
      <c r="O26" s="62">
        <v>3000</v>
      </c>
      <c r="P26" s="63">
        <f>Table224523689101112131415161718192021222423456723456891011[[#This Row],[PEMBULATAN]]*O26</f>
        <v>75000</v>
      </c>
    </row>
    <row r="27" spans="1:16" ht="39" customHeight="1" x14ac:dyDescent="0.2">
      <c r="A27" s="90"/>
      <c r="B27" s="74"/>
      <c r="C27" s="85" t="s">
        <v>1688</v>
      </c>
      <c r="D27" s="77" t="s">
        <v>426</v>
      </c>
      <c r="E27" s="13">
        <v>44419</v>
      </c>
      <c r="F27" s="75" t="s">
        <v>1661</v>
      </c>
      <c r="G27" s="13">
        <v>44422</v>
      </c>
      <c r="H27" s="76" t="s">
        <v>1662</v>
      </c>
      <c r="I27" s="15">
        <v>117</v>
      </c>
      <c r="J27" s="15">
        <v>64</v>
      </c>
      <c r="K27" s="15">
        <v>28</v>
      </c>
      <c r="L27" s="15">
        <v>22</v>
      </c>
      <c r="M27" s="80">
        <f t="shared" si="0"/>
        <v>52.415999999999997</v>
      </c>
      <c r="N27" s="71">
        <v>52</v>
      </c>
      <c r="O27" s="62">
        <v>3000</v>
      </c>
      <c r="P27" s="63">
        <f>Table224523689101112131415161718192021222423456723456891011[[#This Row],[PEMBULATAN]]*O27</f>
        <v>156000</v>
      </c>
    </row>
    <row r="28" spans="1:16" ht="22.5" customHeight="1" x14ac:dyDescent="0.2">
      <c r="A28" s="143" t="s">
        <v>32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5"/>
      <c r="M28" s="78">
        <f>SUBTOTAL(109,Table224523689101112131415161718192021222423456723456891011[KG VOLUME])</f>
        <v>1062.021</v>
      </c>
      <c r="N28" s="66">
        <f>SUM(N3:N27)</f>
        <v>1080</v>
      </c>
      <c r="O28" s="146">
        <f>SUM(P3:P27)</f>
        <v>3240000</v>
      </c>
      <c r="P28" s="147"/>
    </row>
    <row r="29" spans="1:16" ht="22.5" customHeight="1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2"/>
      <c r="N29" s="84" t="s">
        <v>53</v>
      </c>
      <c r="O29" s="83"/>
      <c r="P29" s="83">
        <f>O28*10%</f>
        <v>324000</v>
      </c>
    </row>
    <row r="30" spans="1:16" x14ac:dyDescent="0.2">
      <c r="A30" s="11"/>
      <c r="B30" s="54" t="s">
        <v>46</v>
      </c>
      <c r="C30" s="53"/>
      <c r="D30" s="55" t="s">
        <v>47</v>
      </c>
      <c r="H30" s="61"/>
      <c r="N30" s="60" t="s">
        <v>33</v>
      </c>
      <c r="P30" s="67">
        <f>O28*1%</f>
        <v>32400</v>
      </c>
    </row>
    <row r="31" spans="1:16" x14ac:dyDescent="0.2">
      <c r="A31" s="11"/>
      <c r="H31" s="61"/>
      <c r="N31" s="60" t="s">
        <v>34</v>
      </c>
      <c r="P31" s="69">
        <v>0</v>
      </c>
    </row>
    <row r="32" spans="1:16" ht="15.75" thickBot="1" x14ac:dyDescent="0.25">
      <c r="A32" s="11"/>
      <c r="H32" s="61"/>
      <c r="N32" s="60" t="s">
        <v>35</v>
      </c>
      <c r="P32" s="69">
        <v>0</v>
      </c>
    </row>
    <row r="33" spans="1:16" x14ac:dyDescent="0.2">
      <c r="A33" s="11"/>
      <c r="H33" s="61"/>
      <c r="N33" s="64" t="s">
        <v>36</v>
      </c>
      <c r="O33" s="65"/>
      <c r="P33" s="68">
        <f>O28-P29+P30</f>
        <v>2948400</v>
      </c>
    </row>
    <row r="34" spans="1:16" x14ac:dyDescent="0.2">
      <c r="B34" s="54"/>
      <c r="C34" s="53"/>
      <c r="D34" s="55"/>
    </row>
    <row r="36" spans="1:16" x14ac:dyDescent="0.2">
      <c r="A36" s="11"/>
      <c r="C36" s="53" t="s">
        <v>3713</v>
      </c>
      <c r="H36" s="61"/>
      <c r="P36" s="70"/>
    </row>
    <row r="37" spans="1:16" x14ac:dyDescent="0.2">
      <c r="A37" s="11"/>
      <c r="C37" s="2" t="s">
        <v>3714</v>
      </c>
      <c r="H37" s="61"/>
      <c r="O37" s="56"/>
      <c r="P37" s="70"/>
    </row>
    <row r="38" spans="1:16" s="3" customFormat="1" x14ac:dyDescent="0.25">
      <c r="A38" s="11"/>
      <c r="B38" s="2"/>
      <c r="C38" s="2" t="s">
        <v>3715</v>
      </c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 t="s">
        <v>3402</v>
      </c>
      <c r="E39" s="12"/>
      <c r="H39" s="61"/>
      <c r="N39" s="14"/>
      <c r="O39" s="14"/>
      <c r="P39" s="14"/>
    </row>
    <row r="40" spans="1:16" s="3" customFormat="1" x14ac:dyDescent="0.2">
      <c r="A40" s="11"/>
      <c r="B40" s="2"/>
      <c r="C40" s="53" t="s">
        <v>3716</v>
      </c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 t="s">
        <v>3399</v>
      </c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 t="s">
        <v>3717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3383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3393</v>
      </c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 t="s">
        <v>3394</v>
      </c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 t="s">
        <v>3382</v>
      </c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 t="s">
        <v>3371</v>
      </c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 t="s">
        <v>3362</v>
      </c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 t="s">
        <v>3374</v>
      </c>
      <c r="E49" s="12"/>
      <c r="H49" s="61"/>
      <c r="N49" s="14"/>
      <c r="O49" s="14"/>
      <c r="P49" s="14"/>
    </row>
    <row r="50" spans="1:16" x14ac:dyDescent="0.2">
      <c r="C50" s="2" t="s">
        <v>3375</v>
      </c>
    </row>
    <row r="51" spans="1:16" x14ac:dyDescent="0.2">
      <c r="C51" s="2" t="s">
        <v>3373</v>
      </c>
    </row>
    <row r="52" spans="1:16" x14ac:dyDescent="0.2">
      <c r="C52" s="2" t="s">
        <v>3350</v>
      </c>
    </row>
    <row r="53" spans="1:16" x14ac:dyDescent="0.2">
      <c r="C53" s="2" t="s">
        <v>3359</v>
      </c>
    </row>
    <row r="54" spans="1:16" x14ac:dyDescent="0.2">
      <c r="C54" s="2" t="s">
        <v>3366</v>
      </c>
    </row>
    <row r="55" spans="1:16" x14ac:dyDescent="0.2">
      <c r="C55" s="2" t="s">
        <v>3368</v>
      </c>
    </row>
    <row r="56" spans="1:16" x14ac:dyDescent="0.2">
      <c r="C56" s="2" t="s">
        <v>3352</v>
      </c>
    </row>
    <row r="57" spans="1:16" x14ac:dyDescent="0.2">
      <c r="C57" s="2" t="s">
        <v>3358</v>
      </c>
    </row>
    <row r="58" spans="1:16" x14ac:dyDescent="0.2">
      <c r="C58" s="2" t="s">
        <v>3367</v>
      </c>
    </row>
    <row r="59" spans="1:16" x14ac:dyDescent="0.2">
      <c r="C59" s="2" t="s">
        <v>3348</v>
      </c>
    </row>
    <row r="60" spans="1:16" x14ac:dyDescent="0.2">
      <c r="C60" s="2" t="s">
        <v>3341</v>
      </c>
    </row>
    <row r="61" spans="1:16" x14ac:dyDescent="0.2">
      <c r="C61" s="2" t="s">
        <v>3345</v>
      </c>
    </row>
    <row r="62" spans="1:16" x14ac:dyDescent="0.2">
      <c r="C62" s="2" t="s">
        <v>3322</v>
      </c>
    </row>
    <row r="63" spans="1:16" x14ac:dyDescent="0.2">
      <c r="C63" s="2" t="s">
        <v>3320</v>
      </c>
    </row>
    <row r="64" spans="1:16" x14ac:dyDescent="0.2">
      <c r="C64" s="2" t="s">
        <v>3306</v>
      </c>
    </row>
    <row r="65" spans="3:3" x14ac:dyDescent="0.2">
      <c r="C65" s="2" t="s">
        <v>3299</v>
      </c>
    </row>
    <row r="66" spans="3:3" x14ac:dyDescent="0.2">
      <c r="C66" s="2" t="s">
        <v>3280</v>
      </c>
    </row>
    <row r="67" spans="3:3" x14ac:dyDescent="0.2">
      <c r="C67" s="2" t="s">
        <v>3302</v>
      </c>
    </row>
    <row r="68" spans="3:3" x14ac:dyDescent="0.2">
      <c r="C68" s="2" t="s">
        <v>3333</v>
      </c>
    </row>
    <row r="69" spans="3:3" x14ac:dyDescent="0.2">
      <c r="C69" s="2" t="s">
        <v>3298</v>
      </c>
    </row>
    <row r="70" spans="3:3" x14ac:dyDescent="0.2">
      <c r="C70" s="2" t="s">
        <v>3301</v>
      </c>
    </row>
    <row r="71" spans="3:3" x14ac:dyDescent="0.2">
      <c r="C71" s="2" t="s">
        <v>3379</v>
      </c>
    </row>
    <row r="72" spans="3:3" x14ac:dyDescent="0.2">
      <c r="C72" s="2" t="s">
        <v>3365</v>
      </c>
    </row>
    <row r="73" spans="3:3" x14ac:dyDescent="0.2">
      <c r="C73" s="2" t="s">
        <v>3356</v>
      </c>
    </row>
    <row r="74" spans="3:3" x14ac:dyDescent="0.2">
      <c r="C74" s="2" t="s">
        <v>3346</v>
      </c>
    </row>
    <row r="75" spans="3:3" x14ac:dyDescent="0.2">
      <c r="C75" s="2" t="s">
        <v>3335</v>
      </c>
    </row>
    <row r="76" spans="3:3" x14ac:dyDescent="0.2">
      <c r="C76" s="2" t="s">
        <v>3384</v>
      </c>
    </row>
    <row r="77" spans="3:3" x14ac:dyDescent="0.2">
      <c r="C77" s="2" t="s">
        <v>3339</v>
      </c>
    </row>
    <row r="78" spans="3:3" x14ac:dyDescent="0.2">
      <c r="C78" s="2" t="s">
        <v>3327</v>
      </c>
    </row>
    <row r="79" spans="3:3" x14ac:dyDescent="0.2">
      <c r="C79" s="2" t="s">
        <v>3386</v>
      </c>
    </row>
    <row r="80" spans="3:3" x14ac:dyDescent="0.2">
      <c r="C80" s="2" t="s">
        <v>3318</v>
      </c>
    </row>
    <row r="81" spans="3:3" x14ac:dyDescent="0.2">
      <c r="C81" s="2" t="s">
        <v>3325</v>
      </c>
    </row>
    <row r="82" spans="3:3" x14ac:dyDescent="0.2">
      <c r="C82" s="2" t="s">
        <v>3309</v>
      </c>
    </row>
    <row r="83" spans="3:3" x14ac:dyDescent="0.2">
      <c r="C83" s="2" t="s">
        <v>3314</v>
      </c>
    </row>
    <row r="84" spans="3:3" x14ac:dyDescent="0.2">
      <c r="C84" s="2" t="s">
        <v>3290</v>
      </c>
    </row>
    <row r="85" spans="3:3" x14ac:dyDescent="0.2">
      <c r="C85" s="2" t="s">
        <v>3268</v>
      </c>
    </row>
    <row r="86" spans="3:3" x14ac:dyDescent="0.2">
      <c r="C86" s="2" t="s">
        <v>3288</v>
      </c>
    </row>
    <row r="87" spans="3:3" x14ac:dyDescent="0.2">
      <c r="C87" s="2" t="s">
        <v>3287</v>
      </c>
    </row>
    <row r="88" spans="3:3" x14ac:dyDescent="0.2">
      <c r="C88" s="2" t="s">
        <v>3261</v>
      </c>
    </row>
    <row r="89" spans="3:3" x14ac:dyDescent="0.2">
      <c r="C89" s="2" t="s">
        <v>3274</v>
      </c>
    </row>
    <row r="90" spans="3:3" x14ac:dyDescent="0.2">
      <c r="C90" s="2" t="s">
        <v>3246</v>
      </c>
    </row>
    <row r="91" spans="3:3" x14ac:dyDescent="0.2">
      <c r="C91" s="2" t="s">
        <v>3259</v>
      </c>
    </row>
    <row r="92" spans="3:3" x14ac:dyDescent="0.2">
      <c r="C92" s="2" t="s">
        <v>3266</v>
      </c>
    </row>
    <row r="93" spans="3:3" x14ac:dyDescent="0.2">
      <c r="C93" s="2" t="s">
        <v>3338</v>
      </c>
    </row>
    <row r="94" spans="3:3" x14ac:dyDescent="0.2">
      <c r="C94" s="2" t="s">
        <v>3269</v>
      </c>
    </row>
    <row r="95" spans="3:3" x14ac:dyDescent="0.2">
      <c r="C95" s="2" t="s">
        <v>3243</v>
      </c>
    </row>
    <row r="96" spans="3:3" x14ac:dyDescent="0.2">
      <c r="C96" s="2" t="s">
        <v>3242</v>
      </c>
    </row>
    <row r="97" spans="3:3" x14ac:dyDescent="0.2">
      <c r="C97" s="2" t="s">
        <v>3244</v>
      </c>
    </row>
    <row r="98" spans="3:3" x14ac:dyDescent="0.2">
      <c r="C98" s="2" t="s">
        <v>3389</v>
      </c>
    </row>
    <row r="99" spans="3:3" x14ac:dyDescent="0.2">
      <c r="C99" s="2" t="s">
        <v>3390</v>
      </c>
    </row>
    <row r="100" spans="3:3" x14ac:dyDescent="0.2">
      <c r="C100" s="2" t="s">
        <v>3391</v>
      </c>
    </row>
    <row r="101" spans="3:3" x14ac:dyDescent="0.2">
      <c r="C101" s="2" t="s">
        <v>3256</v>
      </c>
    </row>
    <row r="102" spans="3:3" x14ac:dyDescent="0.2">
      <c r="C102" s="2" t="s">
        <v>3353</v>
      </c>
    </row>
    <row r="103" spans="3:3" x14ac:dyDescent="0.2">
      <c r="C103" s="2" t="s">
        <v>3340</v>
      </c>
    </row>
    <row r="104" spans="3:3" x14ac:dyDescent="0.2">
      <c r="C104" s="2" t="s">
        <v>3351</v>
      </c>
    </row>
    <row r="105" spans="3:3" x14ac:dyDescent="0.2">
      <c r="C105" s="2" t="s">
        <v>3282</v>
      </c>
    </row>
    <row r="106" spans="3:3" x14ac:dyDescent="0.2">
      <c r="C106" s="2" t="s">
        <v>3328</v>
      </c>
    </row>
    <row r="107" spans="3:3" x14ac:dyDescent="0.2">
      <c r="C107" s="2" t="s">
        <v>3317</v>
      </c>
    </row>
    <row r="108" spans="3:3" x14ac:dyDescent="0.2">
      <c r="C108" s="2" t="s">
        <v>3291</v>
      </c>
    </row>
    <row r="109" spans="3:3" x14ac:dyDescent="0.2">
      <c r="C109" s="2" t="s">
        <v>3277</v>
      </c>
    </row>
    <row r="110" spans="3:3" x14ac:dyDescent="0.2">
      <c r="C110" s="2" t="s">
        <v>3289</v>
      </c>
    </row>
    <row r="111" spans="3:3" x14ac:dyDescent="0.2">
      <c r="C111" s="2" t="s">
        <v>3273</v>
      </c>
    </row>
    <row r="112" spans="3:3" x14ac:dyDescent="0.2">
      <c r="C112" s="2" t="s">
        <v>3227</v>
      </c>
    </row>
    <row r="113" spans="3:3" x14ac:dyDescent="0.2">
      <c r="C113" s="2" t="s">
        <v>3331</v>
      </c>
    </row>
    <row r="114" spans="3:3" x14ac:dyDescent="0.2">
      <c r="C114" s="2" t="s">
        <v>3265</v>
      </c>
    </row>
    <row r="115" spans="3:3" x14ac:dyDescent="0.2">
      <c r="C115" s="2" t="s">
        <v>3304</v>
      </c>
    </row>
    <row r="116" spans="3:3" x14ac:dyDescent="0.2">
      <c r="C116" s="2" t="s">
        <v>3293</v>
      </c>
    </row>
    <row r="117" spans="3:3" x14ac:dyDescent="0.2">
      <c r="C117" s="2" t="s">
        <v>3214</v>
      </c>
    </row>
    <row r="118" spans="3:3" x14ac:dyDescent="0.2">
      <c r="C118" s="2" t="s">
        <v>3230</v>
      </c>
    </row>
    <row r="119" spans="3:3" x14ac:dyDescent="0.2">
      <c r="C119" s="2" t="s">
        <v>3221</v>
      </c>
    </row>
    <row r="120" spans="3:3" x14ac:dyDescent="0.2">
      <c r="C120" s="2" t="s">
        <v>3218</v>
      </c>
    </row>
    <row r="121" spans="3:3" x14ac:dyDescent="0.2">
      <c r="C121" s="2" t="s">
        <v>3224</v>
      </c>
    </row>
    <row r="122" spans="3:3" x14ac:dyDescent="0.2">
      <c r="C122" s="2" t="s">
        <v>3222</v>
      </c>
    </row>
    <row r="123" spans="3:3" x14ac:dyDescent="0.2">
      <c r="C123" s="2" t="s">
        <v>3223</v>
      </c>
    </row>
    <row r="124" spans="3:3" x14ac:dyDescent="0.2">
      <c r="C124" s="2" t="s">
        <v>3403</v>
      </c>
    </row>
    <row r="125" spans="3:3" x14ac:dyDescent="0.2">
      <c r="C125" s="2" t="s">
        <v>3257</v>
      </c>
    </row>
    <row r="126" spans="3:3" x14ac:dyDescent="0.2">
      <c r="C126" s="2" t="s">
        <v>3213</v>
      </c>
    </row>
    <row r="127" spans="3:3" x14ac:dyDescent="0.2">
      <c r="C127" s="2" t="s">
        <v>3247</v>
      </c>
    </row>
    <row r="128" spans="3:3" x14ac:dyDescent="0.2">
      <c r="C128" s="2" t="s">
        <v>3205</v>
      </c>
    </row>
    <row r="129" spans="3:3" x14ac:dyDescent="0.2">
      <c r="C129" s="2" t="s">
        <v>3250</v>
      </c>
    </row>
    <row r="130" spans="3:3" x14ac:dyDescent="0.2">
      <c r="C130" s="2" t="s">
        <v>3191</v>
      </c>
    </row>
    <row r="131" spans="3:3" x14ac:dyDescent="0.2">
      <c r="C131" s="2" t="s">
        <v>3193</v>
      </c>
    </row>
    <row r="132" spans="3:3" x14ac:dyDescent="0.2">
      <c r="C132" s="2" t="s">
        <v>3188</v>
      </c>
    </row>
    <row r="133" spans="3:3" x14ac:dyDescent="0.2">
      <c r="C133" s="2" t="s">
        <v>3248</v>
      </c>
    </row>
    <row r="134" spans="3:3" x14ac:dyDescent="0.2">
      <c r="C134" s="2" t="s">
        <v>3199</v>
      </c>
    </row>
    <row r="135" spans="3:3" x14ac:dyDescent="0.2">
      <c r="C135" s="2" t="s">
        <v>3198</v>
      </c>
    </row>
    <row r="136" spans="3:3" x14ac:dyDescent="0.2">
      <c r="C136" s="2" t="s">
        <v>3129</v>
      </c>
    </row>
    <row r="137" spans="3:3" x14ac:dyDescent="0.2">
      <c r="C137" s="2" t="s">
        <v>3174</v>
      </c>
    </row>
    <row r="138" spans="3:3" x14ac:dyDescent="0.2">
      <c r="C138" s="2" t="s">
        <v>3126</v>
      </c>
    </row>
    <row r="139" spans="3:3" x14ac:dyDescent="0.2">
      <c r="C139" s="2" t="s">
        <v>3103</v>
      </c>
    </row>
    <row r="140" spans="3:3" x14ac:dyDescent="0.2">
      <c r="C140" s="2" t="s">
        <v>3123</v>
      </c>
    </row>
    <row r="141" spans="3:3" x14ac:dyDescent="0.2">
      <c r="C141" s="2" t="s">
        <v>3110</v>
      </c>
    </row>
    <row r="142" spans="3:3" x14ac:dyDescent="0.2">
      <c r="C142" s="2" t="s">
        <v>3163</v>
      </c>
    </row>
    <row r="143" spans="3:3" x14ac:dyDescent="0.2">
      <c r="C143" s="2" t="s">
        <v>3200</v>
      </c>
    </row>
    <row r="144" spans="3:3" x14ac:dyDescent="0.2">
      <c r="C144" s="2" t="s">
        <v>3187</v>
      </c>
    </row>
    <row r="145" spans="3:3" x14ac:dyDescent="0.2">
      <c r="C145" s="2" t="s">
        <v>3106</v>
      </c>
    </row>
    <row r="146" spans="3:3" x14ac:dyDescent="0.2">
      <c r="C146" s="2" t="s">
        <v>3107</v>
      </c>
    </row>
    <row r="147" spans="3:3" x14ac:dyDescent="0.2">
      <c r="C147" s="2" t="s">
        <v>3113</v>
      </c>
    </row>
    <row r="148" spans="3:3" x14ac:dyDescent="0.2">
      <c r="C148" s="2" t="s">
        <v>3112</v>
      </c>
    </row>
    <row r="149" spans="3:3" x14ac:dyDescent="0.2">
      <c r="C149" s="2" t="s">
        <v>3119</v>
      </c>
    </row>
    <row r="150" spans="3:3" x14ac:dyDescent="0.2">
      <c r="C150" s="2" t="s">
        <v>3196</v>
      </c>
    </row>
    <row r="151" spans="3:3" x14ac:dyDescent="0.2">
      <c r="C151" s="2" t="s">
        <v>3139</v>
      </c>
    </row>
    <row r="152" spans="3:3" x14ac:dyDescent="0.2">
      <c r="C152" s="2" t="s">
        <v>3135</v>
      </c>
    </row>
    <row r="153" spans="3:3" x14ac:dyDescent="0.2">
      <c r="C153" s="2" t="s">
        <v>3140</v>
      </c>
    </row>
    <row r="154" spans="3:3" x14ac:dyDescent="0.2">
      <c r="C154" s="2" t="s">
        <v>3130</v>
      </c>
    </row>
    <row r="155" spans="3:3" x14ac:dyDescent="0.2">
      <c r="C155" s="2" t="s">
        <v>3142</v>
      </c>
    </row>
    <row r="156" spans="3:3" x14ac:dyDescent="0.2">
      <c r="C156" s="2" t="s">
        <v>3143</v>
      </c>
    </row>
    <row r="157" spans="3:3" x14ac:dyDescent="0.2">
      <c r="C157" s="2" t="s">
        <v>3109</v>
      </c>
    </row>
    <row r="158" spans="3:3" x14ac:dyDescent="0.2">
      <c r="C158" s="2" t="s">
        <v>3157</v>
      </c>
    </row>
    <row r="159" spans="3:3" x14ac:dyDescent="0.2">
      <c r="C159" s="2" t="s">
        <v>3235</v>
      </c>
    </row>
    <row r="160" spans="3:3" x14ac:dyDescent="0.2">
      <c r="C160" s="2" t="s">
        <v>3167</v>
      </c>
    </row>
    <row r="161" spans="3:3" x14ac:dyDescent="0.2">
      <c r="C161" s="2" t="s">
        <v>3095</v>
      </c>
    </row>
    <row r="162" spans="3:3" x14ac:dyDescent="0.2">
      <c r="C162" s="2" t="s">
        <v>3025</v>
      </c>
    </row>
    <row r="163" spans="3:3" x14ac:dyDescent="0.2">
      <c r="C163" s="2" t="s">
        <v>3183</v>
      </c>
    </row>
    <row r="164" spans="3:3" x14ac:dyDescent="0.2">
      <c r="C164" s="2" t="s">
        <v>3152</v>
      </c>
    </row>
    <row r="165" spans="3:3" x14ac:dyDescent="0.2">
      <c r="C165" s="2" t="s">
        <v>3138</v>
      </c>
    </row>
    <row r="166" spans="3:3" x14ac:dyDescent="0.2">
      <c r="C166" s="2" t="s">
        <v>3124</v>
      </c>
    </row>
    <row r="167" spans="3:3" x14ac:dyDescent="0.2">
      <c r="C167" s="2" t="s">
        <v>3153</v>
      </c>
    </row>
    <row r="168" spans="3:3" x14ac:dyDescent="0.2">
      <c r="C168" s="2" t="s">
        <v>3147</v>
      </c>
    </row>
    <row r="169" spans="3:3" x14ac:dyDescent="0.2">
      <c r="C169" s="2" t="s">
        <v>3111</v>
      </c>
    </row>
    <row r="170" spans="3:3" x14ac:dyDescent="0.2">
      <c r="C170" s="2" t="s">
        <v>3134</v>
      </c>
    </row>
    <row r="171" spans="3:3" x14ac:dyDescent="0.2">
      <c r="C171" s="2" t="s">
        <v>3145</v>
      </c>
    </row>
    <row r="172" spans="3:3" x14ac:dyDescent="0.2">
      <c r="C172" s="2" t="s">
        <v>3117</v>
      </c>
    </row>
    <row r="173" spans="3:3" x14ac:dyDescent="0.2">
      <c r="C173" s="2" t="s">
        <v>3154</v>
      </c>
    </row>
    <row r="174" spans="3:3" x14ac:dyDescent="0.2">
      <c r="C174" s="2" t="s">
        <v>3181</v>
      </c>
    </row>
    <row r="175" spans="3:3" x14ac:dyDescent="0.2">
      <c r="C175" s="2" t="s">
        <v>3030</v>
      </c>
    </row>
    <row r="176" spans="3:3" x14ac:dyDescent="0.2">
      <c r="C176" s="2" t="s">
        <v>3073</v>
      </c>
    </row>
    <row r="177" spans="3:3" x14ac:dyDescent="0.2">
      <c r="C177" s="2" t="s">
        <v>3029</v>
      </c>
    </row>
    <row r="178" spans="3:3" x14ac:dyDescent="0.2">
      <c r="C178" s="2" t="s">
        <v>3038</v>
      </c>
    </row>
    <row r="179" spans="3:3" x14ac:dyDescent="0.2">
      <c r="C179" s="2" t="s">
        <v>3085</v>
      </c>
    </row>
    <row r="180" spans="3:3" x14ac:dyDescent="0.2">
      <c r="C180" s="2" t="s">
        <v>3054</v>
      </c>
    </row>
    <row r="181" spans="3:3" x14ac:dyDescent="0.2">
      <c r="C181" s="2" t="s">
        <v>3040</v>
      </c>
    </row>
    <row r="182" spans="3:3" x14ac:dyDescent="0.2">
      <c r="C182" s="2" t="s">
        <v>3078</v>
      </c>
    </row>
    <row r="183" spans="3:3" x14ac:dyDescent="0.2">
      <c r="C183" s="2" t="s">
        <v>3059</v>
      </c>
    </row>
    <row r="184" spans="3:3" x14ac:dyDescent="0.2">
      <c r="C184" s="2" t="s">
        <v>3028</v>
      </c>
    </row>
    <row r="185" spans="3:3" x14ac:dyDescent="0.2">
      <c r="C185" s="2" t="s">
        <v>3166</v>
      </c>
    </row>
    <row r="186" spans="3:3" x14ac:dyDescent="0.2">
      <c r="C186" s="2" t="s">
        <v>3097</v>
      </c>
    </row>
    <row r="187" spans="3:3" x14ac:dyDescent="0.2">
      <c r="C187" s="2" t="s">
        <v>3172</v>
      </c>
    </row>
    <row r="188" spans="3:3" x14ac:dyDescent="0.2">
      <c r="C188" s="2" t="s">
        <v>3175</v>
      </c>
    </row>
    <row r="189" spans="3:3" x14ac:dyDescent="0.2">
      <c r="C189" s="2" t="s">
        <v>3079</v>
      </c>
    </row>
    <row r="190" spans="3:3" x14ac:dyDescent="0.2">
      <c r="C190" s="2" t="s">
        <v>3056</v>
      </c>
    </row>
    <row r="191" spans="3:3" x14ac:dyDescent="0.2">
      <c r="C191" s="2" t="s">
        <v>3048</v>
      </c>
    </row>
    <row r="192" spans="3:3" x14ac:dyDescent="0.2">
      <c r="C192" s="2" t="s">
        <v>3083</v>
      </c>
    </row>
    <row r="193" spans="3:3" x14ac:dyDescent="0.2">
      <c r="C193" s="2" t="s">
        <v>3060</v>
      </c>
    </row>
    <row r="194" spans="3:3" x14ac:dyDescent="0.2">
      <c r="C194" s="2" t="s">
        <v>3076</v>
      </c>
    </row>
    <row r="195" spans="3:3" x14ac:dyDescent="0.2">
      <c r="C195" s="2" t="s">
        <v>3069</v>
      </c>
    </row>
    <row r="196" spans="3:3" x14ac:dyDescent="0.2">
      <c r="C196" s="2" t="s">
        <v>3080</v>
      </c>
    </row>
    <row r="197" spans="3:3" x14ac:dyDescent="0.2">
      <c r="C197" s="2" t="s">
        <v>3074</v>
      </c>
    </row>
    <row r="198" spans="3:3" x14ac:dyDescent="0.2">
      <c r="C198" s="2" t="s">
        <v>3070</v>
      </c>
    </row>
    <row r="199" spans="3:3" x14ac:dyDescent="0.2">
      <c r="C199" s="2" t="s">
        <v>3072</v>
      </c>
    </row>
    <row r="200" spans="3:3" x14ac:dyDescent="0.2">
      <c r="C200" s="2" t="s">
        <v>3067</v>
      </c>
    </row>
    <row r="201" spans="3:3" x14ac:dyDescent="0.2">
      <c r="C201" s="2" t="s">
        <v>3063</v>
      </c>
    </row>
    <row r="202" spans="3:3" x14ac:dyDescent="0.2">
      <c r="C202" s="2" t="s">
        <v>3049</v>
      </c>
    </row>
    <row r="203" spans="3:3" x14ac:dyDescent="0.2">
      <c r="C203" s="2" t="s">
        <v>3718</v>
      </c>
    </row>
    <row r="204" spans="3:3" x14ac:dyDescent="0.2">
      <c r="C204" s="2" t="s">
        <v>3719</v>
      </c>
    </row>
    <row r="205" spans="3:3" x14ac:dyDescent="0.2">
      <c r="C205" s="2" t="s">
        <v>3720</v>
      </c>
    </row>
    <row r="206" spans="3:3" x14ac:dyDescent="0.2">
      <c r="C206" s="2" t="s">
        <v>3721</v>
      </c>
    </row>
    <row r="207" spans="3:3" x14ac:dyDescent="0.2">
      <c r="C207" s="2" t="s">
        <v>3722</v>
      </c>
    </row>
    <row r="208" spans="3:3" x14ac:dyDescent="0.2">
      <c r="C208" s="2" t="s">
        <v>3723</v>
      </c>
    </row>
    <row r="209" spans="3:3" x14ac:dyDescent="0.2">
      <c r="C209" s="2" t="s">
        <v>3724</v>
      </c>
    </row>
    <row r="210" spans="3:3" x14ac:dyDescent="0.2">
      <c r="C210" s="2" t="s">
        <v>3725</v>
      </c>
    </row>
    <row r="211" spans="3:3" x14ac:dyDescent="0.2">
      <c r="C211" s="2" t="s">
        <v>3726</v>
      </c>
    </row>
    <row r="212" spans="3:3" x14ac:dyDescent="0.2">
      <c r="C212" s="2" t="s">
        <v>3727</v>
      </c>
    </row>
    <row r="213" spans="3:3" x14ac:dyDescent="0.2">
      <c r="C213" s="2" t="s">
        <v>3728</v>
      </c>
    </row>
    <row r="214" spans="3:3" x14ac:dyDescent="0.2">
      <c r="C214" s="2" t="s">
        <v>3729</v>
      </c>
    </row>
    <row r="215" spans="3:3" x14ac:dyDescent="0.2">
      <c r="C215" s="2" t="s">
        <v>3730</v>
      </c>
    </row>
    <row r="216" spans="3:3" x14ac:dyDescent="0.2">
      <c r="C216" s="2" t="s">
        <v>3731</v>
      </c>
    </row>
    <row r="217" spans="3:3" x14ac:dyDescent="0.2">
      <c r="C217" s="2" t="s">
        <v>3732</v>
      </c>
    </row>
    <row r="218" spans="3:3" x14ac:dyDescent="0.2">
      <c r="C218" s="2" t="s">
        <v>3733</v>
      </c>
    </row>
    <row r="219" spans="3:3" x14ac:dyDescent="0.2">
      <c r="C219" s="2" t="s">
        <v>3734</v>
      </c>
    </row>
    <row r="220" spans="3:3" x14ac:dyDescent="0.2">
      <c r="C220" s="2" t="s">
        <v>3735</v>
      </c>
    </row>
    <row r="221" spans="3:3" x14ac:dyDescent="0.2">
      <c r="C221" s="2" t="s">
        <v>3736</v>
      </c>
    </row>
    <row r="222" spans="3:3" x14ac:dyDescent="0.2">
      <c r="C222" s="2" t="s">
        <v>3737</v>
      </c>
    </row>
    <row r="223" spans="3:3" x14ac:dyDescent="0.2">
      <c r="C223" s="2" t="s">
        <v>3738</v>
      </c>
    </row>
    <row r="224" spans="3:3" x14ac:dyDescent="0.2">
      <c r="C224" s="2" t="s">
        <v>3739</v>
      </c>
    </row>
    <row r="225" spans="3:3" x14ac:dyDescent="0.2">
      <c r="C225" s="2" t="s">
        <v>3740</v>
      </c>
    </row>
    <row r="226" spans="3:3" x14ac:dyDescent="0.2">
      <c r="C226" s="2" t="s">
        <v>3741</v>
      </c>
    </row>
    <row r="227" spans="3:3" x14ac:dyDescent="0.2">
      <c r="C227" s="2" t="s">
        <v>3742</v>
      </c>
    </row>
    <row r="228" spans="3:3" x14ac:dyDescent="0.2">
      <c r="C228" s="2" t="s">
        <v>3743</v>
      </c>
    </row>
    <row r="229" spans="3:3" x14ac:dyDescent="0.2">
      <c r="C229" s="2" t="s">
        <v>3744</v>
      </c>
    </row>
    <row r="230" spans="3:3" x14ac:dyDescent="0.2">
      <c r="C230" s="2" t="s">
        <v>3745</v>
      </c>
    </row>
    <row r="231" spans="3:3" x14ac:dyDescent="0.2">
      <c r="C231" s="2" t="s">
        <v>3746</v>
      </c>
    </row>
    <row r="232" spans="3:3" x14ac:dyDescent="0.2">
      <c r="C232" s="2" t="s">
        <v>3747</v>
      </c>
    </row>
    <row r="233" spans="3:3" x14ac:dyDescent="0.2">
      <c r="C233" s="2" t="s">
        <v>3748</v>
      </c>
    </row>
    <row r="234" spans="3:3" x14ac:dyDescent="0.2">
      <c r="C234" s="2" t="s">
        <v>3749</v>
      </c>
    </row>
    <row r="235" spans="3:3" x14ac:dyDescent="0.2">
      <c r="C235" s="2" t="s">
        <v>3750</v>
      </c>
    </row>
    <row r="236" spans="3:3" x14ac:dyDescent="0.2">
      <c r="C236" s="2" t="s">
        <v>3751</v>
      </c>
    </row>
    <row r="237" spans="3:3" x14ac:dyDescent="0.2">
      <c r="C237" s="2" t="s">
        <v>3752</v>
      </c>
    </row>
    <row r="238" spans="3:3" x14ac:dyDescent="0.2">
      <c r="C238" s="2" t="s">
        <v>3753</v>
      </c>
    </row>
    <row r="239" spans="3:3" x14ac:dyDescent="0.2">
      <c r="C239" s="2" t="s">
        <v>3754</v>
      </c>
    </row>
    <row r="240" spans="3:3" x14ac:dyDescent="0.2">
      <c r="C240" s="2" t="s">
        <v>3755</v>
      </c>
    </row>
    <row r="241" spans="3:3" x14ac:dyDescent="0.2">
      <c r="C241" s="2" t="s">
        <v>3756</v>
      </c>
    </row>
    <row r="242" spans="3:3" x14ac:dyDescent="0.2">
      <c r="C242" s="2" t="s">
        <v>3757</v>
      </c>
    </row>
    <row r="243" spans="3:3" x14ac:dyDescent="0.2">
      <c r="C243" s="2" t="s">
        <v>3758</v>
      </c>
    </row>
    <row r="244" spans="3:3" x14ac:dyDescent="0.2">
      <c r="C244" s="2" t="s">
        <v>3759</v>
      </c>
    </row>
    <row r="245" spans="3:3" x14ac:dyDescent="0.2">
      <c r="C245" s="2" t="s">
        <v>3760</v>
      </c>
    </row>
    <row r="246" spans="3:3" x14ac:dyDescent="0.2">
      <c r="C246" s="2" t="s">
        <v>3761</v>
      </c>
    </row>
    <row r="247" spans="3:3" x14ac:dyDescent="0.2">
      <c r="C247" s="2" t="s">
        <v>3762</v>
      </c>
    </row>
    <row r="248" spans="3:3" x14ac:dyDescent="0.2">
      <c r="C248" s="2" t="s">
        <v>3763</v>
      </c>
    </row>
    <row r="249" spans="3:3" x14ac:dyDescent="0.2">
      <c r="C249" s="2" t="s">
        <v>3764</v>
      </c>
    </row>
    <row r="250" spans="3:3" x14ac:dyDescent="0.2">
      <c r="C250" s="2" t="s">
        <v>3765</v>
      </c>
    </row>
    <row r="251" spans="3:3" x14ac:dyDescent="0.2">
      <c r="C251" s="2" t="s">
        <v>3766</v>
      </c>
    </row>
    <row r="252" spans="3:3" x14ac:dyDescent="0.2">
      <c r="C252" s="2" t="s">
        <v>3767</v>
      </c>
    </row>
    <row r="253" spans="3:3" x14ac:dyDescent="0.2">
      <c r="C253" s="2" t="s">
        <v>3768</v>
      </c>
    </row>
    <row r="254" spans="3:3" x14ac:dyDescent="0.2">
      <c r="C254" s="2" t="s">
        <v>3769</v>
      </c>
    </row>
    <row r="255" spans="3:3" x14ac:dyDescent="0.2">
      <c r="C255" s="2" t="s">
        <v>3770</v>
      </c>
    </row>
    <row r="256" spans="3:3" x14ac:dyDescent="0.2">
      <c r="C256" s="2" t="s">
        <v>3771</v>
      </c>
    </row>
    <row r="257" spans="3:3" x14ac:dyDescent="0.2">
      <c r="C257" s="2" t="s">
        <v>3772</v>
      </c>
    </row>
    <row r="258" spans="3:3" x14ac:dyDescent="0.2">
      <c r="C258" s="2" t="s">
        <v>3773</v>
      </c>
    </row>
    <row r="259" spans="3:3" x14ac:dyDescent="0.2">
      <c r="C259" s="2" t="s">
        <v>3774</v>
      </c>
    </row>
    <row r="260" spans="3:3" x14ac:dyDescent="0.2">
      <c r="C260" s="2" t="s">
        <v>3775</v>
      </c>
    </row>
    <row r="261" spans="3:3" x14ac:dyDescent="0.2">
      <c r="C261" s="2" t="s">
        <v>3776</v>
      </c>
    </row>
    <row r="262" spans="3:3" x14ac:dyDescent="0.2">
      <c r="C262" s="2" t="s">
        <v>3777</v>
      </c>
    </row>
    <row r="263" spans="3:3" x14ac:dyDescent="0.2">
      <c r="C263" s="2" t="s">
        <v>3778</v>
      </c>
    </row>
    <row r="264" spans="3:3" x14ac:dyDescent="0.2">
      <c r="C264" s="2" t="s">
        <v>3779</v>
      </c>
    </row>
    <row r="265" spans="3:3" x14ac:dyDescent="0.2">
      <c r="C265" s="2" t="s">
        <v>3780</v>
      </c>
    </row>
    <row r="266" spans="3:3" x14ac:dyDescent="0.2">
      <c r="C266" s="2" t="s">
        <v>3781</v>
      </c>
    </row>
    <row r="267" spans="3:3" x14ac:dyDescent="0.2">
      <c r="C267" s="2" t="s">
        <v>3782</v>
      </c>
    </row>
    <row r="268" spans="3:3" x14ac:dyDescent="0.2">
      <c r="C268" s="2" t="s">
        <v>3783</v>
      </c>
    </row>
    <row r="269" spans="3:3" x14ac:dyDescent="0.2">
      <c r="C269" s="2" t="s">
        <v>3784</v>
      </c>
    </row>
    <row r="270" spans="3:3" x14ac:dyDescent="0.2">
      <c r="C270" s="2" t="s">
        <v>3785</v>
      </c>
    </row>
    <row r="271" spans="3:3" x14ac:dyDescent="0.2">
      <c r="C271" s="2" t="s">
        <v>3786</v>
      </c>
    </row>
    <row r="272" spans="3:3" x14ac:dyDescent="0.2">
      <c r="C272" s="2" t="s">
        <v>3787</v>
      </c>
    </row>
    <row r="273" spans="3:3" x14ac:dyDescent="0.2">
      <c r="C273" s="2" t="s">
        <v>3788</v>
      </c>
    </row>
    <row r="274" spans="3:3" x14ac:dyDescent="0.2">
      <c r="C274" s="2" t="s">
        <v>3789</v>
      </c>
    </row>
    <row r="275" spans="3:3" x14ac:dyDescent="0.2">
      <c r="C275" s="2" t="s">
        <v>3790</v>
      </c>
    </row>
    <row r="276" spans="3:3" x14ac:dyDescent="0.2">
      <c r="C276" s="2" t="s">
        <v>3791</v>
      </c>
    </row>
    <row r="277" spans="3:3" x14ac:dyDescent="0.2">
      <c r="C277" s="2" t="s">
        <v>3792</v>
      </c>
    </row>
    <row r="278" spans="3:3" x14ac:dyDescent="0.2">
      <c r="C278" s="2" t="s">
        <v>3372</v>
      </c>
    </row>
    <row r="279" spans="3:3" x14ac:dyDescent="0.2">
      <c r="C279" s="2" t="s">
        <v>3400</v>
      </c>
    </row>
    <row r="280" spans="3:3" x14ac:dyDescent="0.2">
      <c r="C280" s="2" t="s">
        <v>3793</v>
      </c>
    </row>
    <row r="281" spans="3:3" x14ac:dyDescent="0.2">
      <c r="C281" s="2" t="s">
        <v>3397</v>
      </c>
    </row>
    <row r="282" spans="3:3" x14ac:dyDescent="0.2">
      <c r="C282" s="2" t="s">
        <v>3398</v>
      </c>
    </row>
    <row r="283" spans="3:3" x14ac:dyDescent="0.2">
      <c r="C283" s="2" t="s">
        <v>3395</v>
      </c>
    </row>
    <row r="284" spans="3:3" x14ac:dyDescent="0.2">
      <c r="C284" s="2" t="s">
        <v>3381</v>
      </c>
    </row>
    <row r="285" spans="3:3" x14ac:dyDescent="0.2">
      <c r="C285" s="2" t="s">
        <v>3794</v>
      </c>
    </row>
    <row r="286" spans="3:3" x14ac:dyDescent="0.2">
      <c r="C286" s="2" t="s">
        <v>3396</v>
      </c>
    </row>
    <row r="287" spans="3:3" x14ac:dyDescent="0.2">
      <c r="C287" s="2" t="s">
        <v>3795</v>
      </c>
    </row>
    <row r="288" spans="3:3" x14ac:dyDescent="0.2">
      <c r="C288" s="2" t="s">
        <v>3796</v>
      </c>
    </row>
    <row r="289" spans="3:3" x14ac:dyDescent="0.2">
      <c r="C289" s="2" t="s">
        <v>3401</v>
      </c>
    </row>
    <row r="290" spans="3:3" x14ac:dyDescent="0.2">
      <c r="C290" s="2" t="s">
        <v>3797</v>
      </c>
    </row>
    <row r="291" spans="3:3" x14ac:dyDescent="0.2">
      <c r="C291" s="2" t="s">
        <v>3360</v>
      </c>
    </row>
    <row r="292" spans="3:3" x14ac:dyDescent="0.2">
      <c r="C292" s="2" t="s">
        <v>3378</v>
      </c>
    </row>
    <row r="293" spans="3:3" x14ac:dyDescent="0.2">
      <c r="C293" s="2" t="s">
        <v>3370</v>
      </c>
    </row>
    <row r="294" spans="3:3" x14ac:dyDescent="0.2">
      <c r="C294" s="2" t="s">
        <v>3380</v>
      </c>
    </row>
    <row r="295" spans="3:3" x14ac:dyDescent="0.2">
      <c r="C295" s="2" t="s">
        <v>3392</v>
      </c>
    </row>
    <row r="296" spans="3:3" x14ac:dyDescent="0.2">
      <c r="C296" s="2" t="s">
        <v>3363</v>
      </c>
    </row>
    <row r="297" spans="3:3" x14ac:dyDescent="0.2">
      <c r="C297" s="2" t="s">
        <v>3369</v>
      </c>
    </row>
    <row r="298" spans="3:3" x14ac:dyDescent="0.2">
      <c r="C298" s="2" t="s">
        <v>3361</v>
      </c>
    </row>
    <row r="299" spans="3:3" x14ac:dyDescent="0.2">
      <c r="C299" s="2" t="s">
        <v>3376</v>
      </c>
    </row>
    <row r="300" spans="3:3" x14ac:dyDescent="0.2">
      <c r="C300" s="2" t="s">
        <v>3347</v>
      </c>
    </row>
    <row r="301" spans="3:3" x14ac:dyDescent="0.2">
      <c r="C301" s="2" t="s">
        <v>3336</v>
      </c>
    </row>
    <row r="302" spans="3:3" x14ac:dyDescent="0.2">
      <c r="C302" s="2" t="s">
        <v>3310</v>
      </c>
    </row>
    <row r="303" spans="3:3" x14ac:dyDescent="0.2">
      <c r="C303" s="2" t="s">
        <v>3297</v>
      </c>
    </row>
    <row r="304" spans="3:3" x14ac:dyDescent="0.2">
      <c r="C304" s="2" t="s">
        <v>3337</v>
      </c>
    </row>
    <row r="305" spans="3:3" x14ac:dyDescent="0.2">
      <c r="C305" s="2" t="s">
        <v>3334</v>
      </c>
    </row>
    <row r="306" spans="3:3" x14ac:dyDescent="0.2">
      <c r="C306" s="2" t="s">
        <v>3300</v>
      </c>
    </row>
    <row r="307" spans="3:3" x14ac:dyDescent="0.2">
      <c r="C307" s="2" t="s">
        <v>3303</v>
      </c>
    </row>
    <row r="308" spans="3:3" x14ac:dyDescent="0.2">
      <c r="C308" s="2" t="s">
        <v>3364</v>
      </c>
    </row>
    <row r="309" spans="3:3" x14ac:dyDescent="0.2">
      <c r="C309" s="2" t="s">
        <v>3355</v>
      </c>
    </row>
    <row r="310" spans="3:3" x14ac:dyDescent="0.2">
      <c r="C310" s="2" t="s">
        <v>3354</v>
      </c>
    </row>
    <row r="311" spans="3:3" x14ac:dyDescent="0.2">
      <c r="C311" s="2" t="s">
        <v>3349</v>
      </c>
    </row>
    <row r="312" spans="3:3" x14ac:dyDescent="0.2">
      <c r="C312" s="2" t="s">
        <v>3344</v>
      </c>
    </row>
    <row r="313" spans="3:3" x14ac:dyDescent="0.2">
      <c r="C313" s="2" t="s">
        <v>3385</v>
      </c>
    </row>
    <row r="314" spans="3:3" x14ac:dyDescent="0.2">
      <c r="C314" s="2" t="s">
        <v>3388</v>
      </c>
    </row>
    <row r="315" spans="3:3" x14ac:dyDescent="0.2">
      <c r="C315" s="2" t="s">
        <v>3357</v>
      </c>
    </row>
    <row r="316" spans="3:3" x14ac:dyDescent="0.2">
      <c r="C316" s="2" t="s">
        <v>3387</v>
      </c>
    </row>
    <row r="317" spans="3:3" x14ac:dyDescent="0.2">
      <c r="C317" s="2" t="s">
        <v>3315</v>
      </c>
    </row>
    <row r="318" spans="3:3" x14ac:dyDescent="0.2">
      <c r="C318" s="2" t="s">
        <v>3324</v>
      </c>
    </row>
    <row r="319" spans="3:3" x14ac:dyDescent="0.2">
      <c r="C319" s="2" t="s">
        <v>3316</v>
      </c>
    </row>
    <row r="320" spans="3:3" x14ac:dyDescent="0.2">
      <c r="C320" s="2" t="s">
        <v>3319</v>
      </c>
    </row>
    <row r="321" spans="3:3" x14ac:dyDescent="0.2">
      <c r="C321" s="2" t="s">
        <v>3342</v>
      </c>
    </row>
    <row r="322" spans="3:3" x14ac:dyDescent="0.2">
      <c r="C322" s="2" t="s">
        <v>3284</v>
      </c>
    </row>
    <row r="323" spans="3:3" x14ac:dyDescent="0.2">
      <c r="C323" s="2" t="s">
        <v>3286</v>
      </c>
    </row>
    <row r="324" spans="3:3" x14ac:dyDescent="0.2">
      <c r="C324" s="2" t="s">
        <v>3323</v>
      </c>
    </row>
    <row r="325" spans="3:3" x14ac:dyDescent="0.2">
      <c r="C325" s="2" t="s">
        <v>3329</v>
      </c>
    </row>
    <row r="326" spans="3:3" x14ac:dyDescent="0.2">
      <c r="C326" s="2" t="s">
        <v>3283</v>
      </c>
    </row>
    <row r="327" spans="3:3" x14ac:dyDescent="0.2">
      <c r="C327" s="2" t="s">
        <v>3285</v>
      </c>
    </row>
    <row r="328" spans="3:3" x14ac:dyDescent="0.2">
      <c r="C328" s="2" t="s">
        <v>3292</v>
      </c>
    </row>
    <row r="329" spans="3:3" x14ac:dyDescent="0.2">
      <c r="C329" s="2" t="s">
        <v>3294</v>
      </c>
    </row>
    <row r="330" spans="3:3" x14ac:dyDescent="0.2">
      <c r="C330" s="2" t="s">
        <v>3267</v>
      </c>
    </row>
    <row r="331" spans="3:3" x14ac:dyDescent="0.2">
      <c r="C331" s="2" t="s">
        <v>3270</v>
      </c>
    </row>
    <row r="332" spans="3:3" x14ac:dyDescent="0.2">
      <c r="C332" s="2" t="s">
        <v>3321</v>
      </c>
    </row>
    <row r="333" spans="3:3" x14ac:dyDescent="0.2">
      <c r="C333" s="2" t="s">
        <v>3271</v>
      </c>
    </row>
    <row r="334" spans="3:3" x14ac:dyDescent="0.2">
      <c r="C334" s="2" t="s">
        <v>3263</v>
      </c>
    </row>
    <row r="335" spans="3:3" x14ac:dyDescent="0.2">
      <c r="C335" s="2" t="s">
        <v>3238</v>
      </c>
    </row>
    <row r="336" spans="3:3" x14ac:dyDescent="0.2">
      <c r="C336" s="2" t="s">
        <v>3258</v>
      </c>
    </row>
    <row r="337" spans="3:3" x14ac:dyDescent="0.2">
      <c r="C337" s="2" t="s">
        <v>3241</v>
      </c>
    </row>
    <row r="338" spans="3:3" x14ac:dyDescent="0.2">
      <c r="C338" s="2" t="s">
        <v>3245</v>
      </c>
    </row>
    <row r="339" spans="3:3" x14ac:dyDescent="0.2">
      <c r="C339" s="2" t="s">
        <v>3239</v>
      </c>
    </row>
    <row r="340" spans="3:3" x14ac:dyDescent="0.2">
      <c r="C340" s="2" t="s">
        <v>3332</v>
      </c>
    </row>
    <row r="341" spans="3:3" x14ac:dyDescent="0.2">
      <c r="C341" s="2" t="s">
        <v>3343</v>
      </c>
    </row>
    <row r="342" spans="3:3" x14ac:dyDescent="0.2">
      <c r="C342" s="2" t="s">
        <v>3330</v>
      </c>
    </row>
    <row r="343" spans="3:3" x14ac:dyDescent="0.2">
      <c r="C343" s="2" t="s">
        <v>3278</v>
      </c>
    </row>
    <row r="344" spans="3:3" x14ac:dyDescent="0.2">
      <c r="C344" s="2" t="s">
        <v>3326</v>
      </c>
    </row>
    <row r="345" spans="3:3" x14ac:dyDescent="0.2">
      <c r="C345" s="2" t="s">
        <v>3312</v>
      </c>
    </row>
    <row r="346" spans="3:3" x14ac:dyDescent="0.2">
      <c r="C346" s="2" t="s">
        <v>3313</v>
      </c>
    </row>
    <row r="347" spans="3:3" x14ac:dyDescent="0.2">
      <c r="C347" s="2" t="s">
        <v>3305</v>
      </c>
    </row>
    <row r="348" spans="3:3" x14ac:dyDescent="0.2">
      <c r="C348" s="2" t="s">
        <v>3276</v>
      </c>
    </row>
    <row r="349" spans="3:3" x14ac:dyDescent="0.2">
      <c r="C349" s="2" t="s">
        <v>3308</v>
      </c>
    </row>
    <row r="350" spans="3:3" x14ac:dyDescent="0.2">
      <c r="C350" s="2" t="s">
        <v>3279</v>
      </c>
    </row>
    <row r="351" spans="3:3" x14ac:dyDescent="0.2">
      <c r="C351" s="2" t="s">
        <v>3311</v>
      </c>
    </row>
    <row r="352" spans="3:3" x14ac:dyDescent="0.2">
      <c r="C352" s="2" t="s">
        <v>3708</v>
      </c>
    </row>
    <row r="353" spans="3:3" x14ac:dyDescent="0.2">
      <c r="C353" s="2" t="s">
        <v>3295</v>
      </c>
    </row>
    <row r="354" spans="3:3" x14ac:dyDescent="0.2">
      <c r="C354" s="2" t="s">
        <v>3272</v>
      </c>
    </row>
    <row r="355" spans="3:3" x14ac:dyDescent="0.2">
      <c r="C355" s="2" t="s">
        <v>3296</v>
      </c>
    </row>
    <row r="356" spans="3:3" x14ac:dyDescent="0.2">
      <c r="C356" s="2" t="s">
        <v>3281</v>
      </c>
    </row>
    <row r="357" spans="3:3" x14ac:dyDescent="0.2">
      <c r="C357" s="2" t="s">
        <v>3260</v>
      </c>
    </row>
    <row r="358" spans="3:3" x14ac:dyDescent="0.2">
      <c r="C358" s="2" t="s">
        <v>3264</v>
      </c>
    </row>
    <row r="359" spans="3:3" x14ac:dyDescent="0.2">
      <c r="C359" s="2" t="s">
        <v>3240</v>
      </c>
    </row>
    <row r="360" spans="3:3" x14ac:dyDescent="0.2">
      <c r="C360" s="2" t="s">
        <v>3228</v>
      </c>
    </row>
    <row r="361" spans="3:3" x14ac:dyDescent="0.2">
      <c r="C361" s="2" t="s">
        <v>3226</v>
      </c>
    </row>
    <row r="362" spans="3:3" x14ac:dyDescent="0.2">
      <c r="C362" s="2" t="s">
        <v>3209</v>
      </c>
    </row>
    <row r="363" spans="3:3" x14ac:dyDescent="0.2">
      <c r="C363" s="2" t="s">
        <v>3220</v>
      </c>
    </row>
    <row r="364" spans="3:3" x14ac:dyDescent="0.2">
      <c r="C364" s="2" t="s">
        <v>3229</v>
      </c>
    </row>
    <row r="365" spans="3:3" x14ac:dyDescent="0.2">
      <c r="C365" s="2" t="s">
        <v>3231</v>
      </c>
    </row>
    <row r="366" spans="3:3" x14ac:dyDescent="0.2">
      <c r="C366" s="2" t="s">
        <v>3307</v>
      </c>
    </row>
    <row r="367" spans="3:3" x14ac:dyDescent="0.2">
      <c r="C367" s="2" t="s">
        <v>3208</v>
      </c>
    </row>
    <row r="368" spans="3:3" x14ac:dyDescent="0.2">
      <c r="C368" s="2" t="s">
        <v>3215</v>
      </c>
    </row>
    <row r="369" spans="3:3" x14ac:dyDescent="0.2">
      <c r="C369" s="2" t="s">
        <v>3210</v>
      </c>
    </row>
    <row r="370" spans="3:3" x14ac:dyDescent="0.2">
      <c r="C370" s="2" t="s">
        <v>3211</v>
      </c>
    </row>
    <row r="371" spans="3:3" x14ac:dyDescent="0.2">
      <c r="C371" s="2" t="s">
        <v>3216</v>
      </c>
    </row>
    <row r="372" spans="3:3" x14ac:dyDescent="0.2">
      <c r="C372" s="2" t="s">
        <v>3212</v>
      </c>
    </row>
    <row r="373" spans="3:3" x14ac:dyDescent="0.2">
      <c r="C373" s="2" t="s">
        <v>3217</v>
      </c>
    </row>
    <row r="374" spans="3:3" x14ac:dyDescent="0.2">
      <c r="C374" s="2" t="s">
        <v>3202</v>
      </c>
    </row>
    <row r="375" spans="3:3" x14ac:dyDescent="0.2">
      <c r="C375" s="2" t="s">
        <v>3203</v>
      </c>
    </row>
    <row r="376" spans="3:3" x14ac:dyDescent="0.2">
      <c r="C376" s="2" t="s">
        <v>3255</v>
      </c>
    </row>
    <row r="377" spans="3:3" x14ac:dyDescent="0.2">
      <c r="C377" s="2" t="s">
        <v>3262</v>
      </c>
    </row>
    <row r="378" spans="3:3" x14ac:dyDescent="0.2">
      <c r="C378" s="2" t="s">
        <v>3253</v>
      </c>
    </row>
    <row r="379" spans="3:3" x14ac:dyDescent="0.2">
      <c r="C379" s="2" t="s">
        <v>3195</v>
      </c>
    </row>
    <row r="380" spans="3:3" x14ac:dyDescent="0.2">
      <c r="C380" s="2" t="s">
        <v>3234</v>
      </c>
    </row>
    <row r="381" spans="3:3" x14ac:dyDescent="0.2">
      <c r="C381" s="2" t="s">
        <v>3206</v>
      </c>
    </row>
    <row r="382" spans="3:3" x14ac:dyDescent="0.2">
      <c r="C382" s="2" t="s">
        <v>3207</v>
      </c>
    </row>
    <row r="383" spans="3:3" x14ac:dyDescent="0.2">
      <c r="C383" s="2" t="s">
        <v>3251</v>
      </c>
    </row>
    <row r="384" spans="3:3" x14ac:dyDescent="0.2">
      <c r="C384" s="2" t="s">
        <v>3237</v>
      </c>
    </row>
    <row r="385" spans="3:3" x14ac:dyDescent="0.2">
      <c r="C385" s="2" t="s">
        <v>3232</v>
      </c>
    </row>
    <row r="386" spans="3:3" x14ac:dyDescent="0.2">
      <c r="C386" s="2" t="s">
        <v>3192</v>
      </c>
    </row>
    <row r="387" spans="3:3" x14ac:dyDescent="0.2">
      <c r="C387" s="2" t="s">
        <v>3178</v>
      </c>
    </row>
    <row r="388" spans="3:3" x14ac:dyDescent="0.2">
      <c r="C388" s="2" t="s">
        <v>3236</v>
      </c>
    </row>
    <row r="389" spans="3:3" x14ac:dyDescent="0.2">
      <c r="C389" s="2" t="s">
        <v>3194</v>
      </c>
    </row>
    <row r="390" spans="3:3" x14ac:dyDescent="0.2">
      <c r="C390" s="2" t="s">
        <v>3249</v>
      </c>
    </row>
    <row r="391" spans="3:3" x14ac:dyDescent="0.2">
      <c r="C391" s="2" t="s">
        <v>3252</v>
      </c>
    </row>
    <row r="392" spans="3:3" x14ac:dyDescent="0.2">
      <c r="C392" s="2" t="s">
        <v>3204</v>
      </c>
    </row>
    <row r="393" spans="3:3" x14ac:dyDescent="0.2">
      <c r="C393" s="2" t="s">
        <v>3186</v>
      </c>
    </row>
    <row r="394" spans="3:3" x14ac:dyDescent="0.2">
      <c r="C394" s="2" t="s">
        <v>3189</v>
      </c>
    </row>
    <row r="395" spans="3:3" x14ac:dyDescent="0.2">
      <c r="C395" s="2" t="s">
        <v>3185</v>
      </c>
    </row>
    <row r="396" spans="3:3" x14ac:dyDescent="0.2">
      <c r="C396" s="2" t="s">
        <v>3102</v>
      </c>
    </row>
    <row r="397" spans="3:3" x14ac:dyDescent="0.2">
      <c r="C397" s="2" t="s">
        <v>3177</v>
      </c>
    </row>
    <row r="398" spans="3:3" x14ac:dyDescent="0.2">
      <c r="C398" s="2" t="s">
        <v>3173</v>
      </c>
    </row>
    <row r="399" spans="3:3" x14ac:dyDescent="0.2">
      <c r="C399" s="2" t="s">
        <v>3176</v>
      </c>
    </row>
    <row r="400" spans="3:3" x14ac:dyDescent="0.2">
      <c r="C400" s="2" t="s">
        <v>3104</v>
      </c>
    </row>
    <row r="401" spans="3:3" x14ac:dyDescent="0.2">
      <c r="C401" s="2" t="s">
        <v>3132</v>
      </c>
    </row>
    <row r="402" spans="3:3" x14ac:dyDescent="0.2">
      <c r="C402" s="2" t="s">
        <v>3121</v>
      </c>
    </row>
    <row r="403" spans="3:3" x14ac:dyDescent="0.2">
      <c r="C403" s="2" t="s">
        <v>3146</v>
      </c>
    </row>
    <row r="404" spans="3:3" x14ac:dyDescent="0.2">
      <c r="C404" s="2" t="s">
        <v>3137</v>
      </c>
    </row>
    <row r="405" spans="3:3" x14ac:dyDescent="0.2">
      <c r="C405" s="2" t="s">
        <v>3161</v>
      </c>
    </row>
    <row r="406" spans="3:3" x14ac:dyDescent="0.2">
      <c r="C406" s="2" t="s">
        <v>3149</v>
      </c>
    </row>
    <row r="407" spans="3:3" x14ac:dyDescent="0.2">
      <c r="C407" s="2" t="s">
        <v>3118</v>
      </c>
    </row>
    <row r="408" spans="3:3" x14ac:dyDescent="0.2">
      <c r="C408" s="2" t="s">
        <v>3197</v>
      </c>
    </row>
    <row r="409" spans="3:3" x14ac:dyDescent="0.2">
      <c r="C409" s="2" t="s">
        <v>3201</v>
      </c>
    </row>
    <row r="410" spans="3:3" x14ac:dyDescent="0.2">
      <c r="C410" s="2" t="s">
        <v>3233</v>
      </c>
    </row>
    <row r="411" spans="3:3" x14ac:dyDescent="0.2">
      <c r="C411" s="2" t="s">
        <v>3141</v>
      </c>
    </row>
    <row r="412" spans="3:3" x14ac:dyDescent="0.2">
      <c r="C412" s="2" t="s">
        <v>3159</v>
      </c>
    </row>
    <row r="413" spans="3:3" x14ac:dyDescent="0.2">
      <c r="C413" s="2" t="s">
        <v>3170</v>
      </c>
    </row>
    <row r="414" spans="3:3" x14ac:dyDescent="0.2">
      <c r="C414" s="2" t="s">
        <v>3089</v>
      </c>
    </row>
    <row r="415" spans="3:3" x14ac:dyDescent="0.2">
      <c r="C415" s="2" t="s">
        <v>3105</v>
      </c>
    </row>
    <row r="416" spans="3:3" x14ac:dyDescent="0.2">
      <c r="C416" s="2" t="s">
        <v>3160</v>
      </c>
    </row>
    <row r="417" spans="3:3" x14ac:dyDescent="0.2">
      <c r="C417" s="2" t="s">
        <v>3158</v>
      </c>
    </row>
    <row r="418" spans="3:3" x14ac:dyDescent="0.2">
      <c r="C418" s="2" t="s">
        <v>3136</v>
      </c>
    </row>
    <row r="419" spans="3:3" x14ac:dyDescent="0.2">
      <c r="C419" s="2" t="s">
        <v>3180</v>
      </c>
    </row>
    <row r="420" spans="3:3" x14ac:dyDescent="0.2">
      <c r="C420" s="2" t="s">
        <v>3150</v>
      </c>
    </row>
    <row r="421" spans="3:3" x14ac:dyDescent="0.2">
      <c r="C421" s="2" t="s">
        <v>3190</v>
      </c>
    </row>
    <row r="422" spans="3:3" x14ac:dyDescent="0.2">
      <c r="C422" s="2" t="s">
        <v>3131</v>
      </c>
    </row>
    <row r="423" spans="3:3" x14ac:dyDescent="0.2">
      <c r="C423" s="2" t="s">
        <v>3034</v>
      </c>
    </row>
    <row r="424" spans="3:3" x14ac:dyDescent="0.2">
      <c r="C424" s="2" t="s">
        <v>3182</v>
      </c>
    </row>
    <row r="425" spans="3:3" x14ac:dyDescent="0.2">
      <c r="C425" s="2" t="s">
        <v>3033</v>
      </c>
    </row>
    <row r="426" spans="3:3" x14ac:dyDescent="0.2">
      <c r="C426" s="2" t="s">
        <v>3090</v>
      </c>
    </row>
    <row r="427" spans="3:3" x14ac:dyDescent="0.2">
      <c r="C427" s="2" t="s">
        <v>3055</v>
      </c>
    </row>
    <row r="428" spans="3:3" x14ac:dyDescent="0.2">
      <c r="C428" s="2" t="s">
        <v>3068</v>
      </c>
    </row>
    <row r="429" spans="3:3" x14ac:dyDescent="0.2">
      <c r="C429" s="2" t="s">
        <v>3042</v>
      </c>
    </row>
    <row r="430" spans="3:3" x14ac:dyDescent="0.2">
      <c r="C430" s="2" t="s">
        <v>3171</v>
      </c>
    </row>
    <row r="431" spans="3:3" x14ac:dyDescent="0.2">
      <c r="C431" s="2" t="s">
        <v>3164</v>
      </c>
    </row>
    <row r="432" spans="3:3" x14ac:dyDescent="0.2">
      <c r="C432" s="2" t="s">
        <v>3027</v>
      </c>
    </row>
    <row r="433" spans="3:3" x14ac:dyDescent="0.2">
      <c r="C433" s="2" t="s">
        <v>3114</v>
      </c>
    </row>
    <row r="434" spans="3:3" x14ac:dyDescent="0.2">
      <c r="C434" s="2" t="s">
        <v>3122</v>
      </c>
    </row>
    <row r="435" spans="3:3" x14ac:dyDescent="0.2">
      <c r="C435" s="2" t="s">
        <v>3184</v>
      </c>
    </row>
    <row r="436" spans="3:3" x14ac:dyDescent="0.2">
      <c r="C436" s="2" t="s">
        <v>3116</v>
      </c>
    </row>
    <row r="437" spans="3:3" x14ac:dyDescent="0.2">
      <c r="C437" s="2" t="s">
        <v>3115</v>
      </c>
    </row>
    <row r="438" spans="3:3" x14ac:dyDescent="0.2">
      <c r="C438" s="2" t="s">
        <v>3127</v>
      </c>
    </row>
    <row r="439" spans="3:3" x14ac:dyDescent="0.2">
      <c r="C439" s="2" t="s">
        <v>3144</v>
      </c>
    </row>
    <row r="440" spans="3:3" x14ac:dyDescent="0.2">
      <c r="C440" s="2" t="s">
        <v>3162</v>
      </c>
    </row>
    <row r="441" spans="3:3" x14ac:dyDescent="0.2">
      <c r="C441" s="2" t="s">
        <v>3086</v>
      </c>
    </row>
    <row r="442" spans="3:3" x14ac:dyDescent="0.2">
      <c r="C442" s="2" t="s">
        <v>3096</v>
      </c>
    </row>
    <row r="443" spans="3:3" x14ac:dyDescent="0.2">
      <c r="C443" s="2" t="s">
        <v>3057</v>
      </c>
    </row>
    <row r="444" spans="3:3" x14ac:dyDescent="0.2">
      <c r="C444" s="2" t="s">
        <v>3047</v>
      </c>
    </row>
    <row r="445" spans="3:3" x14ac:dyDescent="0.2">
      <c r="C445" s="2" t="s">
        <v>3125</v>
      </c>
    </row>
    <row r="446" spans="3:3" x14ac:dyDescent="0.2">
      <c r="C446" s="2" t="s">
        <v>3077</v>
      </c>
    </row>
    <row r="447" spans="3:3" x14ac:dyDescent="0.2">
      <c r="C447" s="2" t="s">
        <v>3065</v>
      </c>
    </row>
    <row r="448" spans="3:3" x14ac:dyDescent="0.2">
      <c r="C448" s="2" t="s">
        <v>3066</v>
      </c>
    </row>
    <row r="449" spans="3:3" x14ac:dyDescent="0.2">
      <c r="C449" s="2" t="s">
        <v>3151</v>
      </c>
    </row>
    <row r="450" spans="3:3" x14ac:dyDescent="0.2">
      <c r="C450" s="2" t="s">
        <v>3148</v>
      </c>
    </row>
    <row r="451" spans="3:3" x14ac:dyDescent="0.2">
      <c r="C451" s="2" t="s">
        <v>3075</v>
      </c>
    </row>
    <row r="452" spans="3:3" x14ac:dyDescent="0.2">
      <c r="C452" s="2" t="s">
        <v>3053</v>
      </c>
    </row>
    <row r="453" spans="3:3" x14ac:dyDescent="0.2">
      <c r="C453" s="2" t="s">
        <v>3120</v>
      </c>
    </row>
    <row r="454" spans="3:3" x14ac:dyDescent="0.2">
      <c r="C454" s="2" t="s">
        <v>3156</v>
      </c>
    </row>
    <row r="455" spans="3:3" x14ac:dyDescent="0.2">
      <c r="C455" s="2" t="s">
        <v>3058</v>
      </c>
    </row>
    <row r="456" spans="3:3" x14ac:dyDescent="0.2">
      <c r="C456" s="2" t="s">
        <v>3064</v>
      </c>
    </row>
    <row r="457" spans="3:3" x14ac:dyDescent="0.2">
      <c r="C457" s="2" t="s">
        <v>3061</v>
      </c>
    </row>
    <row r="458" spans="3:3" x14ac:dyDescent="0.2">
      <c r="C458" s="2" t="s">
        <v>3039</v>
      </c>
    </row>
    <row r="459" spans="3:3" x14ac:dyDescent="0.2">
      <c r="C459" s="2" t="s">
        <v>3052</v>
      </c>
    </row>
    <row r="460" spans="3:3" x14ac:dyDescent="0.2">
      <c r="C460" s="2" t="s">
        <v>3168</v>
      </c>
    </row>
    <row r="461" spans="3:3" x14ac:dyDescent="0.2">
      <c r="C461" s="2" t="s">
        <v>3041</v>
      </c>
    </row>
    <row r="462" spans="3:3" x14ac:dyDescent="0.2">
      <c r="C462" s="2" t="s">
        <v>3071</v>
      </c>
    </row>
    <row r="463" spans="3:3" x14ac:dyDescent="0.2">
      <c r="C463" s="2" t="s">
        <v>3045</v>
      </c>
    </row>
    <row r="464" spans="3:3" x14ac:dyDescent="0.2">
      <c r="C464" s="2" t="s">
        <v>3050</v>
      </c>
    </row>
    <row r="465" spans="3:3" x14ac:dyDescent="0.2">
      <c r="C465" s="2" t="s">
        <v>3165</v>
      </c>
    </row>
    <row r="466" spans="3:3" x14ac:dyDescent="0.2">
      <c r="C466" s="2" t="s">
        <v>3087</v>
      </c>
    </row>
    <row r="467" spans="3:3" x14ac:dyDescent="0.2">
      <c r="C467" s="2" t="s">
        <v>3081</v>
      </c>
    </row>
    <row r="468" spans="3:3" x14ac:dyDescent="0.2">
      <c r="C468" s="2" t="s">
        <v>3093</v>
      </c>
    </row>
    <row r="469" spans="3:3" x14ac:dyDescent="0.2">
      <c r="C469" s="2" t="s">
        <v>3099</v>
      </c>
    </row>
    <row r="470" spans="3:3" x14ac:dyDescent="0.2">
      <c r="C470" s="2" t="s">
        <v>3026</v>
      </c>
    </row>
    <row r="471" spans="3:3" x14ac:dyDescent="0.2">
      <c r="C471" s="2" t="s">
        <v>3035</v>
      </c>
    </row>
    <row r="472" spans="3:3" x14ac:dyDescent="0.2">
      <c r="C472" s="2" t="s">
        <v>3798</v>
      </c>
    </row>
    <row r="473" spans="3:3" x14ac:dyDescent="0.2">
      <c r="C473" s="2" t="s">
        <v>3032</v>
      </c>
    </row>
    <row r="474" spans="3:3" x14ac:dyDescent="0.2">
      <c r="C474" s="2" t="s">
        <v>3084</v>
      </c>
    </row>
    <row r="475" spans="3:3" x14ac:dyDescent="0.2">
      <c r="C475" s="2" t="s">
        <v>3051</v>
      </c>
    </row>
    <row r="476" spans="3:3" x14ac:dyDescent="0.2">
      <c r="C476" s="2" t="s">
        <v>3043</v>
      </c>
    </row>
    <row r="477" spans="3:3" x14ac:dyDescent="0.2">
      <c r="C477" s="2" t="s">
        <v>3799</v>
      </c>
    </row>
    <row r="478" spans="3:3" x14ac:dyDescent="0.2">
      <c r="C478" s="2" t="s">
        <v>3169</v>
      </c>
    </row>
    <row r="479" spans="3:3" x14ac:dyDescent="0.2">
      <c r="C479" s="2" t="s">
        <v>3800</v>
      </c>
    </row>
    <row r="480" spans="3:3" x14ac:dyDescent="0.2">
      <c r="C480" s="2" t="s">
        <v>3088</v>
      </c>
    </row>
    <row r="481" spans="3:3" x14ac:dyDescent="0.2">
      <c r="C481" s="2" t="s">
        <v>3801</v>
      </c>
    </row>
    <row r="482" spans="3:3" x14ac:dyDescent="0.2">
      <c r="C482" s="2" t="s">
        <v>3094</v>
      </c>
    </row>
    <row r="483" spans="3:3" x14ac:dyDescent="0.2">
      <c r="C483" s="2" t="s">
        <v>3092</v>
      </c>
    </row>
    <row r="484" spans="3:3" x14ac:dyDescent="0.2">
      <c r="C484" s="2" t="s">
        <v>3082</v>
      </c>
    </row>
    <row r="485" spans="3:3" x14ac:dyDescent="0.2">
      <c r="C485" s="2" t="s">
        <v>3091</v>
      </c>
    </row>
    <row r="486" spans="3:3" x14ac:dyDescent="0.2">
      <c r="C486" s="2" t="s">
        <v>3062</v>
      </c>
    </row>
    <row r="487" spans="3:3" x14ac:dyDescent="0.2">
      <c r="C487" s="2" t="s">
        <v>3046</v>
      </c>
    </row>
    <row r="488" spans="3:3" x14ac:dyDescent="0.2">
      <c r="C488" s="2" t="s">
        <v>3031</v>
      </c>
    </row>
    <row r="489" spans="3:3" x14ac:dyDescent="0.2">
      <c r="C489" s="2" t="s">
        <v>3802</v>
      </c>
    </row>
    <row r="490" spans="3:3" x14ac:dyDescent="0.2">
      <c r="C490" s="2" t="s">
        <v>3098</v>
      </c>
    </row>
    <row r="491" spans="3:3" x14ac:dyDescent="0.2">
      <c r="C491" s="2" t="s">
        <v>3803</v>
      </c>
    </row>
    <row r="492" spans="3:3" x14ac:dyDescent="0.2">
      <c r="C492" s="2" t="s">
        <v>3036</v>
      </c>
    </row>
    <row r="493" spans="3:3" x14ac:dyDescent="0.2">
      <c r="C493" s="2" t="s">
        <v>3100</v>
      </c>
    </row>
    <row r="494" spans="3:3" x14ac:dyDescent="0.2">
      <c r="C494" s="2" t="s">
        <v>3804</v>
      </c>
    </row>
    <row r="495" spans="3:3" x14ac:dyDescent="0.2">
      <c r="C495" s="2" t="s">
        <v>3805</v>
      </c>
    </row>
    <row r="496" spans="3:3" x14ac:dyDescent="0.2">
      <c r="C496" s="2" t="s">
        <v>3101</v>
      </c>
    </row>
    <row r="497" spans="3:3" x14ac:dyDescent="0.2">
      <c r="C497" s="2" t="s">
        <v>3806</v>
      </c>
    </row>
    <row r="498" spans="3:3" x14ac:dyDescent="0.2">
      <c r="C498" s="2" t="s">
        <v>3807</v>
      </c>
    </row>
    <row r="499" spans="3:3" x14ac:dyDescent="0.2">
      <c r="C499" s="2" t="s">
        <v>3037</v>
      </c>
    </row>
    <row r="500" spans="3:3" x14ac:dyDescent="0.2">
      <c r="C500" s="2" t="s">
        <v>3808</v>
      </c>
    </row>
    <row r="501" spans="3:3" x14ac:dyDescent="0.2">
      <c r="C501" s="2" t="s">
        <v>3809</v>
      </c>
    </row>
    <row r="502" spans="3:3" x14ac:dyDescent="0.2">
      <c r="C502" s="2" t="s">
        <v>3810</v>
      </c>
    </row>
    <row r="503" spans="3:3" x14ac:dyDescent="0.2">
      <c r="C503" s="2" t="s">
        <v>3811</v>
      </c>
    </row>
    <row r="504" spans="3:3" x14ac:dyDescent="0.2">
      <c r="C504" s="2" t="s">
        <v>3812</v>
      </c>
    </row>
    <row r="505" spans="3:3" x14ac:dyDescent="0.2">
      <c r="C505" s="2" t="s">
        <v>3813</v>
      </c>
    </row>
    <row r="506" spans="3:3" x14ac:dyDescent="0.2">
      <c r="C506" s="2" t="s">
        <v>3814</v>
      </c>
    </row>
    <row r="507" spans="3:3" x14ac:dyDescent="0.2">
      <c r="C507" s="2" t="s">
        <v>3815</v>
      </c>
    </row>
    <row r="508" spans="3:3" x14ac:dyDescent="0.2">
      <c r="C508" s="2" t="s">
        <v>3816</v>
      </c>
    </row>
    <row r="509" spans="3:3" x14ac:dyDescent="0.2">
      <c r="C509" s="2" t="s">
        <v>3817</v>
      </c>
    </row>
    <row r="510" spans="3:3" x14ac:dyDescent="0.2">
      <c r="C510" s="2" t="s">
        <v>3818</v>
      </c>
    </row>
    <row r="511" spans="3:3" x14ac:dyDescent="0.2">
      <c r="C511" s="2" t="s">
        <v>3819</v>
      </c>
    </row>
    <row r="512" spans="3:3" x14ac:dyDescent="0.2">
      <c r="C512" s="2" t="s">
        <v>3820</v>
      </c>
    </row>
    <row r="513" spans="3:3" x14ac:dyDescent="0.2">
      <c r="C513" s="2" t="s">
        <v>3821</v>
      </c>
    </row>
    <row r="514" spans="3:3" x14ac:dyDescent="0.2">
      <c r="C514" s="2" t="s">
        <v>3822</v>
      </c>
    </row>
    <row r="515" spans="3:3" x14ac:dyDescent="0.2">
      <c r="C515" s="2" t="s">
        <v>3823</v>
      </c>
    </row>
    <row r="516" spans="3:3" x14ac:dyDescent="0.2">
      <c r="C516" s="2" t="s">
        <v>3824</v>
      </c>
    </row>
    <row r="517" spans="3:3" x14ac:dyDescent="0.2">
      <c r="C517" s="2" t="s">
        <v>3825</v>
      </c>
    </row>
    <row r="518" spans="3:3" x14ac:dyDescent="0.2">
      <c r="C518" s="2" t="s">
        <v>3826</v>
      </c>
    </row>
    <row r="519" spans="3:3" x14ac:dyDescent="0.2">
      <c r="C519" s="2" t="s">
        <v>3827</v>
      </c>
    </row>
    <row r="520" spans="3:3" x14ac:dyDescent="0.2">
      <c r="C520" s="2" t="s">
        <v>3828</v>
      </c>
    </row>
    <row r="521" spans="3:3" x14ac:dyDescent="0.2">
      <c r="C521" s="2" t="s">
        <v>3829</v>
      </c>
    </row>
    <row r="522" spans="3:3" x14ac:dyDescent="0.2">
      <c r="C522" s="2" t="s">
        <v>3830</v>
      </c>
    </row>
    <row r="523" spans="3:3" x14ac:dyDescent="0.2">
      <c r="C523" s="2" t="s">
        <v>3831</v>
      </c>
    </row>
    <row r="524" spans="3:3" x14ac:dyDescent="0.2">
      <c r="C524" s="2" t="s">
        <v>3832</v>
      </c>
    </row>
    <row r="525" spans="3:3" x14ac:dyDescent="0.2">
      <c r="C525" s="2" t="s">
        <v>3833</v>
      </c>
    </row>
    <row r="526" spans="3:3" x14ac:dyDescent="0.2">
      <c r="C526" s="2" t="s">
        <v>3834</v>
      </c>
    </row>
    <row r="527" spans="3:3" x14ac:dyDescent="0.2">
      <c r="C527" s="2" t="s">
        <v>3835</v>
      </c>
    </row>
    <row r="528" spans="3:3" x14ac:dyDescent="0.2">
      <c r="C528" s="2" t="s">
        <v>3836</v>
      </c>
    </row>
    <row r="529" spans="3:3" x14ac:dyDescent="0.2">
      <c r="C529" s="2" t="s">
        <v>3837</v>
      </c>
    </row>
    <row r="530" spans="3:3" x14ac:dyDescent="0.2">
      <c r="C530" s="2" t="s">
        <v>3838</v>
      </c>
    </row>
    <row r="531" spans="3:3" x14ac:dyDescent="0.2">
      <c r="C531" s="2" t="s">
        <v>3839</v>
      </c>
    </row>
    <row r="532" spans="3:3" x14ac:dyDescent="0.2">
      <c r="C532" s="2" t="s">
        <v>3840</v>
      </c>
    </row>
    <row r="533" spans="3:3" x14ac:dyDescent="0.2">
      <c r="C533" s="2" t="s">
        <v>3841</v>
      </c>
    </row>
    <row r="534" spans="3:3" x14ac:dyDescent="0.2">
      <c r="C534" s="2" t="s">
        <v>3842</v>
      </c>
    </row>
    <row r="535" spans="3:3" x14ac:dyDescent="0.2">
      <c r="C535" s="2" t="s">
        <v>3843</v>
      </c>
    </row>
    <row r="536" spans="3:3" x14ac:dyDescent="0.2">
      <c r="C536" s="2" t="s">
        <v>3844</v>
      </c>
    </row>
    <row r="537" spans="3:3" x14ac:dyDescent="0.2">
      <c r="C537" s="2" t="s">
        <v>3845</v>
      </c>
    </row>
    <row r="538" spans="3:3" x14ac:dyDescent="0.2">
      <c r="C538" s="2" t="s">
        <v>3846</v>
      </c>
    </row>
    <row r="539" spans="3:3" x14ac:dyDescent="0.2">
      <c r="C539" s="2" t="s">
        <v>3847</v>
      </c>
    </row>
    <row r="540" spans="3:3" x14ac:dyDescent="0.2">
      <c r="C540" s="2" t="s">
        <v>3848</v>
      </c>
    </row>
    <row r="541" spans="3:3" x14ac:dyDescent="0.2">
      <c r="C541" s="2" t="s">
        <v>3849</v>
      </c>
    </row>
    <row r="542" spans="3:3" x14ac:dyDescent="0.2">
      <c r="C542" s="2" t="s">
        <v>3850</v>
      </c>
    </row>
    <row r="543" spans="3:3" x14ac:dyDescent="0.2">
      <c r="C543" s="2" t="s">
        <v>3851</v>
      </c>
    </row>
    <row r="544" spans="3:3" x14ac:dyDescent="0.2">
      <c r="C544" s="2" t="s">
        <v>3852</v>
      </c>
    </row>
    <row r="545" spans="3:3" x14ac:dyDescent="0.2">
      <c r="C545" s="2" t="s">
        <v>3853</v>
      </c>
    </row>
    <row r="546" spans="3:3" x14ac:dyDescent="0.2">
      <c r="C546" s="2" t="s">
        <v>3854</v>
      </c>
    </row>
    <row r="547" spans="3:3" x14ac:dyDescent="0.2">
      <c r="C547" s="2" t="s">
        <v>3855</v>
      </c>
    </row>
    <row r="548" spans="3:3" x14ac:dyDescent="0.2">
      <c r="C548" s="2" t="s">
        <v>3856</v>
      </c>
    </row>
    <row r="549" spans="3:3" x14ac:dyDescent="0.2">
      <c r="C549" s="2" t="s">
        <v>3857</v>
      </c>
    </row>
    <row r="550" spans="3:3" x14ac:dyDescent="0.2">
      <c r="C550" s="2" t="s">
        <v>3858</v>
      </c>
    </row>
    <row r="551" spans="3:3" x14ac:dyDescent="0.2">
      <c r="C551" s="2" t="s">
        <v>3859</v>
      </c>
    </row>
    <row r="552" spans="3:3" x14ac:dyDescent="0.2">
      <c r="C552" s="2" t="s">
        <v>3860</v>
      </c>
    </row>
    <row r="553" spans="3:3" x14ac:dyDescent="0.2">
      <c r="C553" s="2" t="s">
        <v>3861</v>
      </c>
    </row>
    <row r="554" spans="3:3" x14ac:dyDescent="0.2">
      <c r="C554" s="2" t="s">
        <v>3862</v>
      </c>
    </row>
    <row r="555" spans="3:3" x14ac:dyDescent="0.2">
      <c r="C555" s="2" t="s">
        <v>3863</v>
      </c>
    </row>
    <row r="556" spans="3:3" x14ac:dyDescent="0.2">
      <c r="C556" s="2" t="s">
        <v>3864</v>
      </c>
    </row>
    <row r="557" spans="3:3" x14ac:dyDescent="0.2">
      <c r="C557" s="2" t="s">
        <v>3865</v>
      </c>
    </row>
    <row r="558" spans="3:3" x14ac:dyDescent="0.2">
      <c r="C558" s="2" t="s">
        <v>3866</v>
      </c>
    </row>
    <row r="559" spans="3:3" x14ac:dyDescent="0.2">
      <c r="C559" s="2" t="s">
        <v>3867</v>
      </c>
    </row>
    <row r="560" spans="3:3" x14ac:dyDescent="0.2">
      <c r="C560" s="2" t="s">
        <v>3868</v>
      </c>
    </row>
    <row r="561" spans="3:3" x14ac:dyDescent="0.2">
      <c r="C561" s="2" t="s">
        <v>3869</v>
      </c>
    </row>
    <row r="562" spans="3:3" x14ac:dyDescent="0.2">
      <c r="C562" s="2" t="s">
        <v>3870</v>
      </c>
    </row>
    <row r="563" spans="3:3" x14ac:dyDescent="0.2">
      <c r="C563" s="2" t="s">
        <v>3871</v>
      </c>
    </row>
    <row r="564" spans="3:3" x14ac:dyDescent="0.2">
      <c r="C564" s="2" t="s">
        <v>3872</v>
      </c>
    </row>
    <row r="565" spans="3:3" x14ac:dyDescent="0.2">
      <c r="C565" s="2" t="s">
        <v>3873</v>
      </c>
    </row>
    <row r="566" spans="3:3" x14ac:dyDescent="0.2">
      <c r="C566" s="2" t="s">
        <v>3874</v>
      </c>
    </row>
    <row r="567" spans="3:3" x14ac:dyDescent="0.2">
      <c r="C567" s="2" t="s">
        <v>3875</v>
      </c>
    </row>
    <row r="568" spans="3:3" x14ac:dyDescent="0.2">
      <c r="C568" s="2" t="s">
        <v>3876</v>
      </c>
    </row>
    <row r="569" spans="3:3" x14ac:dyDescent="0.2">
      <c r="C569" s="2" t="s">
        <v>3877</v>
      </c>
    </row>
    <row r="570" spans="3:3" x14ac:dyDescent="0.2">
      <c r="C570" s="2" t="s">
        <v>3878</v>
      </c>
    </row>
    <row r="571" spans="3:3" x14ac:dyDescent="0.2">
      <c r="C571" s="2" t="s">
        <v>3879</v>
      </c>
    </row>
    <row r="572" spans="3:3" x14ac:dyDescent="0.2">
      <c r="C572" s="2" t="s">
        <v>3880</v>
      </c>
    </row>
    <row r="573" spans="3:3" x14ac:dyDescent="0.2">
      <c r="C573" s="2" t="s">
        <v>3881</v>
      </c>
    </row>
    <row r="574" spans="3:3" x14ac:dyDescent="0.2">
      <c r="C574" s="2" t="s">
        <v>3882</v>
      </c>
    </row>
    <row r="575" spans="3:3" x14ac:dyDescent="0.2">
      <c r="C575" s="2" t="s">
        <v>3883</v>
      </c>
    </row>
    <row r="576" spans="3:3" x14ac:dyDescent="0.2">
      <c r="C576" s="2" t="s">
        <v>3884</v>
      </c>
    </row>
    <row r="577" spans="3:3" x14ac:dyDescent="0.2">
      <c r="C577" s="2" t="s">
        <v>3885</v>
      </c>
    </row>
    <row r="578" spans="3:3" x14ac:dyDescent="0.2">
      <c r="C578" s="2" t="s">
        <v>3886</v>
      </c>
    </row>
    <row r="579" spans="3:3" x14ac:dyDescent="0.2">
      <c r="C579" s="2" t="s">
        <v>3887</v>
      </c>
    </row>
    <row r="580" spans="3:3" x14ac:dyDescent="0.2">
      <c r="C580" s="2" t="s">
        <v>3888</v>
      </c>
    </row>
    <row r="581" spans="3:3" x14ac:dyDescent="0.2">
      <c r="C581" s="2" t="s">
        <v>3889</v>
      </c>
    </row>
    <row r="582" spans="3:3" x14ac:dyDescent="0.2">
      <c r="C582" s="2" t="s">
        <v>3890</v>
      </c>
    </row>
    <row r="583" spans="3:3" x14ac:dyDescent="0.2">
      <c r="C583" s="2" t="s">
        <v>3891</v>
      </c>
    </row>
    <row r="584" spans="3:3" x14ac:dyDescent="0.2">
      <c r="C584" s="2" t="s">
        <v>3892</v>
      </c>
    </row>
    <row r="585" spans="3:3" x14ac:dyDescent="0.2">
      <c r="C585" s="2" t="s">
        <v>3893</v>
      </c>
    </row>
    <row r="586" spans="3:3" x14ac:dyDescent="0.2">
      <c r="C586" s="2" t="s">
        <v>3894</v>
      </c>
    </row>
    <row r="587" spans="3:3" x14ac:dyDescent="0.2">
      <c r="C587" s="2" t="s">
        <v>3895</v>
      </c>
    </row>
    <row r="588" spans="3:3" x14ac:dyDescent="0.2">
      <c r="C588" s="2" t="s">
        <v>3896</v>
      </c>
    </row>
    <row r="589" spans="3:3" x14ac:dyDescent="0.2">
      <c r="C589" s="2" t="s">
        <v>3897</v>
      </c>
    </row>
    <row r="590" spans="3:3" x14ac:dyDescent="0.2">
      <c r="C590" s="2" t="s">
        <v>3898</v>
      </c>
    </row>
    <row r="591" spans="3:3" x14ac:dyDescent="0.2">
      <c r="C591" s="2" t="s">
        <v>3899</v>
      </c>
    </row>
    <row r="592" spans="3:3" x14ac:dyDescent="0.2">
      <c r="C592" s="2" t="s">
        <v>3900</v>
      </c>
    </row>
    <row r="593" spans="3:3" x14ac:dyDescent="0.2">
      <c r="C593" s="2" t="s">
        <v>3901</v>
      </c>
    </row>
    <row r="594" spans="3:3" x14ac:dyDescent="0.2">
      <c r="C594" s="2" t="s">
        <v>3902</v>
      </c>
    </row>
    <row r="595" spans="3:3" x14ac:dyDescent="0.2">
      <c r="C595" s="2" t="s">
        <v>3377</v>
      </c>
    </row>
    <row r="596" spans="3:3" x14ac:dyDescent="0.2">
      <c r="C596" s="2" t="s">
        <v>3275</v>
      </c>
    </row>
    <row r="597" spans="3:3" x14ac:dyDescent="0.2">
      <c r="C597" s="2" t="s">
        <v>3044</v>
      </c>
    </row>
    <row r="598" spans="3:3" x14ac:dyDescent="0.2">
      <c r="C598" s="2" t="s">
        <v>3903</v>
      </c>
    </row>
    <row r="599" spans="3:3" x14ac:dyDescent="0.2">
      <c r="C599" s="2" t="s">
        <v>3904</v>
      </c>
    </row>
    <row r="600" spans="3:3" x14ac:dyDescent="0.2">
      <c r="C600" s="2" t="s">
        <v>3905</v>
      </c>
    </row>
    <row r="601" spans="3:3" x14ac:dyDescent="0.2">
      <c r="C601" s="2" t="s">
        <v>3108</v>
      </c>
    </row>
    <row r="602" spans="3:3" x14ac:dyDescent="0.2">
      <c r="C602" s="2" t="s">
        <v>3155</v>
      </c>
    </row>
    <row r="603" spans="3:3" x14ac:dyDescent="0.2">
      <c r="C603" s="2" t="s">
        <v>3906</v>
      </c>
    </row>
    <row r="604" spans="3:3" x14ac:dyDescent="0.2">
      <c r="C604" s="2" t="s">
        <v>3907</v>
      </c>
    </row>
    <row r="605" spans="3:3" x14ac:dyDescent="0.2">
      <c r="C605" s="2" t="s">
        <v>3908</v>
      </c>
    </row>
    <row r="606" spans="3:3" x14ac:dyDescent="0.2">
      <c r="C606" s="2" t="s">
        <v>3128</v>
      </c>
    </row>
    <row r="607" spans="3:3" x14ac:dyDescent="0.2">
      <c r="C607" s="2" t="s">
        <v>3179</v>
      </c>
    </row>
    <row r="608" spans="3:3" x14ac:dyDescent="0.2">
      <c r="C608" s="2" t="s">
        <v>3225</v>
      </c>
    </row>
    <row r="609" spans="3:3" x14ac:dyDescent="0.2">
      <c r="C609" s="2" t="s">
        <v>3219</v>
      </c>
    </row>
    <row r="610" spans="3:3" x14ac:dyDescent="0.2">
      <c r="C610" s="2" t="s">
        <v>3909</v>
      </c>
    </row>
    <row r="611" spans="3:3" x14ac:dyDescent="0.2">
      <c r="C611" s="2" t="s">
        <v>3254</v>
      </c>
    </row>
    <row r="612" spans="3:3" x14ac:dyDescent="0.2">
      <c r="C612" s="2" t="s">
        <v>3133</v>
      </c>
    </row>
  </sheetData>
  <mergeCells count="3">
    <mergeCell ref="A3:A4"/>
    <mergeCell ref="A28:L28"/>
    <mergeCell ref="O28:P28"/>
  </mergeCells>
  <conditionalFormatting sqref="B3">
    <cfRule type="duplicateValues" dxfId="96" priority="3"/>
  </conditionalFormatting>
  <conditionalFormatting sqref="B4:B27">
    <cfRule type="duplicateValues" dxfId="95" priority="68"/>
  </conditionalFormatting>
  <conditionalFormatting sqref="C36:C612">
    <cfRule type="duplicateValues" dxfId="94" priority="2"/>
  </conditionalFormatting>
  <conditionalFormatting sqref="C1:C1048576">
    <cfRule type="duplicateValues" dxfId="9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76"/>
  <sheetViews>
    <sheetView zoomScale="106" zoomScaleNormal="106" workbookViewId="0">
      <pane xSplit="3" ySplit="2" topLeftCell="D189" activePane="bottomRight" state="frozen"/>
      <selection activeCell="G8" sqref="G8"/>
      <selection pane="topRight" activeCell="G8" sqref="G8"/>
      <selection pane="bottomLeft" activeCell="G8" sqref="G8"/>
      <selection pane="bottomRight" activeCell="H196" sqref="H19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141" t="s">
        <v>2773</v>
      </c>
      <c r="B3" s="73" t="s">
        <v>1689</v>
      </c>
      <c r="C3" s="9" t="s">
        <v>1690</v>
      </c>
      <c r="D3" s="75" t="s">
        <v>426</v>
      </c>
      <c r="E3" s="13">
        <v>44419</v>
      </c>
      <c r="F3" s="75" t="s">
        <v>1661</v>
      </c>
      <c r="G3" s="13">
        <v>44422</v>
      </c>
      <c r="H3" s="10" t="s">
        <v>1662</v>
      </c>
      <c r="I3" s="1">
        <v>95</v>
      </c>
      <c r="J3" s="1">
        <v>60</v>
      </c>
      <c r="K3" s="1">
        <v>40</v>
      </c>
      <c r="L3" s="1">
        <v>9</v>
      </c>
      <c r="M3" s="79">
        <v>67.62</v>
      </c>
      <c r="N3" s="8">
        <v>68</v>
      </c>
      <c r="O3" s="62">
        <v>3000</v>
      </c>
      <c r="P3" s="63">
        <f>Table22452368910111213141516171819202122242345672345689101112[[#This Row],[PEMBULATAN]]*O3</f>
        <v>204000</v>
      </c>
    </row>
    <row r="4" spans="1:16" ht="39" customHeight="1" x14ac:dyDescent="0.2">
      <c r="A4" s="142"/>
      <c r="B4" s="74"/>
      <c r="C4" s="9" t="s">
        <v>1691</v>
      </c>
      <c r="D4" s="75" t="s">
        <v>426</v>
      </c>
      <c r="E4" s="13">
        <v>44419</v>
      </c>
      <c r="F4" s="75" t="s">
        <v>1661</v>
      </c>
      <c r="G4" s="13">
        <v>44422</v>
      </c>
      <c r="H4" s="10" t="s">
        <v>1662</v>
      </c>
      <c r="I4" s="1">
        <v>98</v>
      </c>
      <c r="J4" s="1">
        <v>69</v>
      </c>
      <c r="K4" s="1">
        <v>40</v>
      </c>
      <c r="L4" s="1">
        <v>23</v>
      </c>
      <c r="M4" s="79">
        <v>57</v>
      </c>
      <c r="N4" s="8">
        <v>57</v>
      </c>
      <c r="O4" s="62">
        <v>3000</v>
      </c>
      <c r="P4" s="63">
        <f>Table22452368910111213141516171819202122242345672345689101112[[#This Row],[PEMBULATAN]]*O4</f>
        <v>171000</v>
      </c>
    </row>
    <row r="5" spans="1:16" ht="39" customHeight="1" x14ac:dyDescent="0.2">
      <c r="A5" s="90"/>
      <c r="B5" s="74"/>
      <c r="C5" s="85" t="s">
        <v>1692</v>
      </c>
      <c r="D5" s="77" t="s">
        <v>426</v>
      </c>
      <c r="E5" s="13">
        <v>44419</v>
      </c>
      <c r="F5" s="75" t="s">
        <v>1661</v>
      </c>
      <c r="G5" s="13">
        <v>44422</v>
      </c>
      <c r="H5" s="76" t="s">
        <v>1662</v>
      </c>
      <c r="I5" s="15">
        <v>89</v>
      </c>
      <c r="J5" s="15">
        <v>56</v>
      </c>
      <c r="K5" s="15">
        <v>39</v>
      </c>
      <c r="L5" s="15">
        <v>14</v>
      </c>
      <c r="M5" s="80">
        <v>48.594000000000001</v>
      </c>
      <c r="N5" s="71">
        <v>49</v>
      </c>
      <c r="O5" s="62">
        <v>3000</v>
      </c>
      <c r="P5" s="63">
        <f>Table22452368910111213141516171819202122242345672345689101112[[#This Row],[PEMBULATAN]]*O5</f>
        <v>147000</v>
      </c>
    </row>
    <row r="6" spans="1:16" ht="39" customHeight="1" x14ac:dyDescent="0.2">
      <c r="A6" s="90"/>
      <c r="B6" s="74"/>
      <c r="C6" s="85" t="s">
        <v>1693</v>
      </c>
      <c r="D6" s="77" t="s">
        <v>426</v>
      </c>
      <c r="E6" s="13">
        <v>44419</v>
      </c>
      <c r="F6" s="75" t="s">
        <v>1661</v>
      </c>
      <c r="G6" s="13">
        <v>44422</v>
      </c>
      <c r="H6" s="76" t="s">
        <v>1662</v>
      </c>
      <c r="I6" s="15">
        <v>88</v>
      </c>
      <c r="J6" s="15">
        <v>62</v>
      </c>
      <c r="K6" s="15">
        <v>30</v>
      </c>
      <c r="L6" s="15">
        <v>4</v>
      </c>
      <c r="M6" s="80">
        <v>40.92</v>
      </c>
      <c r="N6" s="71">
        <v>41</v>
      </c>
      <c r="O6" s="62">
        <v>3000</v>
      </c>
      <c r="P6" s="63">
        <f>Table22452368910111213141516171819202122242345672345689101112[[#This Row],[PEMBULATAN]]*O6</f>
        <v>123000</v>
      </c>
    </row>
    <row r="7" spans="1:16" ht="39" customHeight="1" x14ac:dyDescent="0.2">
      <c r="A7" s="90"/>
      <c r="B7" s="74"/>
      <c r="C7" s="85" t="s">
        <v>1694</v>
      </c>
      <c r="D7" s="77" t="s">
        <v>426</v>
      </c>
      <c r="E7" s="13">
        <v>44419</v>
      </c>
      <c r="F7" s="75" t="s">
        <v>1661</v>
      </c>
      <c r="G7" s="13">
        <v>44422</v>
      </c>
      <c r="H7" s="76" t="s">
        <v>1662</v>
      </c>
      <c r="I7" s="15">
        <v>70</v>
      </c>
      <c r="J7" s="15">
        <v>55</v>
      </c>
      <c r="K7" s="15">
        <v>30</v>
      </c>
      <c r="L7" s="15">
        <v>4</v>
      </c>
      <c r="M7" s="80">
        <v>28.875</v>
      </c>
      <c r="N7" s="71">
        <v>29</v>
      </c>
      <c r="O7" s="62">
        <v>3000</v>
      </c>
      <c r="P7" s="63">
        <f>Table22452368910111213141516171819202122242345672345689101112[[#This Row],[PEMBULATAN]]*O7</f>
        <v>87000</v>
      </c>
    </row>
    <row r="8" spans="1:16" ht="39" customHeight="1" x14ac:dyDescent="0.2">
      <c r="A8" s="90"/>
      <c r="B8" s="74"/>
      <c r="C8" s="85" t="s">
        <v>1695</v>
      </c>
      <c r="D8" s="77" t="s">
        <v>426</v>
      </c>
      <c r="E8" s="13">
        <v>44419</v>
      </c>
      <c r="F8" s="75" t="s">
        <v>1661</v>
      </c>
      <c r="G8" s="13">
        <v>44422</v>
      </c>
      <c r="H8" s="76" t="s">
        <v>1662</v>
      </c>
      <c r="I8" s="15">
        <v>92</v>
      </c>
      <c r="J8" s="15">
        <v>63</v>
      </c>
      <c r="K8" s="15">
        <v>26</v>
      </c>
      <c r="L8" s="15">
        <v>12</v>
      </c>
      <c r="M8" s="80">
        <v>37.673999999999999</v>
      </c>
      <c r="N8" s="71">
        <v>38</v>
      </c>
      <c r="O8" s="62">
        <v>3000</v>
      </c>
      <c r="P8" s="63">
        <f>Table22452368910111213141516171819202122242345672345689101112[[#This Row],[PEMBULATAN]]*O8</f>
        <v>114000</v>
      </c>
    </row>
    <row r="9" spans="1:16" ht="39" customHeight="1" x14ac:dyDescent="0.2">
      <c r="A9" s="90"/>
      <c r="B9" s="74"/>
      <c r="C9" s="85" t="s">
        <v>1696</v>
      </c>
      <c r="D9" s="77" t="s">
        <v>426</v>
      </c>
      <c r="E9" s="13">
        <v>44419</v>
      </c>
      <c r="F9" s="75" t="s">
        <v>1661</v>
      </c>
      <c r="G9" s="13">
        <v>44422</v>
      </c>
      <c r="H9" s="76" t="s">
        <v>1662</v>
      </c>
      <c r="I9" s="15">
        <v>88</v>
      </c>
      <c r="J9" s="15">
        <v>55</v>
      </c>
      <c r="K9" s="15">
        <v>30</v>
      </c>
      <c r="L9" s="15">
        <v>7</v>
      </c>
      <c r="M9" s="80">
        <v>36.299999999999997</v>
      </c>
      <c r="N9" s="71">
        <v>36</v>
      </c>
      <c r="O9" s="62">
        <v>3000</v>
      </c>
      <c r="P9" s="63">
        <f>Table22452368910111213141516171819202122242345672345689101112[[#This Row],[PEMBULATAN]]*O9</f>
        <v>108000</v>
      </c>
    </row>
    <row r="10" spans="1:16" ht="39" customHeight="1" x14ac:dyDescent="0.2">
      <c r="A10" s="90"/>
      <c r="B10" s="74"/>
      <c r="C10" s="85" t="s">
        <v>1697</v>
      </c>
      <c r="D10" s="77" t="s">
        <v>426</v>
      </c>
      <c r="E10" s="13">
        <v>44419</v>
      </c>
      <c r="F10" s="75" t="s">
        <v>1661</v>
      </c>
      <c r="G10" s="13">
        <v>44422</v>
      </c>
      <c r="H10" s="76" t="s">
        <v>1662</v>
      </c>
      <c r="I10" s="15">
        <v>53</v>
      </c>
      <c r="J10" s="15">
        <v>47</v>
      </c>
      <c r="K10" s="15">
        <v>27</v>
      </c>
      <c r="L10" s="15">
        <v>7</v>
      </c>
      <c r="M10" s="80">
        <v>16.814250000000001</v>
      </c>
      <c r="N10" s="71">
        <v>17</v>
      </c>
      <c r="O10" s="62">
        <v>3000</v>
      </c>
      <c r="P10" s="63">
        <f>Table22452368910111213141516171819202122242345672345689101112[[#This Row],[PEMBULATAN]]*O10</f>
        <v>51000</v>
      </c>
    </row>
    <row r="11" spans="1:16" ht="39" customHeight="1" x14ac:dyDescent="0.2">
      <c r="A11" s="90"/>
      <c r="B11" s="74"/>
      <c r="C11" s="85" t="s">
        <v>1698</v>
      </c>
      <c r="D11" s="77" t="s">
        <v>426</v>
      </c>
      <c r="E11" s="13">
        <v>44419</v>
      </c>
      <c r="F11" s="75" t="s">
        <v>1661</v>
      </c>
      <c r="G11" s="13">
        <v>44422</v>
      </c>
      <c r="H11" s="76" t="s">
        <v>1662</v>
      </c>
      <c r="I11" s="15">
        <v>66</v>
      </c>
      <c r="J11" s="15">
        <v>56</v>
      </c>
      <c r="K11" s="15">
        <v>30</v>
      </c>
      <c r="L11" s="15">
        <v>3</v>
      </c>
      <c r="M11" s="80">
        <v>27.72</v>
      </c>
      <c r="N11" s="71">
        <v>28</v>
      </c>
      <c r="O11" s="62">
        <v>3000</v>
      </c>
      <c r="P11" s="63">
        <f>Table22452368910111213141516171819202122242345672345689101112[[#This Row],[PEMBULATAN]]*O11</f>
        <v>84000</v>
      </c>
    </row>
    <row r="12" spans="1:16" ht="39" customHeight="1" x14ac:dyDescent="0.2">
      <c r="A12" s="90"/>
      <c r="B12" s="100"/>
      <c r="C12" s="85" t="s">
        <v>1699</v>
      </c>
      <c r="D12" s="77" t="s">
        <v>426</v>
      </c>
      <c r="E12" s="13">
        <v>44419</v>
      </c>
      <c r="F12" s="75" t="s">
        <v>1661</v>
      </c>
      <c r="G12" s="13">
        <v>44422</v>
      </c>
      <c r="H12" s="76" t="s">
        <v>1662</v>
      </c>
      <c r="I12" s="15">
        <v>96</v>
      </c>
      <c r="J12" s="15">
        <v>60</v>
      </c>
      <c r="K12" s="15">
        <v>32</v>
      </c>
      <c r="L12" s="15">
        <v>14</v>
      </c>
      <c r="M12" s="80">
        <v>46.08</v>
      </c>
      <c r="N12" s="71">
        <v>46</v>
      </c>
      <c r="O12" s="62">
        <v>3000</v>
      </c>
      <c r="P12" s="63">
        <f>Table22452368910111213141516171819202122242345672345689101112[[#This Row],[PEMBULATAN]]*O12</f>
        <v>138000</v>
      </c>
    </row>
    <row r="13" spans="1:16" ht="39" customHeight="1" x14ac:dyDescent="0.2">
      <c r="A13" s="90"/>
      <c r="B13" s="74" t="s">
        <v>1700</v>
      </c>
      <c r="C13" s="85" t="s">
        <v>1701</v>
      </c>
      <c r="D13" s="77" t="s">
        <v>426</v>
      </c>
      <c r="E13" s="13">
        <v>44419</v>
      </c>
      <c r="F13" s="75" t="s">
        <v>1661</v>
      </c>
      <c r="G13" s="13">
        <v>44422</v>
      </c>
      <c r="H13" s="76" t="s">
        <v>1662</v>
      </c>
      <c r="I13" s="15">
        <v>100</v>
      </c>
      <c r="J13" s="15">
        <v>44</v>
      </c>
      <c r="K13" s="15">
        <v>46</v>
      </c>
      <c r="L13" s="15">
        <v>3</v>
      </c>
      <c r="M13" s="80">
        <v>50.6</v>
      </c>
      <c r="N13" s="71">
        <v>51</v>
      </c>
      <c r="O13" s="62">
        <v>3000</v>
      </c>
      <c r="P13" s="63">
        <f>Table22452368910111213141516171819202122242345672345689101112[[#This Row],[PEMBULATAN]]*O13</f>
        <v>153000</v>
      </c>
    </row>
    <row r="14" spans="1:16" ht="39" customHeight="1" x14ac:dyDescent="0.2">
      <c r="A14" s="90"/>
      <c r="B14" s="74"/>
      <c r="C14" s="85" t="s">
        <v>1702</v>
      </c>
      <c r="D14" s="77" t="s">
        <v>426</v>
      </c>
      <c r="E14" s="13">
        <v>44419</v>
      </c>
      <c r="F14" s="75" t="s">
        <v>1661</v>
      </c>
      <c r="G14" s="13">
        <v>44422</v>
      </c>
      <c r="H14" s="76" t="s">
        <v>1662</v>
      </c>
      <c r="I14" s="15">
        <v>70</v>
      </c>
      <c r="J14" s="15">
        <v>63</v>
      </c>
      <c r="K14" s="15">
        <v>30</v>
      </c>
      <c r="L14" s="15">
        <v>7</v>
      </c>
      <c r="M14" s="80">
        <v>33.075000000000003</v>
      </c>
      <c r="N14" s="71">
        <v>33</v>
      </c>
      <c r="O14" s="62">
        <v>3000</v>
      </c>
      <c r="P14" s="63">
        <f>Table22452368910111213141516171819202122242345672345689101112[[#This Row],[PEMBULATAN]]*O14</f>
        <v>99000</v>
      </c>
    </row>
    <row r="15" spans="1:16" ht="39" customHeight="1" x14ac:dyDescent="0.2">
      <c r="A15" s="90"/>
      <c r="B15" s="74"/>
      <c r="C15" s="85" t="s">
        <v>1703</v>
      </c>
      <c r="D15" s="77" t="s">
        <v>426</v>
      </c>
      <c r="E15" s="13">
        <v>44419</v>
      </c>
      <c r="F15" s="75" t="s">
        <v>1661</v>
      </c>
      <c r="G15" s="13">
        <v>44422</v>
      </c>
      <c r="H15" s="76" t="s">
        <v>1662</v>
      </c>
      <c r="I15" s="15">
        <v>67</v>
      </c>
      <c r="J15" s="15">
        <v>58</v>
      </c>
      <c r="K15" s="15">
        <v>26</v>
      </c>
      <c r="L15" s="15">
        <v>14</v>
      </c>
      <c r="M15" s="80">
        <v>25.259</v>
      </c>
      <c r="N15" s="71">
        <v>25</v>
      </c>
      <c r="O15" s="62">
        <v>3000</v>
      </c>
      <c r="P15" s="63">
        <f>Table22452368910111213141516171819202122242345672345689101112[[#This Row],[PEMBULATAN]]*O15</f>
        <v>75000</v>
      </c>
    </row>
    <row r="16" spans="1:16" ht="39" customHeight="1" x14ac:dyDescent="0.2">
      <c r="A16" s="90"/>
      <c r="B16" s="74"/>
      <c r="C16" s="85" t="s">
        <v>1704</v>
      </c>
      <c r="D16" s="77" t="s">
        <v>426</v>
      </c>
      <c r="E16" s="13">
        <v>44419</v>
      </c>
      <c r="F16" s="75" t="s">
        <v>1661</v>
      </c>
      <c r="G16" s="13">
        <v>44422</v>
      </c>
      <c r="H16" s="76" t="s">
        <v>1662</v>
      </c>
      <c r="I16" s="15">
        <v>84</v>
      </c>
      <c r="J16" s="15">
        <v>65</v>
      </c>
      <c r="K16" s="15">
        <v>20</v>
      </c>
      <c r="L16" s="15">
        <v>11</v>
      </c>
      <c r="M16" s="80">
        <v>27.3</v>
      </c>
      <c r="N16" s="71">
        <v>27</v>
      </c>
      <c r="O16" s="62">
        <v>3000</v>
      </c>
      <c r="P16" s="63">
        <f>Table22452368910111213141516171819202122242345672345689101112[[#This Row],[PEMBULATAN]]*O16</f>
        <v>81000</v>
      </c>
    </row>
    <row r="17" spans="1:16" ht="39" customHeight="1" x14ac:dyDescent="0.2">
      <c r="A17" s="90"/>
      <c r="B17" s="74"/>
      <c r="C17" s="85" t="s">
        <v>1705</v>
      </c>
      <c r="D17" s="77" t="s">
        <v>426</v>
      </c>
      <c r="E17" s="13">
        <v>44419</v>
      </c>
      <c r="F17" s="75" t="s">
        <v>1661</v>
      </c>
      <c r="G17" s="13">
        <v>44422</v>
      </c>
      <c r="H17" s="76" t="s">
        <v>1662</v>
      </c>
      <c r="I17" s="15">
        <v>70</v>
      </c>
      <c r="J17" s="15">
        <v>65</v>
      </c>
      <c r="K17" s="15">
        <v>26</v>
      </c>
      <c r="L17" s="15">
        <v>4</v>
      </c>
      <c r="M17" s="80">
        <v>29.574999999999999</v>
      </c>
      <c r="N17" s="71">
        <v>30</v>
      </c>
      <c r="O17" s="62">
        <v>3000</v>
      </c>
      <c r="P17" s="63">
        <f>Table22452368910111213141516171819202122242345672345689101112[[#This Row],[PEMBULATAN]]*O17</f>
        <v>90000</v>
      </c>
    </row>
    <row r="18" spans="1:16" ht="39" customHeight="1" x14ac:dyDescent="0.2">
      <c r="A18" s="90"/>
      <c r="B18" s="74"/>
      <c r="C18" s="85" t="s">
        <v>1706</v>
      </c>
      <c r="D18" s="77" t="s">
        <v>426</v>
      </c>
      <c r="E18" s="13">
        <v>44419</v>
      </c>
      <c r="F18" s="75" t="s">
        <v>1661</v>
      </c>
      <c r="G18" s="13">
        <v>44422</v>
      </c>
      <c r="H18" s="76" t="s">
        <v>1662</v>
      </c>
      <c r="I18" s="15">
        <v>85</v>
      </c>
      <c r="J18" s="15">
        <v>63</v>
      </c>
      <c r="K18" s="15">
        <v>35</v>
      </c>
      <c r="L18" s="15">
        <v>9</v>
      </c>
      <c r="M18" s="80">
        <v>46.856250000000003</v>
      </c>
      <c r="N18" s="71">
        <v>47</v>
      </c>
      <c r="O18" s="62">
        <v>3000</v>
      </c>
      <c r="P18" s="63">
        <f>Table22452368910111213141516171819202122242345672345689101112[[#This Row],[PEMBULATAN]]*O18</f>
        <v>141000</v>
      </c>
    </row>
    <row r="19" spans="1:16" ht="39" customHeight="1" x14ac:dyDescent="0.2">
      <c r="A19" s="90"/>
      <c r="B19" s="74"/>
      <c r="C19" s="85" t="s">
        <v>1707</v>
      </c>
      <c r="D19" s="77" t="s">
        <v>426</v>
      </c>
      <c r="E19" s="13">
        <v>44419</v>
      </c>
      <c r="F19" s="75" t="s">
        <v>1661</v>
      </c>
      <c r="G19" s="13">
        <v>44422</v>
      </c>
      <c r="H19" s="76" t="s">
        <v>1662</v>
      </c>
      <c r="I19" s="15">
        <v>100</v>
      </c>
      <c r="J19" s="15">
        <v>56</v>
      </c>
      <c r="K19" s="15">
        <v>33</v>
      </c>
      <c r="L19" s="15">
        <v>9</v>
      </c>
      <c r="M19" s="80">
        <v>46.2</v>
      </c>
      <c r="N19" s="71">
        <v>46</v>
      </c>
      <c r="O19" s="62">
        <v>3000</v>
      </c>
      <c r="P19" s="63">
        <f>Table22452368910111213141516171819202122242345672345689101112[[#This Row],[PEMBULATAN]]*O19</f>
        <v>138000</v>
      </c>
    </row>
    <row r="20" spans="1:16" ht="39" customHeight="1" x14ac:dyDescent="0.2">
      <c r="A20" s="90"/>
      <c r="B20" s="74"/>
      <c r="C20" s="85" t="s">
        <v>1708</v>
      </c>
      <c r="D20" s="77" t="s">
        <v>426</v>
      </c>
      <c r="E20" s="13">
        <v>44419</v>
      </c>
      <c r="F20" s="75" t="s">
        <v>1661</v>
      </c>
      <c r="G20" s="13">
        <v>44422</v>
      </c>
      <c r="H20" s="76" t="s">
        <v>1662</v>
      </c>
      <c r="I20" s="15">
        <v>100</v>
      </c>
      <c r="J20" s="15">
        <v>63</v>
      </c>
      <c r="K20" s="15">
        <v>20</v>
      </c>
      <c r="L20" s="15">
        <v>8</v>
      </c>
      <c r="M20" s="80">
        <v>31.5</v>
      </c>
      <c r="N20" s="71">
        <v>32</v>
      </c>
      <c r="O20" s="62">
        <v>3000</v>
      </c>
      <c r="P20" s="63">
        <f>Table22452368910111213141516171819202122242345672345689101112[[#This Row],[PEMBULATAN]]*O20</f>
        <v>96000</v>
      </c>
    </row>
    <row r="21" spans="1:16" ht="39" customHeight="1" x14ac:dyDescent="0.2">
      <c r="A21" s="90"/>
      <c r="B21" s="74"/>
      <c r="C21" s="85" t="s">
        <v>1709</v>
      </c>
      <c r="D21" s="77" t="s">
        <v>426</v>
      </c>
      <c r="E21" s="13">
        <v>44419</v>
      </c>
      <c r="F21" s="75" t="s">
        <v>1661</v>
      </c>
      <c r="G21" s="13">
        <v>44422</v>
      </c>
      <c r="H21" s="76" t="s">
        <v>1662</v>
      </c>
      <c r="I21" s="15">
        <v>88</v>
      </c>
      <c r="J21" s="15">
        <v>58</v>
      </c>
      <c r="K21" s="15">
        <v>30</v>
      </c>
      <c r="L21" s="15">
        <v>4</v>
      </c>
      <c r="M21" s="80">
        <v>38.28</v>
      </c>
      <c r="N21" s="71">
        <v>38</v>
      </c>
      <c r="O21" s="62">
        <v>3000</v>
      </c>
      <c r="P21" s="63">
        <f>Table22452368910111213141516171819202122242345672345689101112[[#This Row],[PEMBULATAN]]*O21</f>
        <v>114000</v>
      </c>
    </row>
    <row r="22" spans="1:16" ht="39" customHeight="1" x14ac:dyDescent="0.2">
      <c r="A22" s="90"/>
      <c r="B22" s="74"/>
      <c r="C22" s="85" t="s">
        <v>1710</v>
      </c>
      <c r="D22" s="77" t="s">
        <v>426</v>
      </c>
      <c r="E22" s="13">
        <v>44419</v>
      </c>
      <c r="F22" s="75" t="s">
        <v>1661</v>
      </c>
      <c r="G22" s="13">
        <v>44422</v>
      </c>
      <c r="H22" s="76" t="s">
        <v>1662</v>
      </c>
      <c r="I22" s="15">
        <v>85</v>
      </c>
      <c r="J22" s="15">
        <v>65</v>
      </c>
      <c r="K22" s="15">
        <v>30</v>
      </c>
      <c r="L22" s="15">
        <v>17</v>
      </c>
      <c r="M22" s="80">
        <v>41.4375</v>
      </c>
      <c r="N22" s="71">
        <v>41</v>
      </c>
      <c r="O22" s="62">
        <v>3000</v>
      </c>
      <c r="P22" s="63">
        <f>Table22452368910111213141516171819202122242345672345689101112[[#This Row],[PEMBULATAN]]*O22</f>
        <v>123000</v>
      </c>
    </row>
    <row r="23" spans="1:16" ht="39" customHeight="1" x14ac:dyDescent="0.2">
      <c r="A23" s="90"/>
      <c r="B23" s="74"/>
      <c r="C23" s="85" t="s">
        <v>1711</v>
      </c>
      <c r="D23" s="77" t="s">
        <v>426</v>
      </c>
      <c r="E23" s="13">
        <v>44419</v>
      </c>
      <c r="F23" s="75" t="s">
        <v>1661</v>
      </c>
      <c r="G23" s="13">
        <v>44422</v>
      </c>
      <c r="H23" s="76" t="s">
        <v>1662</v>
      </c>
      <c r="I23" s="15">
        <v>75</v>
      </c>
      <c r="J23" s="15">
        <v>60</v>
      </c>
      <c r="K23" s="15">
        <v>25</v>
      </c>
      <c r="L23" s="15">
        <v>13</v>
      </c>
      <c r="M23" s="80">
        <v>28.125</v>
      </c>
      <c r="N23" s="71">
        <v>28</v>
      </c>
      <c r="O23" s="62">
        <v>3000</v>
      </c>
      <c r="P23" s="63">
        <f>Table22452368910111213141516171819202122242345672345689101112[[#This Row],[PEMBULATAN]]*O23</f>
        <v>84000</v>
      </c>
    </row>
    <row r="24" spans="1:16" ht="39" customHeight="1" x14ac:dyDescent="0.2">
      <c r="A24" s="90"/>
      <c r="B24" s="74"/>
      <c r="C24" s="85" t="s">
        <v>1712</v>
      </c>
      <c r="D24" s="77" t="s">
        <v>426</v>
      </c>
      <c r="E24" s="13">
        <v>44419</v>
      </c>
      <c r="F24" s="75" t="s">
        <v>1661</v>
      </c>
      <c r="G24" s="13">
        <v>44422</v>
      </c>
      <c r="H24" s="76" t="s">
        <v>1662</v>
      </c>
      <c r="I24" s="15">
        <v>55</v>
      </c>
      <c r="J24" s="15">
        <v>44</v>
      </c>
      <c r="K24" s="15">
        <v>14</v>
      </c>
      <c r="L24" s="15">
        <v>5</v>
      </c>
      <c r="M24" s="80">
        <v>8.4700000000000006</v>
      </c>
      <c r="N24" s="71">
        <v>8</v>
      </c>
      <c r="O24" s="62">
        <v>3000</v>
      </c>
      <c r="P24" s="63">
        <f>Table22452368910111213141516171819202122242345672345689101112[[#This Row],[PEMBULATAN]]*O24</f>
        <v>24000</v>
      </c>
    </row>
    <row r="25" spans="1:16" ht="39" customHeight="1" x14ac:dyDescent="0.2">
      <c r="A25" s="90"/>
      <c r="B25" s="74"/>
      <c r="C25" s="85" t="s">
        <v>1713</v>
      </c>
      <c r="D25" s="77" t="s">
        <v>426</v>
      </c>
      <c r="E25" s="13">
        <v>44419</v>
      </c>
      <c r="F25" s="75" t="s">
        <v>1661</v>
      </c>
      <c r="G25" s="13">
        <v>44422</v>
      </c>
      <c r="H25" s="76" t="s">
        <v>1662</v>
      </c>
      <c r="I25" s="15">
        <v>52</v>
      </c>
      <c r="J25" s="15">
        <v>23</v>
      </c>
      <c r="K25" s="15">
        <v>10</v>
      </c>
      <c r="L25" s="15">
        <v>8</v>
      </c>
      <c r="M25" s="80">
        <v>2.99</v>
      </c>
      <c r="N25" s="71">
        <v>8</v>
      </c>
      <c r="O25" s="62">
        <v>3000</v>
      </c>
      <c r="P25" s="63">
        <f>Table22452368910111213141516171819202122242345672345689101112[[#This Row],[PEMBULATAN]]*O25</f>
        <v>24000</v>
      </c>
    </row>
    <row r="26" spans="1:16" ht="39" customHeight="1" x14ac:dyDescent="0.2">
      <c r="A26" s="90"/>
      <c r="B26" s="74"/>
      <c r="C26" s="85" t="s">
        <v>1714</v>
      </c>
      <c r="D26" s="77" t="s">
        <v>426</v>
      </c>
      <c r="E26" s="13">
        <v>44419</v>
      </c>
      <c r="F26" s="75" t="s">
        <v>1661</v>
      </c>
      <c r="G26" s="13">
        <v>44422</v>
      </c>
      <c r="H26" s="76" t="s">
        <v>1662</v>
      </c>
      <c r="I26" s="15">
        <v>56</v>
      </c>
      <c r="J26" s="15">
        <v>43</v>
      </c>
      <c r="K26" s="15">
        <v>15</v>
      </c>
      <c r="L26" s="15">
        <v>8</v>
      </c>
      <c r="M26" s="80">
        <v>9.0299999999999994</v>
      </c>
      <c r="N26" s="71">
        <v>9</v>
      </c>
      <c r="O26" s="62">
        <v>3000</v>
      </c>
      <c r="P26" s="63">
        <f>Table22452368910111213141516171819202122242345672345689101112[[#This Row],[PEMBULATAN]]*O26</f>
        <v>27000</v>
      </c>
    </row>
    <row r="27" spans="1:16" ht="39" customHeight="1" x14ac:dyDescent="0.2">
      <c r="A27" s="90"/>
      <c r="B27" s="74"/>
      <c r="C27" s="85" t="s">
        <v>1715</v>
      </c>
      <c r="D27" s="77" t="s">
        <v>426</v>
      </c>
      <c r="E27" s="13">
        <v>44419</v>
      </c>
      <c r="F27" s="75" t="s">
        <v>1661</v>
      </c>
      <c r="G27" s="13">
        <v>44422</v>
      </c>
      <c r="H27" s="76" t="s">
        <v>1662</v>
      </c>
      <c r="I27" s="15">
        <v>50</v>
      </c>
      <c r="J27" s="15">
        <v>35</v>
      </c>
      <c r="K27" s="15">
        <v>15</v>
      </c>
      <c r="L27" s="15">
        <v>2</v>
      </c>
      <c r="M27" s="80">
        <v>6.5625</v>
      </c>
      <c r="N27" s="71">
        <v>7</v>
      </c>
      <c r="O27" s="62">
        <v>3000</v>
      </c>
      <c r="P27" s="63">
        <f>Table22452368910111213141516171819202122242345672345689101112[[#This Row],[PEMBULATAN]]*O27</f>
        <v>21000</v>
      </c>
    </row>
    <row r="28" spans="1:16" ht="39" customHeight="1" x14ac:dyDescent="0.2">
      <c r="A28" s="90"/>
      <c r="B28" s="74"/>
      <c r="C28" s="85" t="s">
        <v>1716</v>
      </c>
      <c r="D28" s="77" t="s">
        <v>426</v>
      </c>
      <c r="E28" s="13">
        <v>44419</v>
      </c>
      <c r="F28" s="75" t="s">
        <v>1661</v>
      </c>
      <c r="G28" s="13">
        <v>44422</v>
      </c>
      <c r="H28" s="76" t="s">
        <v>1662</v>
      </c>
      <c r="I28" s="15">
        <v>63</v>
      </c>
      <c r="J28" s="15">
        <v>42</v>
      </c>
      <c r="K28" s="15">
        <v>17</v>
      </c>
      <c r="L28" s="15">
        <v>4</v>
      </c>
      <c r="M28" s="80">
        <v>11.2455</v>
      </c>
      <c r="N28" s="71">
        <v>11</v>
      </c>
      <c r="O28" s="62">
        <v>3000</v>
      </c>
      <c r="P28" s="63">
        <f>Table22452368910111213141516171819202122242345672345689101112[[#This Row],[PEMBULATAN]]*O28</f>
        <v>33000</v>
      </c>
    </row>
    <row r="29" spans="1:16" ht="39" customHeight="1" x14ac:dyDescent="0.2">
      <c r="A29" s="90"/>
      <c r="B29" s="74"/>
      <c r="C29" s="85" t="s">
        <v>1717</v>
      </c>
      <c r="D29" s="77" t="s">
        <v>426</v>
      </c>
      <c r="E29" s="13">
        <v>44419</v>
      </c>
      <c r="F29" s="75" t="s">
        <v>1661</v>
      </c>
      <c r="G29" s="13">
        <v>44422</v>
      </c>
      <c r="H29" s="76" t="s">
        <v>1662</v>
      </c>
      <c r="I29" s="15">
        <v>98</v>
      </c>
      <c r="J29" s="15">
        <v>55</v>
      </c>
      <c r="K29" s="15">
        <v>45</v>
      </c>
      <c r="L29" s="15">
        <v>15</v>
      </c>
      <c r="M29" s="80">
        <v>60.637500000000003</v>
      </c>
      <c r="N29" s="71">
        <v>61</v>
      </c>
      <c r="O29" s="62">
        <v>3000</v>
      </c>
      <c r="P29" s="63">
        <f>Table22452368910111213141516171819202122242345672345689101112[[#This Row],[PEMBULATAN]]*O29</f>
        <v>183000</v>
      </c>
    </row>
    <row r="30" spans="1:16" ht="39" customHeight="1" x14ac:dyDescent="0.2">
      <c r="A30" s="90"/>
      <c r="B30" s="74"/>
      <c r="C30" s="85" t="s">
        <v>1718</v>
      </c>
      <c r="D30" s="77" t="s">
        <v>426</v>
      </c>
      <c r="E30" s="13">
        <v>44419</v>
      </c>
      <c r="F30" s="75" t="s">
        <v>1661</v>
      </c>
      <c r="G30" s="13">
        <v>44422</v>
      </c>
      <c r="H30" s="76" t="s">
        <v>1662</v>
      </c>
      <c r="I30" s="15">
        <v>59</v>
      </c>
      <c r="J30" s="15">
        <v>43</v>
      </c>
      <c r="K30" s="15">
        <v>19</v>
      </c>
      <c r="L30" s="15">
        <v>7</v>
      </c>
      <c r="M30" s="80">
        <v>12.050750000000001</v>
      </c>
      <c r="N30" s="71">
        <v>12</v>
      </c>
      <c r="O30" s="62">
        <v>3000</v>
      </c>
      <c r="P30" s="63">
        <f>Table22452368910111213141516171819202122242345672345689101112[[#This Row],[PEMBULATAN]]*O30</f>
        <v>36000</v>
      </c>
    </row>
    <row r="31" spans="1:16" ht="39" customHeight="1" x14ac:dyDescent="0.2">
      <c r="A31" s="90"/>
      <c r="B31" s="74"/>
      <c r="C31" s="85" t="s">
        <v>1719</v>
      </c>
      <c r="D31" s="77" t="s">
        <v>426</v>
      </c>
      <c r="E31" s="13">
        <v>44419</v>
      </c>
      <c r="F31" s="75" t="s">
        <v>1661</v>
      </c>
      <c r="G31" s="13">
        <v>44422</v>
      </c>
      <c r="H31" s="76" t="s">
        <v>1662</v>
      </c>
      <c r="I31" s="15">
        <v>64</v>
      </c>
      <c r="J31" s="15">
        <v>63</v>
      </c>
      <c r="K31" s="15">
        <v>33</v>
      </c>
      <c r="L31" s="15">
        <v>6</v>
      </c>
      <c r="M31" s="80">
        <v>33.264000000000003</v>
      </c>
      <c r="N31" s="71">
        <v>33</v>
      </c>
      <c r="O31" s="62">
        <v>3000</v>
      </c>
      <c r="P31" s="63">
        <f>Table22452368910111213141516171819202122242345672345689101112[[#This Row],[PEMBULATAN]]*O31</f>
        <v>99000</v>
      </c>
    </row>
    <row r="32" spans="1:16" ht="39" customHeight="1" x14ac:dyDescent="0.2">
      <c r="A32" s="90"/>
      <c r="B32" s="74"/>
      <c r="C32" s="85" t="s">
        <v>1720</v>
      </c>
      <c r="D32" s="77" t="s">
        <v>426</v>
      </c>
      <c r="E32" s="13">
        <v>44419</v>
      </c>
      <c r="F32" s="75" t="s">
        <v>1661</v>
      </c>
      <c r="G32" s="13">
        <v>44422</v>
      </c>
      <c r="H32" s="76" t="s">
        <v>1662</v>
      </c>
      <c r="I32" s="15">
        <v>100</v>
      </c>
      <c r="J32" s="15">
        <v>62</v>
      </c>
      <c r="K32" s="15">
        <v>33</v>
      </c>
      <c r="L32" s="15">
        <v>20</v>
      </c>
      <c r="M32" s="80">
        <v>51.15</v>
      </c>
      <c r="N32" s="71">
        <v>51</v>
      </c>
      <c r="O32" s="62">
        <v>3000</v>
      </c>
      <c r="P32" s="63">
        <f>Table22452368910111213141516171819202122242345672345689101112[[#This Row],[PEMBULATAN]]*O32</f>
        <v>153000</v>
      </c>
    </row>
    <row r="33" spans="1:16" ht="39" customHeight="1" x14ac:dyDescent="0.2">
      <c r="A33" s="90"/>
      <c r="B33" s="74"/>
      <c r="C33" s="85" t="s">
        <v>1721</v>
      </c>
      <c r="D33" s="77" t="s">
        <v>426</v>
      </c>
      <c r="E33" s="13">
        <v>44419</v>
      </c>
      <c r="F33" s="75" t="s">
        <v>1661</v>
      </c>
      <c r="G33" s="13">
        <v>44422</v>
      </c>
      <c r="H33" s="76" t="s">
        <v>1662</v>
      </c>
      <c r="I33" s="15">
        <v>75</v>
      </c>
      <c r="J33" s="15">
        <v>63</v>
      </c>
      <c r="K33" s="15">
        <v>25</v>
      </c>
      <c r="L33" s="15">
        <v>10</v>
      </c>
      <c r="M33" s="80">
        <v>29.53125</v>
      </c>
      <c r="N33" s="71">
        <v>30</v>
      </c>
      <c r="O33" s="62">
        <v>3000</v>
      </c>
      <c r="P33" s="63">
        <f>Table22452368910111213141516171819202122242345672345689101112[[#This Row],[PEMBULATAN]]*O33</f>
        <v>90000</v>
      </c>
    </row>
    <row r="34" spans="1:16" ht="39" customHeight="1" x14ac:dyDescent="0.2">
      <c r="A34" s="90"/>
      <c r="B34" s="74"/>
      <c r="C34" s="85" t="s">
        <v>1722</v>
      </c>
      <c r="D34" s="77" t="s">
        <v>426</v>
      </c>
      <c r="E34" s="13">
        <v>44419</v>
      </c>
      <c r="F34" s="75" t="s">
        <v>1661</v>
      </c>
      <c r="G34" s="13">
        <v>44422</v>
      </c>
      <c r="H34" s="76" t="s">
        <v>1662</v>
      </c>
      <c r="I34" s="15">
        <v>70</v>
      </c>
      <c r="J34" s="15">
        <v>58</v>
      </c>
      <c r="K34" s="15">
        <v>55</v>
      </c>
      <c r="L34" s="15">
        <v>7</v>
      </c>
      <c r="M34" s="80">
        <v>55.825000000000003</v>
      </c>
      <c r="N34" s="71">
        <v>56</v>
      </c>
      <c r="O34" s="62">
        <v>3000</v>
      </c>
      <c r="P34" s="63">
        <f>Table22452368910111213141516171819202122242345672345689101112[[#This Row],[PEMBULATAN]]*O34</f>
        <v>168000</v>
      </c>
    </row>
    <row r="35" spans="1:16" ht="39" customHeight="1" x14ac:dyDescent="0.2">
      <c r="A35" s="90"/>
      <c r="B35" s="74"/>
      <c r="C35" s="85" t="s">
        <v>1723</v>
      </c>
      <c r="D35" s="77" t="s">
        <v>426</v>
      </c>
      <c r="E35" s="13">
        <v>44419</v>
      </c>
      <c r="F35" s="75" t="s">
        <v>1661</v>
      </c>
      <c r="G35" s="13">
        <v>44422</v>
      </c>
      <c r="H35" s="76" t="s">
        <v>1662</v>
      </c>
      <c r="I35" s="15">
        <v>105</v>
      </c>
      <c r="J35" s="15">
        <v>75</v>
      </c>
      <c r="K35" s="15">
        <v>40</v>
      </c>
      <c r="L35" s="15">
        <v>16</v>
      </c>
      <c r="M35" s="80">
        <v>78.75</v>
      </c>
      <c r="N35" s="71">
        <v>79</v>
      </c>
      <c r="O35" s="62">
        <v>3000</v>
      </c>
      <c r="P35" s="63">
        <f>Table22452368910111213141516171819202122242345672345689101112[[#This Row],[PEMBULATAN]]*O35</f>
        <v>237000</v>
      </c>
    </row>
    <row r="36" spans="1:16" ht="39" customHeight="1" x14ac:dyDescent="0.2">
      <c r="A36" s="90"/>
      <c r="B36" s="74"/>
      <c r="C36" s="85" t="s">
        <v>1724</v>
      </c>
      <c r="D36" s="77" t="s">
        <v>426</v>
      </c>
      <c r="E36" s="13">
        <v>44419</v>
      </c>
      <c r="F36" s="75" t="s">
        <v>1661</v>
      </c>
      <c r="G36" s="13">
        <v>44422</v>
      </c>
      <c r="H36" s="76" t="s">
        <v>1662</v>
      </c>
      <c r="I36" s="15">
        <v>67</v>
      </c>
      <c r="J36" s="15">
        <v>65</v>
      </c>
      <c r="K36" s="15">
        <v>25</v>
      </c>
      <c r="L36" s="15">
        <v>11</v>
      </c>
      <c r="M36" s="80">
        <v>27.21875</v>
      </c>
      <c r="N36" s="71">
        <v>27</v>
      </c>
      <c r="O36" s="62">
        <v>3000</v>
      </c>
      <c r="P36" s="63">
        <f>Table22452368910111213141516171819202122242345672345689101112[[#This Row],[PEMBULATAN]]*O36</f>
        <v>81000</v>
      </c>
    </row>
    <row r="37" spans="1:16" ht="39" customHeight="1" x14ac:dyDescent="0.2">
      <c r="A37" s="90"/>
      <c r="B37" s="74"/>
      <c r="C37" s="85" t="s">
        <v>1725</v>
      </c>
      <c r="D37" s="77" t="s">
        <v>426</v>
      </c>
      <c r="E37" s="13">
        <v>44419</v>
      </c>
      <c r="F37" s="75" t="s">
        <v>1661</v>
      </c>
      <c r="G37" s="13">
        <v>44422</v>
      </c>
      <c r="H37" s="76" t="s">
        <v>1662</v>
      </c>
      <c r="I37" s="15">
        <v>93</v>
      </c>
      <c r="J37" s="15">
        <v>69</v>
      </c>
      <c r="K37" s="15">
        <v>28</v>
      </c>
      <c r="L37" s="15">
        <v>5</v>
      </c>
      <c r="M37" s="80">
        <v>44.918999999999997</v>
      </c>
      <c r="N37" s="71">
        <v>45</v>
      </c>
      <c r="O37" s="62">
        <v>3000</v>
      </c>
      <c r="P37" s="63">
        <f>Table22452368910111213141516171819202122242345672345689101112[[#This Row],[PEMBULATAN]]*O37</f>
        <v>135000</v>
      </c>
    </row>
    <row r="38" spans="1:16" ht="39" customHeight="1" x14ac:dyDescent="0.2">
      <c r="A38" s="90"/>
      <c r="B38" s="74"/>
      <c r="C38" s="85" t="s">
        <v>1726</v>
      </c>
      <c r="D38" s="77" t="s">
        <v>426</v>
      </c>
      <c r="E38" s="13">
        <v>44419</v>
      </c>
      <c r="F38" s="75" t="s">
        <v>1661</v>
      </c>
      <c r="G38" s="13">
        <v>44422</v>
      </c>
      <c r="H38" s="76" t="s">
        <v>1662</v>
      </c>
      <c r="I38" s="15">
        <v>98</v>
      </c>
      <c r="J38" s="15">
        <v>60</v>
      </c>
      <c r="K38" s="15">
        <v>34</v>
      </c>
      <c r="L38" s="15">
        <v>33</v>
      </c>
      <c r="M38" s="80">
        <v>49.98</v>
      </c>
      <c r="N38" s="71">
        <v>50</v>
      </c>
      <c r="O38" s="62">
        <v>3000</v>
      </c>
      <c r="P38" s="63">
        <f>Table22452368910111213141516171819202122242345672345689101112[[#This Row],[PEMBULATAN]]*O38</f>
        <v>150000</v>
      </c>
    </row>
    <row r="39" spans="1:16" ht="39" customHeight="1" x14ac:dyDescent="0.2">
      <c r="A39" s="90"/>
      <c r="B39" s="74"/>
      <c r="C39" s="85" t="s">
        <v>1727</v>
      </c>
      <c r="D39" s="77" t="s">
        <v>426</v>
      </c>
      <c r="E39" s="13">
        <v>44419</v>
      </c>
      <c r="F39" s="75" t="s">
        <v>1661</v>
      </c>
      <c r="G39" s="13">
        <v>44422</v>
      </c>
      <c r="H39" s="76" t="s">
        <v>1662</v>
      </c>
      <c r="I39" s="15">
        <v>104</v>
      </c>
      <c r="J39" s="15">
        <v>61</v>
      </c>
      <c r="K39" s="15">
        <v>35</v>
      </c>
      <c r="L39" s="15">
        <v>7</v>
      </c>
      <c r="M39" s="80">
        <v>55.51</v>
      </c>
      <c r="N39" s="71">
        <v>56</v>
      </c>
      <c r="O39" s="62">
        <v>3000</v>
      </c>
      <c r="P39" s="63">
        <f>Table22452368910111213141516171819202122242345672345689101112[[#This Row],[PEMBULATAN]]*O39</f>
        <v>168000</v>
      </c>
    </row>
    <row r="40" spans="1:16" ht="39" customHeight="1" x14ac:dyDescent="0.2">
      <c r="A40" s="90"/>
      <c r="B40" s="74"/>
      <c r="C40" s="85" t="s">
        <v>1728</v>
      </c>
      <c r="D40" s="77" t="s">
        <v>426</v>
      </c>
      <c r="E40" s="13">
        <v>44419</v>
      </c>
      <c r="F40" s="75" t="s">
        <v>1661</v>
      </c>
      <c r="G40" s="13">
        <v>44422</v>
      </c>
      <c r="H40" s="76" t="s">
        <v>1662</v>
      </c>
      <c r="I40" s="15">
        <v>67</v>
      </c>
      <c r="J40" s="15">
        <v>47</v>
      </c>
      <c r="K40" s="15">
        <v>29</v>
      </c>
      <c r="L40" s="15">
        <v>5</v>
      </c>
      <c r="M40" s="80">
        <v>22.830249999999999</v>
      </c>
      <c r="N40" s="71">
        <v>23</v>
      </c>
      <c r="O40" s="62">
        <v>3000</v>
      </c>
      <c r="P40" s="63">
        <f>Table22452368910111213141516171819202122242345672345689101112[[#This Row],[PEMBULATAN]]*O40</f>
        <v>69000</v>
      </c>
    </row>
    <row r="41" spans="1:16" ht="39" customHeight="1" x14ac:dyDescent="0.2">
      <c r="A41" s="90"/>
      <c r="B41" s="74"/>
      <c r="C41" s="85" t="s">
        <v>1729</v>
      </c>
      <c r="D41" s="77" t="s">
        <v>426</v>
      </c>
      <c r="E41" s="13">
        <v>44419</v>
      </c>
      <c r="F41" s="75" t="s">
        <v>1661</v>
      </c>
      <c r="G41" s="13">
        <v>44422</v>
      </c>
      <c r="H41" s="76" t="s">
        <v>1662</v>
      </c>
      <c r="I41" s="15">
        <v>60</v>
      </c>
      <c r="J41" s="15">
        <v>63</v>
      </c>
      <c r="K41" s="15">
        <v>27</v>
      </c>
      <c r="L41" s="15">
        <v>9</v>
      </c>
      <c r="M41" s="80">
        <v>25.515000000000001</v>
      </c>
      <c r="N41" s="71">
        <v>26</v>
      </c>
      <c r="O41" s="62">
        <v>3000</v>
      </c>
      <c r="P41" s="63">
        <f>Table22452368910111213141516171819202122242345672345689101112[[#This Row],[PEMBULATAN]]*O41</f>
        <v>78000</v>
      </c>
    </row>
    <row r="42" spans="1:16" ht="39" customHeight="1" x14ac:dyDescent="0.2">
      <c r="A42" s="90"/>
      <c r="B42" s="74"/>
      <c r="C42" s="85" t="s">
        <v>1730</v>
      </c>
      <c r="D42" s="77" t="s">
        <v>426</v>
      </c>
      <c r="E42" s="13">
        <v>44419</v>
      </c>
      <c r="F42" s="75" t="s">
        <v>1661</v>
      </c>
      <c r="G42" s="13">
        <v>44422</v>
      </c>
      <c r="H42" s="76" t="s">
        <v>1662</v>
      </c>
      <c r="I42" s="15">
        <v>80</v>
      </c>
      <c r="J42" s="15">
        <v>62</v>
      </c>
      <c r="K42" s="15">
        <v>26</v>
      </c>
      <c r="L42" s="15">
        <v>6</v>
      </c>
      <c r="M42" s="80">
        <v>32.24</v>
      </c>
      <c r="N42" s="71">
        <v>32</v>
      </c>
      <c r="O42" s="62">
        <v>3000</v>
      </c>
      <c r="P42" s="63">
        <f>Table22452368910111213141516171819202122242345672345689101112[[#This Row],[PEMBULATAN]]*O42</f>
        <v>96000</v>
      </c>
    </row>
    <row r="43" spans="1:16" ht="39" customHeight="1" x14ac:dyDescent="0.2">
      <c r="A43" s="90"/>
      <c r="B43" s="74"/>
      <c r="C43" s="85" t="s">
        <v>1731</v>
      </c>
      <c r="D43" s="77" t="s">
        <v>426</v>
      </c>
      <c r="E43" s="13">
        <v>44419</v>
      </c>
      <c r="F43" s="75" t="s">
        <v>1661</v>
      </c>
      <c r="G43" s="13">
        <v>44422</v>
      </c>
      <c r="H43" s="76" t="s">
        <v>1662</v>
      </c>
      <c r="I43" s="15">
        <v>100</v>
      </c>
      <c r="J43" s="15">
        <v>59</v>
      </c>
      <c r="K43" s="15">
        <v>40</v>
      </c>
      <c r="L43" s="15">
        <v>9</v>
      </c>
      <c r="M43" s="80">
        <v>59</v>
      </c>
      <c r="N43" s="71">
        <v>59</v>
      </c>
      <c r="O43" s="62">
        <v>3000</v>
      </c>
      <c r="P43" s="63">
        <f>Table22452368910111213141516171819202122242345672345689101112[[#This Row],[PEMBULATAN]]*O43</f>
        <v>177000</v>
      </c>
    </row>
    <row r="44" spans="1:16" ht="39" customHeight="1" x14ac:dyDescent="0.2">
      <c r="A44" s="90"/>
      <c r="B44" s="74"/>
      <c r="C44" s="85" t="s">
        <v>1732</v>
      </c>
      <c r="D44" s="77" t="s">
        <v>426</v>
      </c>
      <c r="E44" s="13">
        <v>44419</v>
      </c>
      <c r="F44" s="75" t="s">
        <v>1661</v>
      </c>
      <c r="G44" s="13">
        <v>44422</v>
      </c>
      <c r="H44" s="76" t="s">
        <v>1662</v>
      </c>
      <c r="I44" s="15">
        <v>85</v>
      </c>
      <c r="J44" s="15">
        <v>64</v>
      </c>
      <c r="K44" s="15">
        <v>15</v>
      </c>
      <c r="L44" s="15">
        <v>7</v>
      </c>
      <c r="M44" s="80">
        <v>20.399999999999999</v>
      </c>
      <c r="N44" s="71">
        <v>20</v>
      </c>
      <c r="O44" s="62">
        <v>3000</v>
      </c>
      <c r="P44" s="63">
        <f>Table22452368910111213141516171819202122242345672345689101112[[#This Row],[PEMBULATAN]]*O44</f>
        <v>60000</v>
      </c>
    </row>
    <row r="45" spans="1:16" ht="39" customHeight="1" x14ac:dyDescent="0.2">
      <c r="A45" s="90"/>
      <c r="B45" s="74"/>
      <c r="C45" s="85" t="s">
        <v>1733</v>
      </c>
      <c r="D45" s="77" t="s">
        <v>426</v>
      </c>
      <c r="E45" s="13">
        <v>44419</v>
      </c>
      <c r="F45" s="75" t="s">
        <v>1661</v>
      </c>
      <c r="G45" s="13">
        <v>44422</v>
      </c>
      <c r="H45" s="76" t="s">
        <v>1662</v>
      </c>
      <c r="I45" s="15">
        <v>92</v>
      </c>
      <c r="J45" s="15">
        <v>58</v>
      </c>
      <c r="K45" s="15">
        <v>20</v>
      </c>
      <c r="L45" s="15">
        <v>1</v>
      </c>
      <c r="M45" s="80">
        <v>26.68</v>
      </c>
      <c r="N45" s="71">
        <v>27</v>
      </c>
      <c r="O45" s="62">
        <v>3000</v>
      </c>
      <c r="P45" s="63">
        <f>Table22452368910111213141516171819202122242345672345689101112[[#This Row],[PEMBULATAN]]*O45</f>
        <v>81000</v>
      </c>
    </row>
    <row r="46" spans="1:16" ht="39" customHeight="1" x14ac:dyDescent="0.2">
      <c r="A46" s="90"/>
      <c r="B46" s="74"/>
      <c r="C46" s="85" t="s">
        <v>1734</v>
      </c>
      <c r="D46" s="77" t="s">
        <v>426</v>
      </c>
      <c r="E46" s="13">
        <v>44419</v>
      </c>
      <c r="F46" s="75" t="s">
        <v>1661</v>
      </c>
      <c r="G46" s="13">
        <v>44422</v>
      </c>
      <c r="H46" s="76" t="s">
        <v>1662</v>
      </c>
      <c r="I46" s="15">
        <v>105</v>
      </c>
      <c r="J46" s="15">
        <v>60</v>
      </c>
      <c r="K46" s="15">
        <v>35</v>
      </c>
      <c r="L46" s="15">
        <v>10</v>
      </c>
      <c r="M46" s="80">
        <v>55.125</v>
      </c>
      <c r="N46" s="71">
        <v>55</v>
      </c>
      <c r="O46" s="62">
        <v>3000</v>
      </c>
      <c r="P46" s="63">
        <f>Table22452368910111213141516171819202122242345672345689101112[[#This Row],[PEMBULATAN]]*O46</f>
        <v>165000</v>
      </c>
    </row>
    <row r="47" spans="1:16" ht="39" customHeight="1" x14ac:dyDescent="0.2">
      <c r="A47" s="90"/>
      <c r="B47" s="74"/>
      <c r="C47" s="85" t="s">
        <v>1735</v>
      </c>
      <c r="D47" s="77" t="s">
        <v>426</v>
      </c>
      <c r="E47" s="13">
        <v>44419</v>
      </c>
      <c r="F47" s="75" t="s">
        <v>1661</v>
      </c>
      <c r="G47" s="13">
        <v>44422</v>
      </c>
      <c r="H47" s="76" t="s">
        <v>1662</v>
      </c>
      <c r="I47" s="15">
        <v>89</v>
      </c>
      <c r="J47" s="15">
        <v>65</v>
      </c>
      <c r="K47" s="15">
        <v>35</v>
      </c>
      <c r="L47" s="15">
        <v>4</v>
      </c>
      <c r="M47" s="80">
        <v>50.618749999999999</v>
      </c>
      <c r="N47" s="71">
        <v>51</v>
      </c>
      <c r="O47" s="62">
        <v>3000</v>
      </c>
      <c r="P47" s="63">
        <f>Table22452368910111213141516171819202122242345672345689101112[[#This Row],[PEMBULATAN]]*O47</f>
        <v>153000</v>
      </c>
    </row>
    <row r="48" spans="1:16" ht="39" customHeight="1" x14ac:dyDescent="0.2">
      <c r="A48" s="90"/>
      <c r="B48" s="74"/>
      <c r="C48" s="85" t="s">
        <v>1736</v>
      </c>
      <c r="D48" s="77" t="s">
        <v>426</v>
      </c>
      <c r="E48" s="13">
        <v>44419</v>
      </c>
      <c r="F48" s="75" t="s">
        <v>1661</v>
      </c>
      <c r="G48" s="13">
        <v>44422</v>
      </c>
      <c r="H48" s="76" t="s">
        <v>1662</v>
      </c>
      <c r="I48" s="15">
        <v>98</v>
      </c>
      <c r="J48" s="15">
        <v>60</v>
      </c>
      <c r="K48" s="15">
        <v>45</v>
      </c>
      <c r="L48" s="15">
        <v>2</v>
      </c>
      <c r="M48" s="80">
        <v>66.150000000000006</v>
      </c>
      <c r="N48" s="71">
        <v>66</v>
      </c>
      <c r="O48" s="62">
        <v>3000</v>
      </c>
      <c r="P48" s="63">
        <f>Table22452368910111213141516171819202122242345672345689101112[[#This Row],[PEMBULATAN]]*O48</f>
        <v>198000</v>
      </c>
    </row>
    <row r="49" spans="1:16" ht="39" customHeight="1" x14ac:dyDescent="0.2">
      <c r="A49" s="90"/>
      <c r="B49" s="74"/>
      <c r="C49" s="85" t="s">
        <v>1737</v>
      </c>
      <c r="D49" s="77" t="s">
        <v>426</v>
      </c>
      <c r="E49" s="13">
        <v>44419</v>
      </c>
      <c r="F49" s="75" t="s">
        <v>1661</v>
      </c>
      <c r="G49" s="13">
        <v>44422</v>
      </c>
      <c r="H49" s="76" t="s">
        <v>1662</v>
      </c>
      <c r="I49" s="15">
        <v>95</v>
      </c>
      <c r="J49" s="15">
        <v>57</v>
      </c>
      <c r="K49" s="15">
        <v>43</v>
      </c>
      <c r="L49" s="15">
        <v>1</v>
      </c>
      <c r="M49" s="80">
        <v>58.21125</v>
      </c>
      <c r="N49" s="71">
        <v>58</v>
      </c>
      <c r="O49" s="62">
        <v>3000</v>
      </c>
      <c r="P49" s="63">
        <f>Table22452368910111213141516171819202122242345672345689101112[[#This Row],[PEMBULATAN]]*O49</f>
        <v>174000</v>
      </c>
    </row>
    <row r="50" spans="1:16" ht="39" customHeight="1" x14ac:dyDescent="0.2">
      <c r="A50" s="90"/>
      <c r="B50" s="74"/>
      <c r="C50" s="85" t="s">
        <v>1738</v>
      </c>
      <c r="D50" s="77" t="s">
        <v>426</v>
      </c>
      <c r="E50" s="13">
        <v>44419</v>
      </c>
      <c r="F50" s="75" t="s">
        <v>1661</v>
      </c>
      <c r="G50" s="13">
        <v>44422</v>
      </c>
      <c r="H50" s="76" t="s">
        <v>1662</v>
      </c>
      <c r="I50" s="15">
        <v>97</v>
      </c>
      <c r="J50" s="15">
        <v>60</v>
      </c>
      <c r="K50" s="15">
        <v>45</v>
      </c>
      <c r="L50" s="15">
        <v>7</v>
      </c>
      <c r="M50" s="80">
        <v>65.474999999999994</v>
      </c>
      <c r="N50" s="71">
        <v>65</v>
      </c>
      <c r="O50" s="62">
        <v>3000</v>
      </c>
      <c r="P50" s="63">
        <f>Table22452368910111213141516171819202122242345672345689101112[[#This Row],[PEMBULATAN]]*O50</f>
        <v>195000</v>
      </c>
    </row>
    <row r="51" spans="1:16" ht="39" customHeight="1" x14ac:dyDescent="0.2">
      <c r="A51" s="90"/>
      <c r="B51" s="74"/>
      <c r="C51" s="85" t="s">
        <v>1739</v>
      </c>
      <c r="D51" s="77" t="s">
        <v>426</v>
      </c>
      <c r="E51" s="13">
        <v>44419</v>
      </c>
      <c r="F51" s="75" t="s">
        <v>1661</v>
      </c>
      <c r="G51" s="13">
        <v>44422</v>
      </c>
      <c r="H51" s="76" t="s">
        <v>1662</v>
      </c>
      <c r="I51" s="15">
        <v>94</v>
      </c>
      <c r="J51" s="15">
        <v>66</v>
      </c>
      <c r="K51" s="15">
        <v>20</v>
      </c>
      <c r="L51" s="15">
        <v>10</v>
      </c>
      <c r="M51" s="80">
        <v>31.02</v>
      </c>
      <c r="N51" s="71">
        <v>31</v>
      </c>
      <c r="O51" s="62">
        <v>3000</v>
      </c>
      <c r="P51" s="63">
        <f>Table22452368910111213141516171819202122242345672345689101112[[#This Row],[PEMBULATAN]]*O51</f>
        <v>93000</v>
      </c>
    </row>
    <row r="52" spans="1:16" ht="39" customHeight="1" x14ac:dyDescent="0.2">
      <c r="A52" s="90"/>
      <c r="B52" s="74"/>
      <c r="C52" s="85" t="s">
        <v>1740</v>
      </c>
      <c r="D52" s="77" t="s">
        <v>426</v>
      </c>
      <c r="E52" s="13">
        <v>44419</v>
      </c>
      <c r="F52" s="75" t="s">
        <v>1661</v>
      </c>
      <c r="G52" s="13">
        <v>44422</v>
      </c>
      <c r="H52" s="76" t="s">
        <v>1662</v>
      </c>
      <c r="I52" s="15">
        <v>90</v>
      </c>
      <c r="J52" s="15">
        <v>57</v>
      </c>
      <c r="K52" s="15">
        <v>27</v>
      </c>
      <c r="L52" s="15">
        <v>8</v>
      </c>
      <c r="M52" s="80">
        <v>34.627499999999998</v>
      </c>
      <c r="N52" s="71">
        <v>35</v>
      </c>
      <c r="O52" s="62">
        <v>3000</v>
      </c>
      <c r="P52" s="63">
        <f>Table22452368910111213141516171819202122242345672345689101112[[#This Row],[PEMBULATAN]]*O52</f>
        <v>105000</v>
      </c>
    </row>
    <row r="53" spans="1:16" ht="39" customHeight="1" x14ac:dyDescent="0.2">
      <c r="A53" s="90"/>
      <c r="B53" s="74"/>
      <c r="C53" s="85" t="s">
        <v>1741</v>
      </c>
      <c r="D53" s="77" t="s">
        <v>426</v>
      </c>
      <c r="E53" s="13">
        <v>44419</v>
      </c>
      <c r="F53" s="75" t="s">
        <v>1661</v>
      </c>
      <c r="G53" s="13">
        <v>44422</v>
      </c>
      <c r="H53" s="76" t="s">
        <v>1662</v>
      </c>
      <c r="I53" s="15">
        <v>95</v>
      </c>
      <c r="J53" s="15">
        <v>60</v>
      </c>
      <c r="K53" s="15">
        <v>28</v>
      </c>
      <c r="L53" s="15">
        <v>12</v>
      </c>
      <c r="M53" s="80">
        <v>39.9</v>
      </c>
      <c r="N53" s="71">
        <v>40</v>
      </c>
      <c r="O53" s="62">
        <v>3000</v>
      </c>
      <c r="P53" s="63">
        <f>Table22452368910111213141516171819202122242345672345689101112[[#This Row],[PEMBULATAN]]*O53</f>
        <v>120000</v>
      </c>
    </row>
    <row r="54" spans="1:16" ht="39" customHeight="1" x14ac:dyDescent="0.2">
      <c r="A54" s="90"/>
      <c r="B54" s="74"/>
      <c r="C54" s="85" t="s">
        <v>1742</v>
      </c>
      <c r="D54" s="77" t="s">
        <v>426</v>
      </c>
      <c r="E54" s="13">
        <v>44419</v>
      </c>
      <c r="F54" s="75" t="s">
        <v>1661</v>
      </c>
      <c r="G54" s="13">
        <v>44422</v>
      </c>
      <c r="H54" s="76" t="s">
        <v>1662</v>
      </c>
      <c r="I54" s="15">
        <v>96</v>
      </c>
      <c r="J54" s="15">
        <v>62</v>
      </c>
      <c r="K54" s="15">
        <v>33</v>
      </c>
      <c r="L54" s="15">
        <v>9</v>
      </c>
      <c r="M54" s="80">
        <v>49.103999999999999</v>
      </c>
      <c r="N54" s="71">
        <v>49</v>
      </c>
      <c r="O54" s="62">
        <v>3000</v>
      </c>
      <c r="P54" s="63">
        <f>Table22452368910111213141516171819202122242345672345689101112[[#This Row],[PEMBULATAN]]*O54</f>
        <v>147000</v>
      </c>
    </row>
    <row r="55" spans="1:16" ht="39" customHeight="1" x14ac:dyDescent="0.2">
      <c r="A55" s="90"/>
      <c r="B55" s="74"/>
      <c r="C55" s="85" t="s">
        <v>1743</v>
      </c>
      <c r="D55" s="77" t="s">
        <v>426</v>
      </c>
      <c r="E55" s="13">
        <v>44419</v>
      </c>
      <c r="F55" s="75" t="s">
        <v>1661</v>
      </c>
      <c r="G55" s="13">
        <v>44422</v>
      </c>
      <c r="H55" s="76" t="s">
        <v>1662</v>
      </c>
      <c r="I55" s="15">
        <v>95</v>
      </c>
      <c r="J55" s="15">
        <v>63</v>
      </c>
      <c r="K55" s="15">
        <v>39</v>
      </c>
      <c r="L55" s="15">
        <v>4</v>
      </c>
      <c r="M55" s="80">
        <v>58.353749999999998</v>
      </c>
      <c r="N55" s="71">
        <v>58</v>
      </c>
      <c r="O55" s="62">
        <v>3000</v>
      </c>
      <c r="P55" s="63">
        <f>Table22452368910111213141516171819202122242345672345689101112[[#This Row],[PEMBULATAN]]*O55</f>
        <v>174000</v>
      </c>
    </row>
    <row r="56" spans="1:16" ht="39" customHeight="1" x14ac:dyDescent="0.2">
      <c r="A56" s="90"/>
      <c r="B56" s="74"/>
      <c r="C56" s="85" t="s">
        <v>1744</v>
      </c>
      <c r="D56" s="77" t="s">
        <v>426</v>
      </c>
      <c r="E56" s="13">
        <v>44419</v>
      </c>
      <c r="F56" s="75" t="s">
        <v>1661</v>
      </c>
      <c r="G56" s="13">
        <v>44422</v>
      </c>
      <c r="H56" s="76" t="s">
        <v>1662</v>
      </c>
      <c r="I56" s="15">
        <v>78</v>
      </c>
      <c r="J56" s="15">
        <v>50</v>
      </c>
      <c r="K56" s="15">
        <v>37</v>
      </c>
      <c r="L56" s="15">
        <v>9</v>
      </c>
      <c r="M56" s="80">
        <v>36.075000000000003</v>
      </c>
      <c r="N56" s="71">
        <v>36</v>
      </c>
      <c r="O56" s="62">
        <v>3000</v>
      </c>
      <c r="P56" s="63">
        <f>Table22452368910111213141516171819202122242345672345689101112[[#This Row],[PEMBULATAN]]*O56</f>
        <v>108000</v>
      </c>
    </row>
    <row r="57" spans="1:16" ht="39" customHeight="1" x14ac:dyDescent="0.2">
      <c r="A57" s="90"/>
      <c r="B57" s="74"/>
      <c r="C57" s="85" t="s">
        <v>1745</v>
      </c>
      <c r="D57" s="77" t="s">
        <v>426</v>
      </c>
      <c r="E57" s="13">
        <v>44419</v>
      </c>
      <c r="F57" s="75" t="s">
        <v>1661</v>
      </c>
      <c r="G57" s="13">
        <v>44422</v>
      </c>
      <c r="H57" s="76" t="s">
        <v>1662</v>
      </c>
      <c r="I57" s="15">
        <v>68</v>
      </c>
      <c r="J57" s="15">
        <v>57</v>
      </c>
      <c r="K57" s="15">
        <v>28</v>
      </c>
      <c r="L57" s="15">
        <v>4</v>
      </c>
      <c r="M57" s="80">
        <v>27.132000000000001</v>
      </c>
      <c r="N57" s="71">
        <v>27</v>
      </c>
      <c r="O57" s="62">
        <v>3000</v>
      </c>
      <c r="P57" s="63">
        <f>Table22452368910111213141516171819202122242345672345689101112[[#This Row],[PEMBULATAN]]*O57</f>
        <v>81000</v>
      </c>
    </row>
    <row r="58" spans="1:16" ht="39" customHeight="1" x14ac:dyDescent="0.2">
      <c r="A58" s="90"/>
      <c r="B58" s="74"/>
      <c r="C58" s="85" t="s">
        <v>1746</v>
      </c>
      <c r="D58" s="77" t="s">
        <v>426</v>
      </c>
      <c r="E58" s="13">
        <v>44419</v>
      </c>
      <c r="F58" s="75" t="s">
        <v>1661</v>
      </c>
      <c r="G58" s="13">
        <v>44422</v>
      </c>
      <c r="H58" s="76" t="s">
        <v>1662</v>
      </c>
      <c r="I58" s="15">
        <v>85</v>
      </c>
      <c r="J58" s="15">
        <v>64</v>
      </c>
      <c r="K58" s="15">
        <v>33</v>
      </c>
      <c r="L58" s="15">
        <v>6</v>
      </c>
      <c r="M58" s="80">
        <v>44.88</v>
      </c>
      <c r="N58" s="71">
        <v>45</v>
      </c>
      <c r="O58" s="62">
        <v>3000</v>
      </c>
      <c r="P58" s="63">
        <f>Table22452368910111213141516171819202122242345672345689101112[[#This Row],[PEMBULATAN]]*O58</f>
        <v>135000</v>
      </c>
    </row>
    <row r="59" spans="1:16" ht="39" customHeight="1" x14ac:dyDescent="0.2">
      <c r="A59" s="90"/>
      <c r="B59" s="74"/>
      <c r="C59" s="85" t="s">
        <v>1747</v>
      </c>
      <c r="D59" s="77" t="s">
        <v>426</v>
      </c>
      <c r="E59" s="13">
        <v>44419</v>
      </c>
      <c r="F59" s="75" t="s">
        <v>1661</v>
      </c>
      <c r="G59" s="13">
        <v>44422</v>
      </c>
      <c r="H59" s="76" t="s">
        <v>1662</v>
      </c>
      <c r="I59" s="15">
        <v>53</v>
      </c>
      <c r="J59" s="15">
        <v>54</v>
      </c>
      <c r="K59" s="15">
        <v>24</v>
      </c>
      <c r="L59" s="15">
        <v>15</v>
      </c>
      <c r="M59" s="80">
        <v>17.172000000000001</v>
      </c>
      <c r="N59" s="71">
        <v>17</v>
      </c>
      <c r="O59" s="62">
        <v>3000</v>
      </c>
      <c r="P59" s="63">
        <f>Table22452368910111213141516171819202122242345672345689101112[[#This Row],[PEMBULATAN]]*O59</f>
        <v>51000</v>
      </c>
    </row>
    <row r="60" spans="1:16" ht="39" customHeight="1" x14ac:dyDescent="0.2">
      <c r="A60" s="90"/>
      <c r="B60" s="74"/>
      <c r="C60" s="85" t="s">
        <v>1748</v>
      </c>
      <c r="D60" s="77" t="s">
        <v>426</v>
      </c>
      <c r="E60" s="13">
        <v>44419</v>
      </c>
      <c r="F60" s="75" t="s">
        <v>1661</v>
      </c>
      <c r="G60" s="13">
        <v>44422</v>
      </c>
      <c r="H60" s="76" t="s">
        <v>1662</v>
      </c>
      <c r="I60" s="15">
        <v>99</v>
      </c>
      <c r="J60" s="15">
        <v>66</v>
      </c>
      <c r="K60" s="15">
        <v>13</v>
      </c>
      <c r="L60" s="15">
        <v>12</v>
      </c>
      <c r="M60" s="80">
        <v>21.235499999999998</v>
      </c>
      <c r="N60" s="71">
        <v>21</v>
      </c>
      <c r="O60" s="62">
        <v>3000</v>
      </c>
      <c r="P60" s="63">
        <f>Table22452368910111213141516171819202122242345672345689101112[[#This Row],[PEMBULATAN]]*O60</f>
        <v>63000</v>
      </c>
    </row>
    <row r="61" spans="1:16" ht="39" customHeight="1" x14ac:dyDescent="0.2">
      <c r="A61" s="90"/>
      <c r="B61" s="74"/>
      <c r="C61" s="85" t="s">
        <v>1749</v>
      </c>
      <c r="D61" s="77" t="s">
        <v>426</v>
      </c>
      <c r="E61" s="13">
        <v>44419</v>
      </c>
      <c r="F61" s="75" t="s">
        <v>1661</v>
      </c>
      <c r="G61" s="13">
        <v>44422</v>
      </c>
      <c r="H61" s="76" t="s">
        <v>1662</v>
      </c>
      <c r="I61" s="15">
        <v>96</v>
      </c>
      <c r="J61" s="15">
        <v>55</v>
      </c>
      <c r="K61" s="15">
        <v>25</v>
      </c>
      <c r="L61" s="15">
        <v>10</v>
      </c>
      <c r="M61" s="80">
        <v>33</v>
      </c>
      <c r="N61" s="71">
        <v>33</v>
      </c>
      <c r="O61" s="62">
        <v>3000</v>
      </c>
      <c r="P61" s="63">
        <f>Table22452368910111213141516171819202122242345672345689101112[[#This Row],[PEMBULATAN]]*O61</f>
        <v>99000</v>
      </c>
    </row>
    <row r="62" spans="1:16" ht="39" customHeight="1" x14ac:dyDescent="0.2">
      <c r="A62" s="90"/>
      <c r="B62" s="74"/>
      <c r="C62" s="85" t="s">
        <v>1750</v>
      </c>
      <c r="D62" s="77" t="s">
        <v>426</v>
      </c>
      <c r="E62" s="13">
        <v>44419</v>
      </c>
      <c r="F62" s="75" t="s">
        <v>1661</v>
      </c>
      <c r="G62" s="13">
        <v>44422</v>
      </c>
      <c r="H62" s="76" t="s">
        <v>1662</v>
      </c>
      <c r="I62" s="15">
        <v>98</v>
      </c>
      <c r="J62" s="15">
        <v>57</v>
      </c>
      <c r="K62" s="15">
        <v>27</v>
      </c>
      <c r="L62" s="15">
        <v>11</v>
      </c>
      <c r="M62" s="80">
        <v>37.705500000000001</v>
      </c>
      <c r="N62" s="71">
        <v>38</v>
      </c>
      <c r="O62" s="62">
        <v>3000</v>
      </c>
      <c r="P62" s="63">
        <f>Table22452368910111213141516171819202122242345672345689101112[[#This Row],[PEMBULATAN]]*O62</f>
        <v>114000</v>
      </c>
    </row>
    <row r="63" spans="1:16" ht="39" customHeight="1" x14ac:dyDescent="0.2">
      <c r="A63" s="90"/>
      <c r="B63" s="74"/>
      <c r="C63" s="85" t="s">
        <v>1751</v>
      </c>
      <c r="D63" s="77" t="s">
        <v>426</v>
      </c>
      <c r="E63" s="13">
        <v>44419</v>
      </c>
      <c r="F63" s="75" t="s">
        <v>1661</v>
      </c>
      <c r="G63" s="13">
        <v>44422</v>
      </c>
      <c r="H63" s="76" t="s">
        <v>1662</v>
      </c>
      <c r="I63" s="15">
        <v>60</v>
      </c>
      <c r="J63" s="15">
        <v>67</v>
      </c>
      <c r="K63" s="15">
        <v>15</v>
      </c>
      <c r="L63" s="15">
        <v>4</v>
      </c>
      <c r="M63" s="80">
        <v>15.074999999999999</v>
      </c>
      <c r="N63" s="71">
        <v>15</v>
      </c>
      <c r="O63" s="62">
        <v>3000</v>
      </c>
      <c r="P63" s="63">
        <f>Table22452368910111213141516171819202122242345672345689101112[[#This Row],[PEMBULATAN]]*O63</f>
        <v>45000</v>
      </c>
    </row>
    <row r="64" spans="1:16" ht="39" customHeight="1" x14ac:dyDescent="0.2">
      <c r="A64" s="90"/>
      <c r="B64" s="74"/>
      <c r="C64" s="85" t="s">
        <v>1752</v>
      </c>
      <c r="D64" s="77" t="s">
        <v>426</v>
      </c>
      <c r="E64" s="13">
        <v>44419</v>
      </c>
      <c r="F64" s="75" t="s">
        <v>1661</v>
      </c>
      <c r="G64" s="13">
        <v>44422</v>
      </c>
      <c r="H64" s="76" t="s">
        <v>1662</v>
      </c>
      <c r="I64" s="15">
        <v>78</v>
      </c>
      <c r="J64" s="15">
        <v>54</v>
      </c>
      <c r="K64" s="15">
        <v>26</v>
      </c>
      <c r="L64" s="15">
        <v>8</v>
      </c>
      <c r="M64" s="80">
        <v>27.378</v>
      </c>
      <c r="N64" s="71">
        <v>27</v>
      </c>
      <c r="O64" s="62">
        <v>3000</v>
      </c>
      <c r="P64" s="63">
        <f>Table22452368910111213141516171819202122242345672345689101112[[#This Row],[PEMBULATAN]]*O64</f>
        <v>81000</v>
      </c>
    </row>
    <row r="65" spans="1:16" ht="39" customHeight="1" x14ac:dyDescent="0.2">
      <c r="A65" s="90"/>
      <c r="B65" s="74"/>
      <c r="C65" s="85" t="s">
        <v>1753</v>
      </c>
      <c r="D65" s="77" t="s">
        <v>426</v>
      </c>
      <c r="E65" s="13">
        <v>44419</v>
      </c>
      <c r="F65" s="75" t="s">
        <v>1661</v>
      </c>
      <c r="G65" s="13">
        <v>44422</v>
      </c>
      <c r="H65" s="76" t="s">
        <v>1662</v>
      </c>
      <c r="I65" s="15">
        <v>95</v>
      </c>
      <c r="J65" s="15">
        <v>69</v>
      </c>
      <c r="K65" s="15">
        <v>27</v>
      </c>
      <c r="L65" s="15">
        <v>12</v>
      </c>
      <c r="M65" s="80">
        <v>44.246250000000003</v>
      </c>
      <c r="N65" s="71">
        <v>44</v>
      </c>
      <c r="O65" s="62">
        <v>3000</v>
      </c>
      <c r="P65" s="63">
        <f>Table22452368910111213141516171819202122242345672345689101112[[#This Row],[PEMBULATAN]]*O65</f>
        <v>132000</v>
      </c>
    </row>
    <row r="66" spans="1:16" ht="39" customHeight="1" x14ac:dyDescent="0.2">
      <c r="A66" s="90"/>
      <c r="B66" s="74"/>
      <c r="C66" s="85" t="s">
        <v>1754</v>
      </c>
      <c r="D66" s="77" t="s">
        <v>426</v>
      </c>
      <c r="E66" s="13">
        <v>44419</v>
      </c>
      <c r="F66" s="75" t="s">
        <v>1661</v>
      </c>
      <c r="G66" s="13">
        <v>44422</v>
      </c>
      <c r="H66" s="76" t="s">
        <v>1662</v>
      </c>
      <c r="I66" s="15">
        <v>83</v>
      </c>
      <c r="J66" s="15">
        <v>50</v>
      </c>
      <c r="K66" s="15">
        <v>24</v>
      </c>
      <c r="L66" s="15">
        <v>13</v>
      </c>
      <c r="M66" s="80">
        <v>24.9</v>
      </c>
      <c r="N66" s="71">
        <v>25</v>
      </c>
      <c r="O66" s="62">
        <v>3000</v>
      </c>
      <c r="P66" s="63">
        <f>Table22452368910111213141516171819202122242345672345689101112[[#This Row],[PEMBULATAN]]*O66</f>
        <v>75000</v>
      </c>
    </row>
    <row r="67" spans="1:16" ht="39" customHeight="1" x14ac:dyDescent="0.2">
      <c r="A67" s="90"/>
      <c r="B67" s="74"/>
      <c r="C67" s="85" t="s">
        <v>1755</v>
      </c>
      <c r="D67" s="77" t="s">
        <v>426</v>
      </c>
      <c r="E67" s="13">
        <v>44419</v>
      </c>
      <c r="F67" s="75" t="s">
        <v>1661</v>
      </c>
      <c r="G67" s="13">
        <v>44422</v>
      </c>
      <c r="H67" s="76" t="s">
        <v>1662</v>
      </c>
      <c r="I67" s="15">
        <v>63</v>
      </c>
      <c r="J67" s="15">
        <v>67</v>
      </c>
      <c r="K67" s="15">
        <v>31</v>
      </c>
      <c r="L67" s="15">
        <v>10</v>
      </c>
      <c r="M67" s="80">
        <v>32.71275</v>
      </c>
      <c r="N67" s="71">
        <v>33</v>
      </c>
      <c r="O67" s="62">
        <v>3000</v>
      </c>
      <c r="P67" s="63">
        <f>Table22452368910111213141516171819202122242345672345689101112[[#This Row],[PEMBULATAN]]*O67</f>
        <v>99000</v>
      </c>
    </row>
    <row r="68" spans="1:16" ht="39" customHeight="1" x14ac:dyDescent="0.2">
      <c r="A68" s="90"/>
      <c r="B68" s="74"/>
      <c r="C68" s="85" t="s">
        <v>1756</v>
      </c>
      <c r="D68" s="77" t="s">
        <v>426</v>
      </c>
      <c r="E68" s="13">
        <v>44419</v>
      </c>
      <c r="F68" s="75" t="s">
        <v>1661</v>
      </c>
      <c r="G68" s="13">
        <v>44422</v>
      </c>
      <c r="H68" s="76" t="s">
        <v>1662</v>
      </c>
      <c r="I68" s="15">
        <v>96</v>
      </c>
      <c r="J68" s="15">
        <v>54</v>
      </c>
      <c r="K68" s="15">
        <v>41</v>
      </c>
      <c r="L68" s="15">
        <v>10</v>
      </c>
      <c r="M68" s="80">
        <v>53.136000000000003</v>
      </c>
      <c r="N68" s="71">
        <v>53</v>
      </c>
      <c r="O68" s="62">
        <v>3000</v>
      </c>
      <c r="P68" s="63">
        <f>Table22452368910111213141516171819202122242345672345689101112[[#This Row],[PEMBULATAN]]*O68</f>
        <v>159000</v>
      </c>
    </row>
    <row r="69" spans="1:16" ht="39" customHeight="1" x14ac:dyDescent="0.2">
      <c r="A69" s="90"/>
      <c r="B69" s="74"/>
      <c r="C69" s="85" t="s">
        <v>1757</v>
      </c>
      <c r="D69" s="77" t="s">
        <v>426</v>
      </c>
      <c r="E69" s="13">
        <v>44419</v>
      </c>
      <c r="F69" s="75" t="s">
        <v>1661</v>
      </c>
      <c r="G69" s="13">
        <v>44422</v>
      </c>
      <c r="H69" s="76" t="s">
        <v>1662</v>
      </c>
      <c r="I69" s="15">
        <v>92</v>
      </c>
      <c r="J69" s="15">
        <v>61</v>
      </c>
      <c r="K69" s="15">
        <v>25</v>
      </c>
      <c r="L69" s="15">
        <v>19</v>
      </c>
      <c r="M69" s="80">
        <v>35.075000000000003</v>
      </c>
      <c r="N69" s="71">
        <v>35</v>
      </c>
      <c r="O69" s="62">
        <v>3000</v>
      </c>
      <c r="P69" s="63">
        <f>Table22452368910111213141516171819202122242345672345689101112[[#This Row],[PEMBULATAN]]*O69</f>
        <v>105000</v>
      </c>
    </row>
    <row r="70" spans="1:16" ht="39" customHeight="1" x14ac:dyDescent="0.2">
      <c r="A70" s="90"/>
      <c r="B70" s="74"/>
      <c r="C70" s="85" t="s">
        <v>1758</v>
      </c>
      <c r="D70" s="77" t="s">
        <v>426</v>
      </c>
      <c r="E70" s="13">
        <v>44419</v>
      </c>
      <c r="F70" s="75" t="s">
        <v>1661</v>
      </c>
      <c r="G70" s="13">
        <v>44422</v>
      </c>
      <c r="H70" s="76" t="s">
        <v>1662</v>
      </c>
      <c r="I70" s="15">
        <v>97</v>
      </c>
      <c r="J70" s="15">
        <v>54</v>
      </c>
      <c r="K70" s="15">
        <v>34</v>
      </c>
      <c r="L70" s="15">
        <v>12</v>
      </c>
      <c r="M70" s="80">
        <v>44.523000000000003</v>
      </c>
      <c r="N70" s="71">
        <v>45</v>
      </c>
      <c r="O70" s="62">
        <v>3000</v>
      </c>
      <c r="P70" s="63">
        <f>Table22452368910111213141516171819202122242345672345689101112[[#This Row],[PEMBULATAN]]*O70</f>
        <v>135000</v>
      </c>
    </row>
    <row r="71" spans="1:16" ht="39" customHeight="1" x14ac:dyDescent="0.2">
      <c r="A71" s="90"/>
      <c r="B71" s="74"/>
      <c r="C71" s="85" t="s">
        <v>1759</v>
      </c>
      <c r="D71" s="77" t="s">
        <v>426</v>
      </c>
      <c r="E71" s="13">
        <v>44419</v>
      </c>
      <c r="F71" s="75" t="s">
        <v>1661</v>
      </c>
      <c r="G71" s="13">
        <v>44422</v>
      </c>
      <c r="H71" s="76" t="s">
        <v>1662</v>
      </c>
      <c r="I71" s="15">
        <v>65</v>
      </c>
      <c r="J71" s="15">
        <v>62</v>
      </c>
      <c r="K71" s="15">
        <v>25</v>
      </c>
      <c r="L71" s="15">
        <v>27</v>
      </c>
      <c r="M71" s="80">
        <v>25.1875</v>
      </c>
      <c r="N71" s="71">
        <v>27</v>
      </c>
      <c r="O71" s="62">
        <v>3000</v>
      </c>
      <c r="P71" s="63">
        <f>Table22452368910111213141516171819202122242345672345689101112[[#This Row],[PEMBULATAN]]*O71</f>
        <v>81000</v>
      </c>
    </row>
    <row r="72" spans="1:16" ht="39" customHeight="1" x14ac:dyDescent="0.2">
      <c r="A72" s="90"/>
      <c r="B72" s="74"/>
      <c r="C72" s="85" t="s">
        <v>1760</v>
      </c>
      <c r="D72" s="77" t="s">
        <v>426</v>
      </c>
      <c r="E72" s="13">
        <v>44419</v>
      </c>
      <c r="F72" s="75" t="s">
        <v>1661</v>
      </c>
      <c r="G72" s="13">
        <v>44422</v>
      </c>
      <c r="H72" s="76" t="s">
        <v>1662</v>
      </c>
      <c r="I72" s="15">
        <v>94</v>
      </c>
      <c r="J72" s="15">
        <v>74</v>
      </c>
      <c r="K72" s="15">
        <v>33</v>
      </c>
      <c r="L72" s="15">
        <v>19</v>
      </c>
      <c r="M72" s="80">
        <v>57.387</v>
      </c>
      <c r="N72" s="71">
        <v>57</v>
      </c>
      <c r="O72" s="62">
        <v>3000</v>
      </c>
      <c r="P72" s="63">
        <f>Table22452368910111213141516171819202122242345672345689101112[[#This Row],[PEMBULATAN]]*O72</f>
        <v>171000</v>
      </c>
    </row>
    <row r="73" spans="1:16" ht="39" customHeight="1" x14ac:dyDescent="0.2">
      <c r="A73" s="90"/>
      <c r="B73" s="74"/>
      <c r="C73" s="85" t="s">
        <v>1761</v>
      </c>
      <c r="D73" s="77" t="s">
        <v>426</v>
      </c>
      <c r="E73" s="13">
        <v>44419</v>
      </c>
      <c r="F73" s="75" t="s">
        <v>1661</v>
      </c>
      <c r="G73" s="13">
        <v>44422</v>
      </c>
      <c r="H73" s="76" t="s">
        <v>1662</v>
      </c>
      <c r="I73" s="15">
        <v>88</v>
      </c>
      <c r="J73" s="15">
        <v>55</v>
      </c>
      <c r="K73" s="15">
        <v>22</v>
      </c>
      <c r="L73" s="15">
        <v>18</v>
      </c>
      <c r="M73" s="80">
        <v>26.62</v>
      </c>
      <c r="N73" s="71">
        <v>27</v>
      </c>
      <c r="O73" s="62">
        <v>3000</v>
      </c>
      <c r="P73" s="63">
        <f>Table22452368910111213141516171819202122242345672345689101112[[#This Row],[PEMBULATAN]]*O73</f>
        <v>81000</v>
      </c>
    </row>
    <row r="74" spans="1:16" ht="39" customHeight="1" x14ac:dyDescent="0.2">
      <c r="A74" s="90"/>
      <c r="B74" s="74"/>
      <c r="C74" s="85" t="s">
        <v>1762</v>
      </c>
      <c r="D74" s="77" t="s">
        <v>426</v>
      </c>
      <c r="E74" s="13">
        <v>44419</v>
      </c>
      <c r="F74" s="75" t="s">
        <v>1661</v>
      </c>
      <c r="G74" s="13">
        <v>44422</v>
      </c>
      <c r="H74" s="76" t="s">
        <v>1662</v>
      </c>
      <c r="I74" s="15">
        <v>68</v>
      </c>
      <c r="J74" s="15">
        <v>57</v>
      </c>
      <c r="K74" s="15">
        <v>30</v>
      </c>
      <c r="L74" s="15">
        <v>14</v>
      </c>
      <c r="M74" s="80">
        <v>29.07</v>
      </c>
      <c r="N74" s="71">
        <v>29</v>
      </c>
      <c r="O74" s="62">
        <v>3000</v>
      </c>
      <c r="P74" s="63">
        <f>Table22452368910111213141516171819202122242345672345689101112[[#This Row],[PEMBULATAN]]*O74</f>
        <v>87000</v>
      </c>
    </row>
    <row r="75" spans="1:16" ht="39" customHeight="1" x14ac:dyDescent="0.2">
      <c r="A75" s="90"/>
      <c r="B75" s="74"/>
      <c r="C75" s="85" t="s">
        <v>1763</v>
      </c>
      <c r="D75" s="77" t="s">
        <v>426</v>
      </c>
      <c r="E75" s="13">
        <v>44419</v>
      </c>
      <c r="F75" s="75" t="s">
        <v>1661</v>
      </c>
      <c r="G75" s="13">
        <v>44422</v>
      </c>
      <c r="H75" s="76" t="s">
        <v>1662</v>
      </c>
      <c r="I75" s="15">
        <v>93</v>
      </c>
      <c r="J75" s="15">
        <v>64</v>
      </c>
      <c r="K75" s="15">
        <v>32</v>
      </c>
      <c r="L75" s="15">
        <v>10</v>
      </c>
      <c r="M75" s="80">
        <v>47.616</v>
      </c>
      <c r="N75" s="71">
        <v>48</v>
      </c>
      <c r="O75" s="62">
        <v>3000</v>
      </c>
      <c r="P75" s="63">
        <f>Table22452368910111213141516171819202122242345672345689101112[[#This Row],[PEMBULATAN]]*O75</f>
        <v>144000</v>
      </c>
    </row>
    <row r="76" spans="1:16" ht="39" customHeight="1" x14ac:dyDescent="0.2">
      <c r="A76" s="90"/>
      <c r="B76" s="74"/>
      <c r="C76" s="85" t="s">
        <v>1764</v>
      </c>
      <c r="D76" s="77" t="s">
        <v>426</v>
      </c>
      <c r="E76" s="13">
        <v>44419</v>
      </c>
      <c r="F76" s="75" t="s">
        <v>1661</v>
      </c>
      <c r="G76" s="13">
        <v>44422</v>
      </c>
      <c r="H76" s="76" t="s">
        <v>1662</v>
      </c>
      <c r="I76" s="15">
        <v>90</v>
      </c>
      <c r="J76" s="15">
        <v>60</v>
      </c>
      <c r="K76" s="15">
        <v>24</v>
      </c>
      <c r="L76" s="15">
        <v>17</v>
      </c>
      <c r="M76" s="80">
        <v>32.4</v>
      </c>
      <c r="N76" s="71">
        <v>32</v>
      </c>
      <c r="O76" s="62">
        <v>3000</v>
      </c>
      <c r="P76" s="63">
        <f>Table22452368910111213141516171819202122242345672345689101112[[#This Row],[PEMBULATAN]]*O76</f>
        <v>96000</v>
      </c>
    </row>
    <row r="77" spans="1:16" ht="39" customHeight="1" x14ac:dyDescent="0.2">
      <c r="A77" s="90"/>
      <c r="B77" s="74"/>
      <c r="C77" s="85" t="s">
        <v>1765</v>
      </c>
      <c r="D77" s="77" t="s">
        <v>426</v>
      </c>
      <c r="E77" s="13">
        <v>44419</v>
      </c>
      <c r="F77" s="75" t="s">
        <v>1661</v>
      </c>
      <c r="G77" s="13">
        <v>44422</v>
      </c>
      <c r="H77" s="76" t="s">
        <v>1662</v>
      </c>
      <c r="I77" s="15">
        <v>94</v>
      </c>
      <c r="J77" s="15">
        <v>45</v>
      </c>
      <c r="K77" s="15">
        <v>28</v>
      </c>
      <c r="L77" s="15">
        <v>25</v>
      </c>
      <c r="M77" s="80">
        <v>29.61</v>
      </c>
      <c r="N77" s="71">
        <v>30</v>
      </c>
      <c r="O77" s="62">
        <v>3000</v>
      </c>
      <c r="P77" s="63">
        <f>Table22452368910111213141516171819202122242345672345689101112[[#This Row],[PEMBULATAN]]*O77</f>
        <v>90000</v>
      </c>
    </row>
    <row r="78" spans="1:16" ht="39" customHeight="1" x14ac:dyDescent="0.2">
      <c r="A78" s="90"/>
      <c r="B78" s="74"/>
      <c r="C78" s="85" t="s">
        <v>1766</v>
      </c>
      <c r="D78" s="77" t="s">
        <v>426</v>
      </c>
      <c r="E78" s="13">
        <v>44419</v>
      </c>
      <c r="F78" s="75" t="s">
        <v>1661</v>
      </c>
      <c r="G78" s="13">
        <v>44422</v>
      </c>
      <c r="H78" s="76" t="s">
        <v>1662</v>
      </c>
      <c r="I78" s="15">
        <v>98</v>
      </c>
      <c r="J78" s="15">
        <v>63</v>
      </c>
      <c r="K78" s="15">
        <v>28</v>
      </c>
      <c r="L78" s="15">
        <v>12</v>
      </c>
      <c r="M78" s="80">
        <v>43.218000000000004</v>
      </c>
      <c r="N78" s="71">
        <v>43</v>
      </c>
      <c r="O78" s="62">
        <v>3000</v>
      </c>
      <c r="P78" s="63">
        <f>Table22452368910111213141516171819202122242345672345689101112[[#This Row],[PEMBULATAN]]*O78</f>
        <v>129000</v>
      </c>
    </row>
    <row r="79" spans="1:16" ht="39" customHeight="1" x14ac:dyDescent="0.2">
      <c r="A79" s="90"/>
      <c r="B79" s="74"/>
      <c r="C79" s="85" t="s">
        <v>1767</v>
      </c>
      <c r="D79" s="77" t="s">
        <v>426</v>
      </c>
      <c r="E79" s="13">
        <v>44419</v>
      </c>
      <c r="F79" s="75" t="s">
        <v>1661</v>
      </c>
      <c r="G79" s="13">
        <v>44422</v>
      </c>
      <c r="H79" s="76" t="s">
        <v>1662</v>
      </c>
      <c r="I79" s="15">
        <v>55</v>
      </c>
      <c r="J79" s="15">
        <v>40</v>
      </c>
      <c r="K79" s="15">
        <v>20</v>
      </c>
      <c r="L79" s="15">
        <v>20</v>
      </c>
      <c r="M79" s="80">
        <v>11</v>
      </c>
      <c r="N79" s="71">
        <v>20</v>
      </c>
      <c r="O79" s="62">
        <v>3000</v>
      </c>
      <c r="P79" s="63">
        <f>Table22452368910111213141516171819202122242345672345689101112[[#This Row],[PEMBULATAN]]*O79</f>
        <v>60000</v>
      </c>
    </row>
    <row r="80" spans="1:16" ht="39" customHeight="1" x14ac:dyDescent="0.2">
      <c r="A80" s="90"/>
      <c r="B80" s="74"/>
      <c r="C80" s="85" t="s">
        <v>1768</v>
      </c>
      <c r="D80" s="77" t="s">
        <v>426</v>
      </c>
      <c r="E80" s="13">
        <v>44419</v>
      </c>
      <c r="F80" s="75" t="s">
        <v>1661</v>
      </c>
      <c r="G80" s="13">
        <v>44422</v>
      </c>
      <c r="H80" s="76" t="s">
        <v>1662</v>
      </c>
      <c r="I80" s="15">
        <v>67</v>
      </c>
      <c r="J80" s="15">
        <v>68</v>
      </c>
      <c r="K80" s="15">
        <v>17</v>
      </c>
      <c r="L80" s="15">
        <v>16</v>
      </c>
      <c r="M80" s="80">
        <v>19.363</v>
      </c>
      <c r="N80" s="71">
        <v>19</v>
      </c>
      <c r="O80" s="62">
        <v>3000</v>
      </c>
      <c r="P80" s="63">
        <f>Table22452368910111213141516171819202122242345672345689101112[[#This Row],[PEMBULATAN]]*O80</f>
        <v>57000</v>
      </c>
    </row>
    <row r="81" spans="1:16" ht="39" customHeight="1" x14ac:dyDescent="0.2">
      <c r="A81" s="90"/>
      <c r="B81" s="74"/>
      <c r="C81" s="85" t="s">
        <v>1769</v>
      </c>
      <c r="D81" s="77" t="s">
        <v>426</v>
      </c>
      <c r="E81" s="13">
        <v>44419</v>
      </c>
      <c r="F81" s="75" t="s">
        <v>1661</v>
      </c>
      <c r="G81" s="13">
        <v>44422</v>
      </c>
      <c r="H81" s="76" t="s">
        <v>1662</v>
      </c>
      <c r="I81" s="15">
        <v>76</v>
      </c>
      <c r="J81" s="15">
        <v>62</v>
      </c>
      <c r="K81" s="15">
        <v>25</v>
      </c>
      <c r="L81" s="15">
        <v>19</v>
      </c>
      <c r="M81" s="80">
        <v>29.45</v>
      </c>
      <c r="N81" s="71">
        <v>29</v>
      </c>
      <c r="O81" s="62">
        <v>3000</v>
      </c>
      <c r="P81" s="63">
        <f>Table22452368910111213141516171819202122242345672345689101112[[#This Row],[PEMBULATAN]]*O81</f>
        <v>87000</v>
      </c>
    </row>
    <row r="82" spans="1:16" ht="39" customHeight="1" x14ac:dyDescent="0.2">
      <c r="A82" s="90"/>
      <c r="B82" s="74"/>
      <c r="C82" s="85" t="s">
        <v>1770</v>
      </c>
      <c r="D82" s="77" t="s">
        <v>426</v>
      </c>
      <c r="E82" s="13">
        <v>44419</v>
      </c>
      <c r="F82" s="75" t="s">
        <v>1661</v>
      </c>
      <c r="G82" s="13">
        <v>44422</v>
      </c>
      <c r="H82" s="76" t="s">
        <v>1662</v>
      </c>
      <c r="I82" s="15">
        <v>93</v>
      </c>
      <c r="J82" s="15">
        <v>62</v>
      </c>
      <c r="K82" s="15">
        <v>23</v>
      </c>
      <c r="L82" s="15">
        <v>14</v>
      </c>
      <c r="M82" s="80">
        <v>33.154499999999999</v>
      </c>
      <c r="N82" s="71">
        <v>33</v>
      </c>
      <c r="O82" s="62">
        <v>3000</v>
      </c>
      <c r="P82" s="63">
        <f>Table22452368910111213141516171819202122242345672345689101112[[#This Row],[PEMBULATAN]]*O82</f>
        <v>99000</v>
      </c>
    </row>
    <row r="83" spans="1:16" ht="39" customHeight="1" x14ac:dyDescent="0.2">
      <c r="A83" s="90"/>
      <c r="B83" s="74"/>
      <c r="C83" s="85" t="s">
        <v>1771</v>
      </c>
      <c r="D83" s="77" t="s">
        <v>426</v>
      </c>
      <c r="E83" s="13">
        <v>44419</v>
      </c>
      <c r="F83" s="75" t="s">
        <v>1661</v>
      </c>
      <c r="G83" s="13">
        <v>44422</v>
      </c>
      <c r="H83" s="76" t="s">
        <v>1662</v>
      </c>
      <c r="I83" s="15">
        <v>50</v>
      </c>
      <c r="J83" s="15">
        <v>44</v>
      </c>
      <c r="K83" s="15">
        <v>32</v>
      </c>
      <c r="L83" s="15">
        <v>11</v>
      </c>
      <c r="M83" s="80">
        <v>17.600000000000001</v>
      </c>
      <c r="N83" s="71">
        <v>18</v>
      </c>
      <c r="O83" s="62">
        <v>3000</v>
      </c>
      <c r="P83" s="63">
        <f>Table22452368910111213141516171819202122242345672345689101112[[#This Row],[PEMBULATAN]]*O83</f>
        <v>54000</v>
      </c>
    </row>
    <row r="84" spans="1:16" ht="39" customHeight="1" x14ac:dyDescent="0.2">
      <c r="A84" s="90"/>
      <c r="B84" s="74"/>
      <c r="C84" s="85" t="s">
        <v>1772</v>
      </c>
      <c r="D84" s="77" t="s">
        <v>426</v>
      </c>
      <c r="E84" s="13">
        <v>44419</v>
      </c>
      <c r="F84" s="75" t="s">
        <v>1661</v>
      </c>
      <c r="G84" s="13">
        <v>44422</v>
      </c>
      <c r="H84" s="76" t="s">
        <v>1662</v>
      </c>
      <c r="I84" s="15">
        <v>78</v>
      </c>
      <c r="J84" s="15">
        <v>54</v>
      </c>
      <c r="K84" s="15">
        <v>32</v>
      </c>
      <c r="L84" s="15">
        <v>6</v>
      </c>
      <c r="M84" s="80">
        <v>33.695999999999998</v>
      </c>
      <c r="N84" s="71">
        <v>34</v>
      </c>
      <c r="O84" s="62">
        <v>3000</v>
      </c>
      <c r="P84" s="63">
        <f>Table22452368910111213141516171819202122242345672345689101112[[#This Row],[PEMBULATAN]]*O84</f>
        <v>102000</v>
      </c>
    </row>
    <row r="85" spans="1:16" ht="39" customHeight="1" x14ac:dyDescent="0.2">
      <c r="A85" s="90"/>
      <c r="B85" s="74"/>
      <c r="C85" s="85" t="s">
        <v>1773</v>
      </c>
      <c r="D85" s="77" t="s">
        <v>426</v>
      </c>
      <c r="E85" s="13">
        <v>44419</v>
      </c>
      <c r="F85" s="75" t="s">
        <v>1661</v>
      </c>
      <c r="G85" s="13">
        <v>44422</v>
      </c>
      <c r="H85" s="76" t="s">
        <v>1662</v>
      </c>
      <c r="I85" s="15">
        <v>70</v>
      </c>
      <c r="J85" s="15">
        <v>40</v>
      </c>
      <c r="K85" s="15">
        <v>40</v>
      </c>
      <c r="L85" s="15">
        <v>25</v>
      </c>
      <c r="M85" s="80">
        <v>28</v>
      </c>
      <c r="N85" s="71">
        <v>28</v>
      </c>
      <c r="O85" s="62">
        <v>3000</v>
      </c>
      <c r="P85" s="63">
        <f>Table22452368910111213141516171819202122242345672345689101112[[#This Row],[PEMBULATAN]]*O85</f>
        <v>84000</v>
      </c>
    </row>
    <row r="86" spans="1:16" ht="39" customHeight="1" x14ac:dyDescent="0.2">
      <c r="A86" s="90"/>
      <c r="B86" s="74"/>
      <c r="C86" s="85" t="s">
        <v>1774</v>
      </c>
      <c r="D86" s="77" t="s">
        <v>426</v>
      </c>
      <c r="E86" s="13">
        <v>44419</v>
      </c>
      <c r="F86" s="75" t="s">
        <v>1661</v>
      </c>
      <c r="G86" s="13">
        <v>44422</v>
      </c>
      <c r="H86" s="76" t="s">
        <v>1662</v>
      </c>
      <c r="I86" s="15">
        <v>68</v>
      </c>
      <c r="J86" s="15">
        <v>66</v>
      </c>
      <c r="K86" s="15">
        <v>26</v>
      </c>
      <c r="L86" s="15">
        <v>21</v>
      </c>
      <c r="M86" s="80">
        <v>29.172000000000001</v>
      </c>
      <c r="N86" s="71">
        <v>29</v>
      </c>
      <c r="O86" s="62">
        <v>3000</v>
      </c>
      <c r="P86" s="63">
        <f>Table22452368910111213141516171819202122242345672345689101112[[#This Row],[PEMBULATAN]]*O86</f>
        <v>87000</v>
      </c>
    </row>
    <row r="87" spans="1:16" ht="39" customHeight="1" x14ac:dyDescent="0.2">
      <c r="A87" s="90"/>
      <c r="B87" s="74"/>
      <c r="C87" s="85" t="s">
        <v>1775</v>
      </c>
      <c r="D87" s="77" t="s">
        <v>426</v>
      </c>
      <c r="E87" s="13">
        <v>44419</v>
      </c>
      <c r="F87" s="75" t="s">
        <v>1661</v>
      </c>
      <c r="G87" s="13">
        <v>44422</v>
      </c>
      <c r="H87" s="76" t="s">
        <v>1662</v>
      </c>
      <c r="I87" s="15">
        <v>83</v>
      </c>
      <c r="J87" s="15">
        <v>50</v>
      </c>
      <c r="K87" s="15">
        <v>40</v>
      </c>
      <c r="L87" s="15">
        <v>20</v>
      </c>
      <c r="M87" s="80">
        <v>41.5</v>
      </c>
      <c r="N87" s="71">
        <v>42</v>
      </c>
      <c r="O87" s="62">
        <v>3000</v>
      </c>
      <c r="P87" s="63">
        <f>Table22452368910111213141516171819202122242345672345689101112[[#This Row],[PEMBULATAN]]*O87</f>
        <v>126000</v>
      </c>
    </row>
    <row r="88" spans="1:16" ht="39" customHeight="1" x14ac:dyDescent="0.2">
      <c r="A88" s="90"/>
      <c r="B88" s="74"/>
      <c r="C88" s="85" t="s">
        <v>1776</v>
      </c>
      <c r="D88" s="77" t="s">
        <v>426</v>
      </c>
      <c r="E88" s="13">
        <v>44419</v>
      </c>
      <c r="F88" s="75" t="s">
        <v>1661</v>
      </c>
      <c r="G88" s="13">
        <v>44422</v>
      </c>
      <c r="H88" s="76" t="s">
        <v>1662</v>
      </c>
      <c r="I88" s="15">
        <v>84</v>
      </c>
      <c r="J88" s="15">
        <v>53</v>
      </c>
      <c r="K88" s="15">
        <v>26</v>
      </c>
      <c r="L88" s="15">
        <v>13</v>
      </c>
      <c r="M88" s="80">
        <v>28.937999999999999</v>
      </c>
      <c r="N88" s="71">
        <v>29</v>
      </c>
      <c r="O88" s="62">
        <v>3000</v>
      </c>
      <c r="P88" s="63">
        <f>Table22452368910111213141516171819202122242345672345689101112[[#This Row],[PEMBULATAN]]*O88</f>
        <v>87000</v>
      </c>
    </row>
    <row r="89" spans="1:16" ht="39" customHeight="1" x14ac:dyDescent="0.2">
      <c r="A89" s="90"/>
      <c r="B89" s="74"/>
      <c r="C89" s="85" t="s">
        <v>1777</v>
      </c>
      <c r="D89" s="77" t="s">
        <v>426</v>
      </c>
      <c r="E89" s="13">
        <v>44419</v>
      </c>
      <c r="F89" s="75" t="s">
        <v>1661</v>
      </c>
      <c r="G89" s="13">
        <v>44422</v>
      </c>
      <c r="H89" s="76" t="s">
        <v>1662</v>
      </c>
      <c r="I89" s="15">
        <v>77</v>
      </c>
      <c r="J89" s="15">
        <v>54</v>
      </c>
      <c r="K89" s="15">
        <v>30</v>
      </c>
      <c r="L89" s="15">
        <v>11</v>
      </c>
      <c r="M89" s="80">
        <v>31.184999999999999</v>
      </c>
      <c r="N89" s="71">
        <v>31</v>
      </c>
      <c r="O89" s="62">
        <v>3000</v>
      </c>
      <c r="P89" s="63">
        <f>Table22452368910111213141516171819202122242345672345689101112[[#This Row],[PEMBULATAN]]*O89</f>
        <v>93000</v>
      </c>
    </row>
    <row r="90" spans="1:16" ht="39" customHeight="1" x14ac:dyDescent="0.2">
      <c r="A90" s="90"/>
      <c r="B90" s="74"/>
      <c r="C90" s="85" t="s">
        <v>1778</v>
      </c>
      <c r="D90" s="77" t="s">
        <v>426</v>
      </c>
      <c r="E90" s="13">
        <v>44419</v>
      </c>
      <c r="F90" s="75" t="s">
        <v>1661</v>
      </c>
      <c r="G90" s="13">
        <v>44422</v>
      </c>
      <c r="H90" s="76" t="s">
        <v>1662</v>
      </c>
      <c r="I90" s="15">
        <v>98</v>
      </c>
      <c r="J90" s="15">
        <v>60</v>
      </c>
      <c r="K90" s="15">
        <v>37</v>
      </c>
      <c r="L90" s="15">
        <v>11</v>
      </c>
      <c r="M90" s="80">
        <v>54.39</v>
      </c>
      <c r="N90" s="71">
        <v>54</v>
      </c>
      <c r="O90" s="62">
        <v>3000</v>
      </c>
      <c r="P90" s="63">
        <f>Table22452368910111213141516171819202122242345672345689101112[[#This Row],[PEMBULATAN]]*O90</f>
        <v>162000</v>
      </c>
    </row>
    <row r="91" spans="1:16" ht="39" customHeight="1" x14ac:dyDescent="0.2">
      <c r="A91" s="90"/>
      <c r="B91" s="74"/>
      <c r="C91" s="85" t="s">
        <v>1779</v>
      </c>
      <c r="D91" s="77" t="s">
        <v>426</v>
      </c>
      <c r="E91" s="13">
        <v>44419</v>
      </c>
      <c r="F91" s="75" t="s">
        <v>1661</v>
      </c>
      <c r="G91" s="13">
        <v>44422</v>
      </c>
      <c r="H91" s="76" t="s">
        <v>1662</v>
      </c>
      <c r="I91" s="15">
        <v>80</v>
      </c>
      <c r="J91" s="15">
        <v>69</v>
      </c>
      <c r="K91" s="15">
        <v>36</v>
      </c>
      <c r="L91" s="15">
        <v>9</v>
      </c>
      <c r="M91" s="80">
        <v>49.68</v>
      </c>
      <c r="N91" s="71">
        <v>50</v>
      </c>
      <c r="O91" s="62">
        <v>3000</v>
      </c>
      <c r="P91" s="63">
        <f>Table22452368910111213141516171819202122242345672345689101112[[#This Row],[PEMBULATAN]]*O91</f>
        <v>150000</v>
      </c>
    </row>
    <row r="92" spans="1:16" ht="39" customHeight="1" x14ac:dyDescent="0.2">
      <c r="A92" s="90"/>
      <c r="B92" s="74"/>
      <c r="C92" s="85" t="s">
        <v>1780</v>
      </c>
      <c r="D92" s="77" t="s">
        <v>426</v>
      </c>
      <c r="E92" s="13">
        <v>44419</v>
      </c>
      <c r="F92" s="75" t="s">
        <v>1661</v>
      </c>
      <c r="G92" s="13">
        <v>44422</v>
      </c>
      <c r="H92" s="76" t="s">
        <v>1662</v>
      </c>
      <c r="I92" s="15">
        <v>91</v>
      </c>
      <c r="J92" s="15">
        <v>60</v>
      </c>
      <c r="K92" s="15">
        <v>31</v>
      </c>
      <c r="L92" s="15">
        <v>13</v>
      </c>
      <c r="M92" s="80">
        <v>42.314999999999998</v>
      </c>
      <c r="N92" s="71">
        <v>42</v>
      </c>
      <c r="O92" s="62">
        <v>3000</v>
      </c>
      <c r="P92" s="63">
        <f>Table22452368910111213141516171819202122242345672345689101112[[#This Row],[PEMBULATAN]]*O92</f>
        <v>126000</v>
      </c>
    </row>
    <row r="93" spans="1:16" ht="39" customHeight="1" x14ac:dyDescent="0.2">
      <c r="A93" s="90"/>
      <c r="B93" s="74"/>
      <c r="C93" s="85" t="s">
        <v>1781</v>
      </c>
      <c r="D93" s="77" t="s">
        <v>426</v>
      </c>
      <c r="E93" s="13">
        <v>44419</v>
      </c>
      <c r="F93" s="75" t="s">
        <v>1661</v>
      </c>
      <c r="G93" s="13">
        <v>44422</v>
      </c>
      <c r="H93" s="76" t="s">
        <v>1662</v>
      </c>
      <c r="I93" s="15">
        <v>49</v>
      </c>
      <c r="J93" s="15">
        <v>36</v>
      </c>
      <c r="K93" s="15">
        <v>20</v>
      </c>
      <c r="L93" s="15">
        <v>21</v>
      </c>
      <c r="M93" s="80">
        <v>8.82</v>
      </c>
      <c r="N93" s="71">
        <v>21</v>
      </c>
      <c r="O93" s="62">
        <v>3000</v>
      </c>
      <c r="P93" s="63">
        <f>Table22452368910111213141516171819202122242345672345689101112[[#This Row],[PEMBULATAN]]*O93</f>
        <v>63000</v>
      </c>
    </row>
    <row r="94" spans="1:16" ht="39" customHeight="1" x14ac:dyDescent="0.2">
      <c r="A94" s="90"/>
      <c r="B94" s="74"/>
      <c r="C94" s="85" t="s">
        <v>1782</v>
      </c>
      <c r="D94" s="77" t="s">
        <v>426</v>
      </c>
      <c r="E94" s="13">
        <v>44419</v>
      </c>
      <c r="F94" s="75" t="s">
        <v>1661</v>
      </c>
      <c r="G94" s="13">
        <v>44422</v>
      </c>
      <c r="H94" s="76" t="s">
        <v>1662</v>
      </c>
      <c r="I94" s="15">
        <v>63</v>
      </c>
      <c r="J94" s="15">
        <v>58</v>
      </c>
      <c r="K94" s="15">
        <v>26</v>
      </c>
      <c r="L94" s="15">
        <v>16</v>
      </c>
      <c r="M94" s="80">
        <v>23.751000000000001</v>
      </c>
      <c r="N94" s="71">
        <v>24</v>
      </c>
      <c r="O94" s="62">
        <v>3000</v>
      </c>
      <c r="P94" s="63">
        <f>Table22452368910111213141516171819202122242345672345689101112[[#This Row],[PEMBULATAN]]*O94</f>
        <v>72000</v>
      </c>
    </row>
    <row r="95" spans="1:16" ht="39" customHeight="1" x14ac:dyDescent="0.2">
      <c r="A95" s="90"/>
      <c r="B95" s="74"/>
      <c r="C95" s="85" t="s">
        <v>1783</v>
      </c>
      <c r="D95" s="77" t="s">
        <v>426</v>
      </c>
      <c r="E95" s="13">
        <v>44419</v>
      </c>
      <c r="F95" s="75" t="s">
        <v>1661</v>
      </c>
      <c r="G95" s="13">
        <v>44422</v>
      </c>
      <c r="H95" s="76" t="s">
        <v>1662</v>
      </c>
      <c r="I95" s="15">
        <v>58</v>
      </c>
      <c r="J95" s="15">
        <v>63</v>
      </c>
      <c r="K95" s="15">
        <v>27</v>
      </c>
      <c r="L95" s="15">
        <v>19</v>
      </c>
      <c r="M95" s="80">
        <v>24.6645</v>
      </c>
      <c r="N95" s="71">
        <v>25</v>
      </c>
      <c r="O95" s="62">
        <v>3000</v>
      </c>
      <c r="P95" s="63">
        <f>Table22452368910111213141516171819202122242345672345689101112[[#This Row],[PEMBULATAN]]*O95</f>
        <v>75000</v>
      </c>
    </row>
    <row r="96" spans="1:16" ht="39" customHeight="1" x14ac:dyDescent="0.2">
      <c r="A96" s="90"/>
      <c r="B96" s="74"/>
      <c r="C96" s="85" t="s">
        <v>1784</v>
      </c>
      <c r="D96" s="77" t="s">
        <v>426</v>
      </c>
      <c r="E96" s="13">
        <v>44419</v>
      </c>
      <c r="F96" s="75" t="s">
        <v>1661</v>
      </c>
      <c r="G96" s="13">
        <v>44422</v>
      </c>
      <c r="H96" s="76" t="s">
        <v>1662</v>
      </c>
      <c r="I96" s="15">
        <v>100</v>
      </c>
      <c r="J96" s="15">
        <v>59</v>
      </c>
      <c r="K96" s="15">
        <v>45</v>
      </c>
      <c r="L96" s="15">
        <v>5</v>
      </c>
      <c r="M96" s="80">
        <v>66.375</v>
      </c>
      <c r="N96" s="71">
        <v>66</v>
      </c>
      <c r="O96" s="62">
        <v>3000</v>
      </c>
      <c r="P96" s="63">
        <f>Table22452368910111213141516171819202122242345672345689101112[[#This Row],[PEMBULATAN]]*O96</f>
        <v>198000</v>
      </c>
    </row>
    <row r="97" spans="1:16" ht="39" customHeight="1" x14ac:dyDescent="0.2">
      <c r="A97" s="90"/>
      <c r="B97" s="74"/>
      <c r="C97" s="85" t="s">
        <v>1785</v>
      </c>
      <c r="D97" s="77" t="s">
        <v>426</v>
      </c>
      <c r="E97" s="13">
        <v>44419</v>
      </c>
      <c r="F97" s="75" t="s">
        <v>1661</v>
      </c>
      <c r="G97" s="13">
        <v>44422</v>
      </c>
      <c r="H97" s="76" t="s">
        <v>1662</v>
      </c>
      <c r="I97" s="15">
        <v>69</v>
      </c>
      <c r="J97" s="15">
        <v>57</v>
      </c>
      <c r="K97" s="15">
        <v>34</v>
      </c>
      <c r="L97" s="15">
        <v>10</v>
      </c>
      <c r="M97" s="80">
        <v>33.430500000000002</v>
      </c>
      <c r="N97" s="71">
        <v>33</v>
      </c>
      <c r="O97" s="62">
        <v>3000</v>
      </c>
      <c r="P97" s="63">
        <f>Table22452368910111213141516171819202122242345672345689101112[[#This Row],[PEMBULATAN]]*O97</f>
        <v>99000</v>
      </c>
    </row>
    <row r="98" spans="1:16" ht="39" customHeight="1" x14ac:dyDescent="0.2">
      <c r="A98" s="90"/>
      <c r="B98" s="74"/>
      <c r="C98" s="85" t="s">
        <v>1786</v>
      </c>
      <c r="D98" s="77" t="s">
        <v>426</v>
      </c>
      <c r="E98" s="13">
        <v>44419</v>
      </c>
      <c r="F98" s="75" t="s">
        <v>1661</v>
      </c>
      <c r="G98" s="13">
        <v>44422</v>
      </c>
      <c r="H98" s="76" t="s">
        <v>1662</v>
      </c>
      <c r="I98" s="15">
        <v>99</v>
      </c>
      <c r="J98" s="15">
        <v>60</v>
      </c>
      <c r="K98" s="15">
        <v>30</v>
      </c>
      <c r="L98" s="15">
        <v>14</v>
      </c>
      <c r="M98" s="80">
        <v>44.55</v>
      </c>
      <c r="N98" s="71">
        <v>45</v>
      </c>
      <c r="O98" s="62">
        <v>3000</v>
      </c>
      <c r="P98" s="63">
        <f>Table22452368910111213141516171819202122242345672345689101112[[#This Row],[PEMBULATAN]]*O98</f>
        <v>135000</v>
      </c>
    </row>
    <row r="99" spans="1:16" ht="39" customHeight="1" x14ac:dyDescent="0.2">
      <c r="A99" s="90"/>
      <c r="B99" s="74"/>
      <c r="C99" s="85" t="s">
        <v>1787</v>
      </c>
      <c r="D99" s="77" t="s">
        <v>426</v>
      </c>
      <c r="E99" s="13">
        <v>44419</v>
      </c>
      <c r="F99" s="75" t="s">
        <v>1661</v>
      </c>
      <c r="G99" s="13">
        <v>44422</v>
      </c>
      <c r="H99" s="76" t="s">
        <v>1662</v>
      </c>
      <c r="I99" s="15">
        <v>77</v>
      </c>
      <c r="J99" s="15">
        <v>67</v>
      </c>
      <c r="K99" s="15">
        <v>20</v>
      </c>
      <c r="L99" s="15">
        <v>14</v>
      </c>
      <c r="M99" s="80">
        <v>25.795000000000002</v>
      </c>
      <c r="N99" s="71">
        <v>26</v>
      </c>
      <c r="O99" s="62">
        <v>3000</v>
      </c>
      <c r="P99" s="63">
        <f>Table22452368910111213141516171819202122242345672345689101112[[#This Row],[PEMBULATAN]]*O99</f>
        <v>78000</v>
      </c>
    </row>
    <row r="100" spans="1:16" ht="39" customHeight="1" x14ac:dyDescent="0.2">
      <c r="A100" s="90"/>
      <c r="B100" s="74"/>
      <c r="C100" s="85" t="s">
        <v>1788</v>
      </c>
      <c r="D100" s="77" t="s">
        <v>426</v>
      </c>
      <c r="E100" s="13">
        <v>44419</v>
      </c>
      <c r="F100" s="75" t="s">
        <v>1661</v>
      </c>
      <c r="G100" s="13">
        <v>44422</v>
      </c>
      <c r="H100" s="76" t="s">
        <v>1662</v>
      </c>
      <c r="I100" s="15">
        <v>103</v>
      </c>
      <c r="J100" s="15">
        <v>69</v>
      </c>
      <c r="K100" s="15">
        <v>34</v>
      </c>
      <c r="L100" s="15">
        <v>10</v>
      </c>
      <c r="M100" s="80">
        <v>60.409500000000001</v>
      </c>
      <c r="N100" s="71">
        <v>60</v>
      </c>
      <c r="O100" s="62">
        <v>3000</v>
      </c>
      <c r="P100" s="63">
        <f>Table22452368910111213141516171819202122242345672345689101112[[#This Row],[PEMBULATAN]]*O100</f>
        <v>180000</v>
      </c>
    </row>
    <row r="101" spans="1:16" ht="39" customHeight="1" x14ac:dyDescent="0.2">
      <c r="A101" s="90"/>
      <c r="B101" s="74"/>
      <c r="C101" s="85" t="s">
        <v>1789</v>
      </c>
      <c r="D101" s="77" t="s">
        <v>426</v>
      </c>
      <c r="E101" s="13">
        <v>44419</v>
      </c>
      <c r="F101" s="75" t="s">
        <v>1661</v>
      </c>
      <c r="G101" s="13">
        <v>44422</v>
      </c>
      <c r="H101" s="76" t="s">
        <v>1662</v>
      </c>
      <c r="I101" s="15">
        <v>90</v>
      </c>
      <c r="J101" s="15">
        <v>60</v>
      </c>
      <c r="K101" s="15">
        <v>30</v>
      </c>
      <c r="L101" s="15">
        <v>12</v>
      </c>
      <c r="M101" s="80">
        <v>40.5</v>
      </c>
      <c r="N101" s="71">
        <v>41</v>
      </c>
      <c r="O101" s="62">
        <v>3000</v>
      </c>
      <c r="P101" s="63">
        <f>Table22452368910111213141516171819202122242345672345689101112[[#This Row],[PEMBULATAN]]*O101</f>
        <v>123000</v>
      </c>
    </row>
    <row r="102" spans="1:16" ht="39" customHeight="1" x14ac:dyDescent="0.2">
      <c r="A102" s="90"/>
      <c r="B102" s="74"/>
      <c r="C102" s="85" t="s">
        <v>1790</v>
      </c>
      <c r="D102" s="77" t="s">
        <v>426</v>
      </c>
      <c r="E102" s="13">
        <v>44419</v>
      </c>
      <c r="F102" s="75" t="s">
        <v>1661</v>
      </c>
      <c r="G102" s="13">
        <v>44422</v>
      </c>
      <c r="H102" s="76" t="s">
        <v>1662</v>
      </c>
      <c r="I102" s="15">
        <v>102</v>
      </c>
      <c r="J102" s="15">
        <v>60</v>
      </c>
      <c r="K102" s="15">
        <v>40</v>
      </c>
      <c r="L102" s="15">
        <v>9</v>
      </c>
      <c r="M102" s="80">
        <v>61.2</v>
      </c>
      <c r="N102" s="71">
        <v>61</v>
      </c>
      <c r="O102" s="62">
        <v>3000</v>
      </c>
      <c r="P102" s="63">
        <f>Table22452368910111213141516171819202122242345672345689101112[[#This Row],[PEMBULATAN]]*O102</f>
        <v>183000</v>
      </c>
    </row>
    <row r="103" spans="1:16" ht="39" customHeight="1" x14ac:dyDescent="0.2">
      <c r="A103" s="90"/>
      <c r="B103" s="74"/>
      <c r="C103" s="85" t="s">
        <v>1791</v>
      </c>
      <c r="D103" s="77" t="s">
        <v>426</v>
      </c>
      <c r="E103" s="13">
        <v>44419</v>
      </c>
      <c r="F103" s="75" t="s">
        <v>1661</v>
      </c>
      <c r="G103" s="13">
        <v>44422</v>
      </c>
      <c r="H103" s="76" t="s">
        <v>1662</v>
      </c>
      <c r="I103" s="15">
        <v>106</v>
      </c>
      <c r="J103" s="15">
        <v>70</v>
      </c>
      <c r="K103" s="15">
        <v>39</v>
      </c>
      <c r="L103" s="15">
        <v>13</v>
      </c>
      <c r="M103" s="80">
        <v>72.344999999999999</v>
      </c>
      <c r="N103" s="71">
        <v>72</v>
      </c>
      <c r="O103" s="62">
        <v>3000</v>
      </c>
      <c r="P103" s="63">
        <f>Table22452368910111213141516171819202122242345672345689101112[[#This Row],[PEMBULATAN]]*O103</f>
        <v>216000</v>
      </c>
    </row>
    <row r="104" spans="1:16" ht="39" customHeight="1" x14ac:dyDescent="0.2">
      <c r="A104" s="90"/>
      <c r="B104" s="74"/>
      <c r="C104" s="85" t="s">
        <v>1792</v>
      </c>
      <c r="D104" s="77" t="s">
        <v>426</v>
      </c>
      <c r="E104" s="13">
        <v>44419</v>
      </c>
      <c r="F104" s="75" t="s">
        <v>1661</v>
      </c>
      <c r="G104" s="13">
        <v>44422</v>
      </c>
      <c r="H104" s="76" t="s">
        <v>1662</v>
      </c>
      <c r="I104" s="15">
        <v>77</v>
      </c>
      <c r="J104" s="15">
        <v>70</v>
      </c>
      <c r="K104" s="15">
        <v>26</v>
      </c>
      <c r="L104" s="15">
        <v>15</v>
      </c>
      <c r="M104" s="80">
        <v>35.034999999999997</v>
      </c>
      <c r="N104" s="71">
        <v>35</v>
      </c>
      <c r="O104" s="62">
        <v>3000</v>
      </c>
      <c r="P104" s="63">
        <f>Table22452368910111213141516171819202122242345672345689101112[[#This Row],[PEMBULATAN]]*O104</f>
        <v>105000</v>
      </c>
    </row>
    <row r="105" spans="1:16" ht="39" customHeight="1" x14ac:dyDescent="0.2">
      <c r="A105" s="90"/>
      <c r="B105" s="74"/>
      <c r="C105" s="85" t="s">
        <v>1793</v>
      </c>
      <c r="D105" s="77" t="s">
        <v>426</v>
      </c>
      <c r="E105" s="13">
        <v>44419</v>
      </c>
      <c r="F105" s="75" t="s">
        <v>1661</v>
      </c>
      <c r="G105" s="13">
        <v>44422</v>
      </c>
      <c r="H105" s="76" t="s">
        <v>1662</v>
      </c>
      <c r="I105" s="15">
        <v>57</v>
      </c>
      <c r="J105" s="15">
        <v>68</v>
      </c>
      <c r="K105" s="15">
        <v>25</v>
      </c>
      <c r="L105" s="15">
        <v>13</v>
      </c>
      <c r="M105" s="80">
        <v>24.225000000000001</v>
      </c>
      <c r="N105" s="71">
        <v>24</v>
      </c>
      <c r="O105" s="62">
        <v>3000</v>
      </c>
      <c r="P105" s="63">
        <f>Table22452368910111213141516171819202122242345672345689101112[[#This Row],[PEMBULATAN]]*O105</f>
        <v>72000</v>
      </c>
    </row>
    <row r="106" spans="1:16" ht="39" customHeight="1" x14ac:dyDescent="0.2">
      <c r="A106" s="90"/>
      <c r="B106" s="74"/>
      <c r="C106" s="85" t="s">
        <v>1794</v>
      </c>
      <c r="D106" s="77" t="s">
        <v>426</v>
      </c>
      <c r="E106" s="13">
        <v>44419</v>
      </c>
      <c r="F106" s="75" t="s">
        <v>1661</v>
      </c>
      <c r="G106" s="13">
        <v>44422</v>
      </c>
      <c r="H106" s="76" t="s">
        <v>1662</v>
      </c>
      <c r="I106" s="15">
        <v>50</v>
      </c>
      <c r="J106" s="15">
        <v>44</v>
      </c>
      <c r="K106" s="15">
        <v>15</v>
      </c>
      <c r="L106" s="15">
        <v>13</v>
      </c>
      <c r="M106" s="80">
        <v>8.25</v>
      </c>
      <c r="N106" s="71">
        <v>13</v>
      </c>
      <c r="O106" s="62">
        <v>3000</v>
      </c>
      <c r="P106" s="63">
        <f>Table22452368910111213141516171819202122242345672345689101112[[#This Row],[PEMBULATAN]]*O106</f>
        <v>39000</v>
      </c>
    </row>
    <row r="107" spans="1:16" ht="39" customHeight="1" x14ac:dyDescent="0.2">
      <c r="A107" s="90"/>
      <c r="B107" s="74"/>
      <c r="C107" s="85" t="s">
        <v>1795</v>
      </c>
      <c r="D107" s="77" t="s">
        <v>426</v>
      </c>
      <c r="E107" s="13">
        <v>44419</v>
      </c>
      <c r="F107" s="75" t="s">
        <v>1661</v>
      </c>
      <c r="G107" s="13">
        <v>44422</v>
      </c>
      <c r="H107" s="76" t="s">
        <v>1662</v>
      </c>
      <c r="I107" s="15">
        <v>70</v>
      </c>
      <c r="J107" s="15">
        <v>40</v>
      </c>
      <c r="K107" s="15">
        <v>26</v>
      </c>
      <c r="L107" s="15">
        <v>7</v>
      </c>
      <c r="M107" s="80">
        <v>18.2</v>
      </c>
      <c r="N107" s="71">
        <v>18</v>
      </c>
      <c r="O107" s="62">
        <v>3000</v>
      </c>
      <c r="P107" s="63">
        <f>Table22452368910111213141516171819202122242345672345689101112[[#This Row],[PEMBULATAN]]*O107</f>
        <v>54000</v>
      </c>
    </row>
    <row r="108" spans="1:16" ht="39" customHeight="1" x14ac:dyDescent="0.2">
      <c r="A108" s="90"/>
      <c r="B108" s="74"/>
      <c r="C108" s="85" t="s">
        <v>1796</v>
      </c>
      <c r="D108" s="77" t="s">
        <v>426</v>
      </c>
      <c r="E108" s="13">
        <v>44419</v>
      </c>
      <c r="F108" s="75" t="s">
        <v>1661</v>
      </c>
      <c r="G108" s="13">
        <v>44422</v>
      </c>
      <c r="H108" s="76" t="s">
        <v>1662</v>
      </c>
      <c r="I108" s="15">
        <v>59</v>
      </c>
      <c r="J108" s="15">
        <v>66</v>
      </c>
      <c r="K108" s="15">
        <v>17</v>
      </c>
      <c r="L108" s="15">
        <v>12</v>
      </c>
      <c r="M108" s="80">
        <v>16.549499999999998</v>
      </c>
      <c r="N108" s="71">
        <v>17</v>
      </c>
      <c r="O108" s="62">
        <v>3000</v>
      </c>
      <c r="P108" s="63">
        <f>Table22452368910111213141516171819202122242345672345689101112[[#This Row],[PEMBULATAN]]*O108</f>
        <v>51000</v>
      </c>
    </row>
    <row r="109" spans="1:16" ht="39" customHeight="1" x14ac:dyDescent="0.2">
      <c r="A109" s="90"/>
      <c r="B109" s="74"/>
      <c r="C109" s="85" t="s">
        <v>1797</v>
      </c>
      <c r="D109" s="77" t="s">
        <v>426</v>
      </c>
      <c r="E109" s="13">
        <v>44419</v>
      </c>
      <c r="F109" s="75" t="s">
        <v>1661</v>
      </c>
      <c r="G109" s="13">
        <v>44422</v>
      </c>
      <c r="H109" s="76" t="s">
        <v>1662</v>
      </c>
      <c r="I109" s="15">
        <v>58</v>
      </c>
      <c r="J109" s="15">
        <v>65</v>
      </c>
      <c r="K109" s="15">
        <v>28</v>
      </c>
      <c r="L109" s="15">
        <v>1</v>
      </c>
      <c r="M109" s="80">
        <v>26.39</v>
      </c>
      <c r="N109" s="71">
        <v>26</v>
      </c>
      <c r="O109" s="62">
        <v>3000</v>
      </c>
      <c r="P109" s="63">
        <f>Table22452368910111213141516171819202122242345672345689101112[[#This Row],[PEMBULATAN]]*O109</f>
        <v>78000</v>
      </c>
    </row>
    <row r="110" spans="1:16" ht="39" customHeight="1" x14ac:dyDescent="0.2">
      <c r="A110" s="90"/>
      <c r="B110" s="74"/>
      <c r="C110" s="85" t="s">
        <v>1798</v>
      </c>
      <c r="D110" s="77" t="s">
        <v>426</v>
      </c>
      <c r="E110" s="13">
        <v>44419</v>
      </c>
      <c r="F110" s="75" t="s">
        <v>1661</v>
      </c>
      <c r="G110" s="13">
        <v>44422</v>
      </c>
      <c r="H110" s="76" t="s">
        <v>1662</v>
      </c>
      <c r="I110" s="15">
        <v>56</v>
      </c>
      <c r="J110" s="15">
        <v>37</v>
      </c>
      <c r="K110" s="15">
        <v>17</v>
      </c>
      <c r="L110" s="15">
        <v>12</v>
      </c>
      <c r="M110" s="80">
        <v>8.8059999999999992</v>
      </c>
      <c r="N110" s="71">
        <v>12</v>
      </c>
      <c r="O110" s="62">
        <v>3000</v>
      </c>
      <c r="P110" s="63">
        <f>Table22452368910111213141516171819202122242345672345689101112[[#This Row],[PEMBULATAN]]*O110</f>
        <v>36000</v>
      </c>
    </row>
    <row r="111" spans="1:16" ht="39" customHeight="1" x14ac:dyDescent="0.2">
      <c r="A111" s="90"/>
      <c r="B111" s="74"/>
      <c r="C111" s="85" t="s">
        <v>1799</v>
      </c>
      <c r="D111" s="77" t="s">
        <v>426</v>
      </c>
      <c r="E111" s="13">
        <v>44419</v>
      </c>
      <c r="F111" s="75" t="s">
        <v>1661</v>
      </c>
      <c r="G111" s="13">
        <v>44422</v>
      </c>
      <c r="H111" s="76" t="s">
        <v>1662</v>
      </c>
      <c r="I111" s="15">
        <v>34</v>
      </c>
      <c r="J111" s="15">
        <v>27</v>
      </c>
      <c r="K111" s="15">
        <v>12</v>
      </c>
      <c r="L111" s="15">
        <v>9</v>
      </c>
      <c r="M111" s="80">
        <v>2.754</v>
      </c>
      <c r="N111" s="71">
        <v>9</v>
      </c>
      <c r="O111" s="62">
        <v>3000</v>
      </c>
      <c r="P111" s="63">
        <f>Table22452368910111213141516171819202122242345672345689101112[[#This Row],[PEMBULATAN]]*O111</f>
        <v>27000</v>
      </c>
    </row>
    <row r="112" spans="1:16" ht="39" customHeight="1" x14ac:dyDescent="0.2">
      <c r="A112" s="90"/>
      <c r="B112" s="74"/>
      <c r="C112" s="85" t="s">
        <v>1800</v>
      </c>
      <c r="D112" s="77" t="s">
        <v>426</v>
      </c>
      <c r="E112" s="13">
        <v>44419</v>
      </c>
      <c r="F112" s="75" t="s">
        <v>1661</v>
      </c>
      <c r="G112" s="13">
        <v>44422</v>
      </c>
      <c r="H112" s="76" t="s">
        <v>1662</v>
      </c>
      <c r="I112" s="15">
        <v>48</v>
      </c>
      <c r="J112" s="15">
        <v>37</v>
      </c>
      <c r="K112" s="15">
        <v>20</v>
      </c>
      <c r="L112" s="15">
        <v>12</v>
      </c>
      <c r="M112" s="80">
        <v>8.8800000000000008</v>
      </c>
      <c r="N112" s="71">
        <v>12</v>
      </c>
      <c r="O112" s="62">
        <v>3000</v>
      </c>
      <c r="P112" s="63">
        <f>Table22452368910111213141516171819202122242345672345689101112[[#This Row],[PEMBULATAN]]*O112</f>
        <v>36000</v>
      </c>
    </row>
    <row r="113" spans="1:16" ht="39" customHeight="1" x14ac:dyDescent="0.2">
      <c r="A113" s="90"/>
      <c r="B113" s="74"/>
      <c r="C113" s="85" t="s">
        <v>1801</v>
      </c>
      <c r="D113" s="77" t="s">
        <v>426</v>
      </c>
      <c r="E113" s="13">
        <v>44419</v>
      </c>
      <c r="F113" s="75" t="s">
        <v>1661</v>
      </c>
      <c r="G113" s="13">
        <v>44422</v>
      </c>
      <c r="H113" s="76" t="s">
        <v>1662</v>
      </c>
      <c r="I113" s="15">
        <v>42</v>
      </c>
      <c r="J113" s="15">
        <v>36</v>
      </c>
      <c r="K113" s="15">
        <v>14</v>
      </c>
      <c r="L113" s="15">
        <v>2</v>
      </c>
      <c r="M113" s="80">
        <v>5.2919999999999998</v>
      </c>
      <c r="N113" s="71">
        <v>5</v>
      </c>
      <c r="O113" s="62">
        <v>3000</v>
      </c>
      <c r="P113" s="63">
        <f>Table22452368910111213141516171819202122242345672345689101112[[#This Row],[PEMBULATAN]]*O113</f>
        <v>15000</v>
      </c>
    </row>
    <row r="114" spans="1:16" ht="39" customHeight="1" x14ac:dyDescent="0.2">
      <c r="A114" s="90"/>
      <c r="B114" s="74"/>
      <c r="C114" s="85" t="s">
        <v>1802</v>
      </c>
      <c r="D114" s="77" t="s">
        <v>426</v>
      </c>
      <c r="E114" s="13">
        <v>44419</v>
      </c>
      <c r="F114" s="75" t="s">
        <v>1661</v>
      </c>
      <c r="G114" s="13">
        <v>44422</v>
      </c>
      <c r="H114" s="76" t="s">
        <v>1662</v>
      </c>
      <c r="I114" s="15">
        <v>36</v>
      </c>
      <c r="J114" s="15">
        <v>23</v>
      </c>
      <c r="K114" s="15">
        <v>22</v>
      </c>
      <c r="L114" s="15">
        <v>7</v>
      </c>
      <c r="M114" s="80">
        <v>4.5540000000000003</v>
      </c>
      <c r="N114" s="71">
        <v>7</v>
      </c>
      <c r="O114" s="62">
        <v>3000</v>
      </c>
      <c r="P114" s="63">
        <f>Table22452368910111213141516171819202122242345672345689101112[[#This Row],[PEMBULATAN]]*O114</f>
        <v>21000</v>
      </c>
    </row>
    <row r="115" spans="1:16" ht="39" customHeight="1" x14ac:dyDescent="0.2">
      <c r="A115" s="90"/>
      <c r="B115" s="74"/>
      <c r="C115" s="85" t="s">
        <v>1803</v>
      </c>
      <c r="D115" s="77" t="s">
        <v>426</v>
      </c>
      <c r="E115" s="13">
        <v>44419</v>
      </c>
      <c r="F115" s="75" t="s">
        <v>1661</v>
      </c>
      <c r="G115" s="13">
        <v>44422</v>
      </c>
      <c r="H115" s="76" t="s">
        <v>1662</v>
      </c>
      <c r="I115" s="15">
        <v>57</v>
      </c>
      <c r="J115" s="15">
        <v>34</v>
      </c>
      <c r="K115" s="15">
        <v>19</v>
      </c>
      <c r="L115" s="15">
        <v>9</v>
      </c>
      <c r="M115" s="80">
        <v>9.2055000000000007</v>
      </c>
      <c r="N115" s="71">
        <v>9</v>
      </c>
      <c r="O115" s="62">
        <v>3000</v>
      </c>
      <c r="P115" s="63">
        <f>Table22452368910111213141516171819202122242345672345689101112[[#This Row],[PEMBULATAN]]*O115</f>
        <v>27000</v>
      </c>
    </row>
    <row r="116" spans="1:16" ht="39" customHeight="1" x14ac:dyDescent="0.2">
      <c r="A116" s="90"/>
      <c r="B116" s="74"/>
      <c r="C116" s="85" t="s">
        <v>1804</v>
      </c>
      <c r="D116" s="77" t="s">
        <v>426</v>
      </c>
      <c r="E116" s="13">
        <v>44419</v>
      </c>
      <c r="F116" s="75" t="s">
        <v>1661</v>
      </c>
      <c r="G116" s="13">
        <v>44422</v>
      </c>
      <c r="H116" s="76" t="s">
        <v>1662</v>
      </c>
      <c r="I116" s="15">
        <v>29</v>
      </c>
      <c r="J116" s="15">
        <v>32</v>
      </c>
      <c r="K116" s="15">
        <v>11</v>
      </c>
      <c r="L116" s="15">
        <v>3</v>
      </c>
      <c r="M116" s="80">
        <v>2.552</v>
      </c>
      <c r="N116" s="71">
        <v>3</v>
      </c>
      <c r="O116" s="62">
        <v>3000</v>
      </c>
      <c r="P116" s="63">
        <f>Table22452368910111213141516171819202122242345672345689101112[[#This Row],[PEMBULATAN]]*O116</f>
        <v>9000</v>
      </c>
    </row>
    <row r="117" spans="1:16" ht="39" customHeight="1" x14ac:dyDescent="0.2">
      <c r="A117" s="90"/>
      <c r="B117" s="74"/>
      <c r="C117" s="85" t="s">
        <v>1805</v>
      </c>
      <c r="D117" s="77" t="s">
        <v>426</v>
      </c>
      <c r="E117" s="13">
        <v>44419</v>
      </c>
      <c r="F117" s="75" t="s">
        <v>1661</v>
      </c>
      <c r="G117" s="13">
        <v>44422</v>
      </c>
      <c r="H117" s="76" t="s">
        <v>1662</v>
      </c>
      <c r="I117" s="15">
        <v>71</v>
      </c>
      <c r="J117" s="15">
        <v>37</v>
      </c>
      <c r="K117" s="15">
        <v>33</v>
      </c>
      <c r="L117" s="15">
        <v>16</v>
      </c>
      <c r="M117" s="80">
        <v>21.672750000000001</v>
      </c>
      <c r="N117" s="71">
        <v>22</v>
      </c>
      <c r="O117" s="62">
        <v>3000</v>
      </c>
      <c r="P117" s="63">
        <f>Table22452368910111213141516171819202122242345672345689101112[[#This Row],[PEMBULATAN]]*O117</f>
        <v>66000</v>
      </c>
    </row>
    <row r="118" spans="1:16" ht="39" customHeight="1" x14ac:dyDescent="0.2">
      <c r="A118" s="90"/>
      <c r="B118" s="74"/>
      <c r="C118" s="85" t="s">
        <v>1806</v>
      </c>
      <c r="D118" s="77" t="s">
        <v>426</v>
      </c>
      <c r="E118" s="13">
        <v>44419</v>
      </c>
      <c r="F118" s="75" t="s">
        <v>1661</v>
      </c>
      <c r="G118" s="13">
        <v>44422</v>
      </c>
      <c r="H118" s="76" t="s">
        <v>1662</v>
      </c>
      <c r="I118" s="15">
        <v>37</v>
      </c>
      <c r="J118" s="15">
        <v>30</v>
      </c>
      <c r="K118" s="15">
        <v>25</v>
      </c>
      <c r="L118" s="15">
        <v>3</v>
      </c>
      <c r="M118" s="80">
        <v>6.9375</v>
      </c>
      <c r="N118" s="71">
        <v>7</v>
      </c>
      <c r="O118" s="62">
        <v>3000</v>
      </c>
      <c r="P118" s="63">
        <f>Table22452368910111213141516171819202122242345672345689101112[[#This Row],[PEMBULATAN]]*O118</f>
        <v>21000</v>
      </c>
    </row>
    <row r="119" spans="1:16" ht="39" customHeight="1" x14ac:dyDescent="0.2">
      <c r="A119" s="90"/>
      <c r="B119" s="74"/>
      <c r="C119" s="85" t="s">
        <v>1807</v>
      </c>
      <c r="D119" s="77" t="s">
        <v>426</v>
      </c>
      <c r="E119" s="13">
        <v>44419</v>
      </c>
      <c r="F119" s="75" t="s">
        <v>1661</v>
      </c>
      <c r="G119" s="13">
        <v>44422</v>
      </c>
      <c r="H119" s="76" t="s">
        <v>1662</v>
      </c>
      <c r="I119" s="15">
        <v>49</v>
      </c>
      <c r="J119" s="15">
        <v>27</v>
      </c>
      <c r="K119" s="15">
        <v>29</v>
      </c>
      <c r="L119" s="15">
        <v>8</v>
      </c>
      <c r="M119" s="80">
        <v>9.5917499999999993</v>
      </c>
      <c r="N119" s="71">
        <v>10</v>
      </c>
      <c r="O119" s="62">
        <v>3000</v>
      </c>
      <c r="P119" s="63">
        <f>Table22452368910111213141516171819202122242345672345689101112[[#This Row],[PEMBULATAN]]*O119</f>
        <v>30000</v>
      </c>
    </row>
    <row r="120" spans="1:16" ht="39" customHeight="1" x14ac:dyDescent="0.2">
      <c r="A120" s="90"/>
      <c r="B120" s="74"/>
      <c r="C120" s="85" t="s">
        <v>1808</v>
      </c>
      <c r="D120" s="77" t="s">
        <v>426</v>
      </c>
      <c r="E120" s="13">
        <v>44419</v>
      </c>
      <c r="F120" s="75" t="s">
        <v>1661</v>
      </c>
      <c r="G120" s="13">
        <v>44422</v>
      </c>
      <c r="H120" s="76" t="s">
        <v>1662</v>
      </c>
      <c r="I120" s="15">
        <v>77</v>
      </c>
      <c r="J120" s="15">
        <v>28</v>
      </c>
      <c r="K120" s="15">
        <v>17</v>
      </c>
      <c r="L120" s="15">
        <v>10</v>
      </c>
      <c r="M120" s="80">
        <v>9.1630000000000003</v>
      </c>
      <c r="N120" s="71">
        <v>10</v>
      </c>
      <c r="O120" s="62">
        <v>3000</v>
      </c>
      <c r="P120" s="63">
        <f>Table22452368910111213141516171819202122242345672345689101112[[#This Row],[PEMBULATAN]]*O120</f>
        <v>30000</v>
      </c>
    </row>
    <row r="121" spans="1:16" ht="39" customHeight="1" x14ac:dyDescent="0.2">
      <c r="A121" s="90"/>
      <c r="B121" s="74"/>
      <c r="C121" s="85" t="s">
        <v>1809</v>
      </c>
      <c r="D121" s="77" t="s">
        <v>426</v>
      </c>
      <c r="E121" s="13">
        <v>44419</v>
      </c>
      <c r="F121" s="75" t="s">
        <v>1661</v>
      </c>
      <c r="G121" s="13">
        <v>44422</v>
      </c>
      <c r="H121" s="76" t="s">
        <v>1662</v>
      </c>
      <c r="I121" s="15">
        <v>48</v>
      </c>
      <c r="J121" s="15">
        <v>29</v>
      </c>
      <c r="K121" s="15">
        <v>27</v>
      </c>
      <c r="L121" s="15">
        <v>6</v>
      </c>
      <c r="M121" s="80">
        <v>9.3960000000000008</v>
      </c>
      <c r="N121" s="71">
        <v>9</v>
      </c>
      <c r="O121" s="62">
        <v>3000</v>
      </c>
      <c r="P121" s="63">
        <f>Table22452368910111213141516171819202122242345672345689101112[[#This Row],[PEMBULATAN]]*O121</f>
        <v>27000</v>
      </c>
    </row>
    <row r="122" spans="1:16" ht="39" customHeight="1" x14ac:dyDescent="0.2">
      <c r="A122" s="90"/>
      <c r="B122" s="74"/>
      <c r="C122" s="85" t="s">
        <v>1810</v>
      </c>
      <c r="D122" s="77" t="s">
        <v>426</v>
      </c>
      <c r="E122" s="13">
        <v>44419</v>
      </c>
      <c r="F122" s="75" t="s">
        <v>1661</v>
      </c>
      <c r="G122" s="13">
        <v>44422</v>
      </c>
      <c r="H122" s="76" t="s">
        <v>1662</v>
      </c>
      <c r="I122" s="15">
        <v>95</v>
      </c>
      <c r="J122" s="15">
        <v>46</v>
      </c>
      <c r="K122" s="15">
        <v>1</v>
      </c>
      <c r="L122" s="15">
        <v>3</v>
      </c>
      <c r="M122" s="80">
        <v>1.0925</v>
      </c>
      <c r="N122" s="71">
        <v>3</v>
      </c>
      <c r="O122" s="62">
        <v>3000</v>
      </c>
      <c r="P122" s="63">
        <f>Table22452368910111213141516171819202122242345672345689101112[[#This Row],[PEMBULATAN]]*O122</f>
        <v>9000</v>
      </c>
    </row>
    <row r="123" spans="1:16" ht="39" customHeight="1" x14ac:dyDescent="0.2">
      <c r="A123" s="90"/>
      <c r="B123" s="74"/>
      <c r="C123" s="85" t="s">
        <v>1811</v>
      </c>
      <c r="D123" s="77" t="s">
        <v>426</v>
      </c>
      <c r="E123" s="13">
        <v>44419</v>
      </c>
      <c r="F123" s="75" t="s">
        <v>1661</v>
      </c>
      <c r="G123" s="13">
        <v>44422</v>
      </c>
      <c r="H123" s="76" t="s">
        <v>1662</v>
      </c>
      <c r="I123" s="15">
        <v>77</v>
      </c>
      <c r="J123" s="15">
        <v>52</v>
      </c>
      <c r="K123" s="15">
        <v>18</v>
      </c>
      <c r="L123" s="15">
        <v>5</v>
      </c>
      <c r="M123" s="80">
        <v>18.018000000000001</v>
      </c>
      <c r="N123" s="71">
        <v>18</v>
      </c>
      <c r="O123" s="62">
        <v>3000</v>
      </c>
      <c r="P123" s="63">
        <f>Table22452368910111213141516171819202122242345672345689101112[[#This Row],[PEMBULATAN]]*O123</f>
        <v>54000</v>
      </c>
    </row>
    <row r="124" spans="1:16" ht="39" customHeight="1" x14ac:dyDescent="0.2">
      <c r="A124" s="90"/>
      <c r="B124" s="74"/>
      <c r="C124" s="85" t="s">
        <v>1812</v>
      </c>
      <c r="D124" s="77" t="s">
        <v>426</v>
      </c>
      <c r="E124" s="13">
        <v>44419</v>
      </c>
      <c r="F124" s="75" t="s">
        <v>1661</v>
      </c>
      <c r="G124" s="13">
        <v>44422</v>
      </c>
      <c r="H124" s="76" t="s">
        <v>1662</v>
      </c>
      <c r="I124" s="15">
        <v>36</v>
      </c>
      <c r="J124" s="15">
        <v>31</v>
      </c>
      <c r="K124" s="15">
        <v>36</v>
      </c>
      <c r="L124" s="15">
        <v>2</v>
      </c>
      <c r="M124" s="80">
        <v>10.044</v>
      </c>
      <c r="N124" s="71">
        <v>10</v>
      </c>
      <c r="O124" s="62">
        <v>3000</v>
      </c>
      <c r="P124" s="63">
        <f>Table22452368910111213141516171819202122242345672345689101112[[#This Row],[PEMBULATAN]]*O124</f>
        <v>30000</v>
      </c>
    </row>
    <row r="125" spans="1:16" ht="39" customHeight="1" x14ac:dyDescent="0.2">
      <c r="A125" s="90"/>
      <c r="B125" s="74"/>
      <c r="C125" s="85" t="s">
        <v>1813</v>
      </c>
      <c r="D125" s="77" t="s">
        <v>426</v>
      </c>
      <c r="E125" s="13">
        <v>44419</v>
      </c>
      <c r="F125" s="75" t="s">
        <v>1661</v>
      </c>
      <c r="G125" s="13">
        <v>44422</v>
      </c>
      <c r="H125" s="76" t="s">
        <v>1662</v>
      </c>
      <c r="I125" s="15">
        <v>45</v>
      </c>
      <c r="J125" s="15">
        <v>41</v>
      </c>
      <c r="K125" s="15">
        <v>24</v>
      </c>
      <c r="L125" s="15">
        <v>28</v>
      </c>
      <c r="M125" s="80">
        <v>11.07</v>
      </c>
      <c r="N125" s="71">
        <v>28</v>
      </c>
      <c r="O125" s="62">
        <v>3000</v>
      </c>
      <c r="P125" s="63">
        <f>Table22452368910111213141516171819202122242345672345689101112[[#This Row],[PEMBULATAN]]*O125</f>
        <v>84000</v>
      </c>
    </row>
    <row r="126" spans="1:16" ht="39" customHeight="1" x14ac:dyDescent="0.2">
      <c r="A126" s="90"/>
      <c r="B126" s="74"/>
      <c r="C126" s="72" t="s">
        <v>1814</v>
      </c>
      <c r="D126" s="77" t="s">
        <v>426</v>
      </c>
      <c r="E126" s="13">
        <v>44419</v>
      </c>
      <c r="F126" s="75" t="s">
        <v>1661</v>
      </c>
      <c r="G126" s="13">
        <v>44422</v>
      </c>
      <c r="H126" s="76" t="s">
        <v>1662</v>
      </c>
      <c r="I126" s="15">
        <v>84</v>
      </c>
      <c r="J126" s="15">
        <v>50</v>
      </c>
      <c r="K126" s="15">
        <v>33</v>
      </c>
      <c r="L126" s="15">
        <v>17</v>
      </c>
      <c r="M126" s="80">
        <v>34.65</v>
      </c>
      <c r="N126" s="71">
        <v>35</v>
      </c>
      <c r="O126" s="62">
        <v>3000</v>
      </c>
      <c r="P126" s="63">
        <f>Table22452368910111213141516171819202122242345672345689101112[[#This Row],[PEMBULATAN]]*O126</f>
        <v>105000</v>
      </c>
    </row>
    <row r="127" spans="1:16" ht="39" customHeight="1" x14ac:dyDescent="0.2">
      <c r="A127" s="90"/>
      <c r="B127" s="74"/>
      <c r="C127" s="72" t="s">
        <v>1815</v>
      </c>
      <c r="D127" s="77" t="s">
        <v>426</v>
      </c>
      <c r="E127" s="13">
        <v>44419</v>
      </c>
      <c r="F127" s="75" t="s">
        <v>1661</v>
      </c>
      <c r="G127" s="13">
        <v>44422</v>
      </c>
      <c r="H127" s="76" t="s">
        <v>1662</v>
      </c>
      <c r="I127" s="15">
        <v>66</v>
      </c>
      <c r="J127" s="15">
        <v>59</v>
      </c>
      <c r="K127" s="15">
        <v>15</v>
      </c>
      <c r="L127" s="15">
        <v>15</v>
      </c>
      <c r="M127" s="80">
        <v>14.602499999999999</v>
      </c>
      <c r="N127" s="71">
        <v>15</v>
      </c>
      <c r="O127" s="62">
        <v>3000</v>
      </c>
      <c r="P127" s="63">
        <f>Table22452368910111213141516171819202122242345672345689101112[[#This Row],[PEMBULATAN]]*O127</f>
        <v>45000</v>
      </c>
    </row>
    <row r="128" spans="1:16" ht="39" customHeight="1" x14ac:dyDescent="0.2">
      <c r="A128" s="90"/>
      <c r="B128" s="74"/>
      <c r="C128" s="72" t="s">
        <v>1816</v>
      </c>
      <c r="D128" s="77" t="s">
        <v>426</v>
      </c>
      <c r="E128" s="13">
        <v>44419</v>
      </c>
      <c r="F128" s="75" t="s">
        <v>1661</v>
      </c>
      <c r="G128" s="13">
        <v>44422</v>
      </c>
      <c r="H128" s="76" t="s">
        <v>1662</v>
      </c>
      <c r="I128" s="15">
        <v>48</v>
      </c>
      <c r="J128" s="15">
        <v>29</v>
      </c>
      <c r="K128" s="15">
        <v>27</v>
      </c>
      <c r="L128" s="15">
        <v>11</v>
      </c>
      <c r="M128" s="80">
        <v>9.3960000000000008</v>
      </c>
      <c r="N128" s="71">
        <v>11</v>
      </c>
      <c r="O128" s="62">
        <v>3000</v>
      </c>
      <c r="P128" s="63">
        <f>Table22452368910111213141516171819202122242345672345689101112[[#This Row],[PEMBULATAN]]*O128</f>
        <v>33000</v>
      </c>
    </row>
    <row r="129" spans="1:16" ht="39" customHeight="1" x14ac:dyDescent="0.2">
      <c r="A129" s="90"/>
      <c r="B129" s="74"/>
      <c r="C129" s="72" t="s">
        <v>1817</v>
      </c>
      <c r="D129" s="77" t="s">
        <v>426</v>
      </c>
      <c r="E129" s="13">
        <v>44419</v>
      </c>
      <c r="F129" s="75" t="s">
        <v>1661</v>
      </c>
      <c r="G129" s="13">
        <v>44422</v>
      </c>
      <c r="H129" s="76" t="s">
        <v>1662</v>
      </c>
      <c r="I129" s="15">
        <v>95</v>
      </c>
      <c r="J129" s="15">
        <v>46</v>
      </c>
      <c r="K129" s="15">
        <v>1</v>
      </c>
      <c r="L129" s="15">
        <v>18</v>
      </c>
      <c r="M129" s="80">
        <v>1.0925</v>
      </c>
      <c r="N129" s="71">
        <v>18</v>
      </c>
      <c r="O129" s="62">
        <v>3000</v>
      </c>
      <c r="P129" s="63">
        <f>Table22452368910111213141516171819202122242345672345689101112[[#This Row],[PEMBULATAN]]*O129</f>
        <v>54000</v>
      </c>
    </row>
    <row r="130" spans="1:16" ht="39" customHeight="1" x14ac:dyDescent="0.2">
      <c r="A130" s="90"/>
      <c r="B130" s="74"/>
      <c r="C130" s="72" t="s">
        <v>1818</v>
      </c>
      <c r="D130" s="77" t="s">
        <v>426</v>
      </c>
      <c r="E130" s="13">
        <v>44419</v>
      </c>
      <c r="F130" s="75" t="s">
        <v>1661</v>
      </c>
      <c r="G130" s="13">
        <v>44422</v>
      </c>
      <c r="H130" s="76" t="s">
        <v>1662</v>
      </c>
      <c r="I130" s="15">
        <v>64</v>
      </c>
      <c r="J130" s="15">
        <v>35</v>
      </c>
      <c r="K130" s="15">
        <v>45</v>
      </c>
      <c r="L130" s="15">
        <v>6</v>
      </c>
      <c r="M130" s="80">
        <v>25.2</v>
      </c>
      <c r="N130" s="71">
        <v>25</v>
      </c>
      <c r="O130" s="62">
        <v>3000</v>
      </c>
      <c r="P130" s="63">
        <f>Table22452368910111213141516171819202122242345672345689101112[[#This Row],[PEMBULATAN]]*O130</f>
        <v>75000</v>
      </c>
    </row>
    <row r="131" spans="1:16" ht="39" customHeight="1" x14ac:dyDescent="0.2">
      <c r="A131" s="90"/>
      <c r="B131" s="74"/>
      <c r="C131" s="72" t="s">
        <v>1819</v>
      </c>
      <c r="D131" s="77" t="s">
        <v>426</v>
      </c>
      <c r="E131" s="13">
        <v>44419</v>
      </c>
      <c r="F131" s="75" t="s">
        <v>1661</v>
      </c>
      <c r="G131" s="13">
        <v>44422</v>
      </c>
      <c r="H131" s="76" t="s">
        <v>1662</v>
      </c>
      <c r="I131" s="15">
        <v>50</v>
      </c>
      <c r="J131" s="15">
        <v>80</v>
      </c>
      <c r="K131" s="15">
        <v>25</v>
      </c>
      <c r="L131" s="15">
        <v>8</v>
      </c>
      <c r="M131" s="80">
        <v>25</v>
      </c>
      <c r="N131" s="71">
        <v>25</v>
      </c>
      <c r="O131" s="62">
        <v>3000</v>
      </c>
      <c r="P131" s="63">
        <f>Table22452368910111213141516171819202122242345672345689101112[[#This Row],[PEMBULATAN]]*O131</f>
        <v>75000</v>
      </c>
    </row>
    <row r="132" spans="1:16" ht="39" customHeight="1" x14ac:dyDescent="0.2">
      <c r="A132" s="90"/>
      <c r="B132" s="74"/>
      <c r="C132" s="72" t="s">
        <v>1820</v>
      </c>
      <c r="D132" s="77" t="s">
        <v>426</v>
      </c>
      <c r="E132" s="13">
        <v>44419</v>
      </c>
      <c r="F132" s="75" t="s">
        <v>1661</v>
      </c>
      <c r="G132" s="13">
        <v>44422</v>
      </c>
      <c r="H132" s="76" t="s">
        <v>1662</v>
      </c>
      <c r="I132" s="15">
        <v>85</v>
      </c>
      <c r="J132" s="15">
        <v>37</v>
      </c>
      <c r="K132" s="15">
        <v>12</v>
      </c>
      <c r="L132" s="15">
        <v>11</v>
      </c>
      <c r="M132" s="80">
        <v>9.4350000000000005</v>
      </c>
      <c r="N132" s="71">
        <v>11</v>
      </c>
      <c r="O132" s="62">
        <v>3000</v>
      </c>
      <c r="P132" s="63">
        <f>Table22452368910111213141516171819202122242345672345689101112[[#This Row],[PEMBULATAN]]*O132</f>
        <v>33000</v>
      </c>
    </row>
    <row r="133" spans="1:16" ht="39" customHeight="1" x14ac:dyDescent="0.2">
      <c r="A133" s="90"/>
      <c r="B133" s="74"/>
      <c r="C133" s="72" t="s">
        <v>1821</v>
      </c>
      <c r="D133" s="77" t="s">
        <v>426</v>
      </c>
      <c r="E133" s="13">
        <v>44419</v>
      </c>
      <c r="F133" s="75" t="s">
        <v>1661</v>
      </c>
      <c r="G133" s="13">
        <v>44422</v>
      </c>
      <c r="H133" s="76" t="s">
        <v>1662</v>
      </c>
      <c r="I133" s="15">
        <v>52</v>
      </c>
      <c r="J133" s="15">
        <v>27</v>
      </c>
      <c r="K133" s="15">
        <v>20</v>
      </c>
      <c r="L133" s="15">
        <v>20</v>
      </c>
      <c r="M133" s="80">
        <v>7.02</v>
      </c>
      <c r="N133" s="71">
        <v>20</v>
      </c>
      <c r="O133" s="62">
        <v>3000</v>
      </c>
      <c r="P133" s="63">
        <f>Table22452368910111213141516171819202122242345672345689101112[[#This Row],[PEMBULATAN]]*O133</f>
        <v>60000</v>
      </c>
    </row>
    <row r="134" spans="1:16" ht="39" customHeight="1" x14ac:dyDescent="0.2">
      <c r="A134" s="90"/>
      <c r="B134" s="74"/>
      <c r="C134" s="72" t="s">
        <v>1822</v>
      </c>
      <c r="D134" s="77" t="s">
        <v>426</v>
      </c>
      <c r="E134" s="13">
        <v>44419</v>
      </c>
      <c r="F134" s="75" t="s">
        <v>1661</v>
      </c>
      <c r="G134" s="13">
        <v>44422</v>
      </c>
      <c r="H134" s="76" t="s">
        <v>1662</v>
      </c>
      <c r="I134" s="15">
        <v>75</v>
      </c>
      <c r="J134" s="15">
        <v>32</v>
      </c>
      <c r="K134" s="15">
        <v>8</v>
      </c>
      <c r="L134" s="15">
        <v>10</v>
      </c>
      <c r="M134" s="80">
        <v>4.8</v>
      </c>
      <c r="N134" s="71">
        <v>10</v>
      </c>
      <c r="O134" s="62">
        <v>3000</v>
      </c>
      <c r="P134" s="63">
        <f>Table22452368910111213141516171819202122242345672345689101112[[#This Row],[PEMBULATAN]]*O134</f>
        <v>30000</v>
      </c>
    </row>
    <row r="135" spans="1:16" ht="39" customHeight="1" x14ac:dyDescent="0.2">
      <c r="A135" s="90"/>
      <c r="B135" s="74"/>
      <c r="C135" s="72" t="s">
        <v>1823</v>
      </c>
      <c r="D135" s="77" t="s">
        <v>426</v>
      </c>
      <c r="E135" s="13">
        <v>44419</v>
      </c>
      <c r="F135" s="75" t="s">
        <v>1661</v>
      </c>
      <c r="G135" s="13">
        <v>44422</v>
      </c>
      <c r="H135" s="76" t="s">
        <v>1662</v>
      </c>
      <c r="I135" s="15">
        <v>60</v>
      </c>
      <c r="J135" s="15">
        <v>30</v>
      </c>
      <c r="K135" s="15">
        <v>30</v>
      </c>
      <c r="L135" s="15">
        <v>11</v>
      </c>
      <c r="M135" s="80">
        <v>13.5</v>
      </c>
      <c r="N135" s="71">
        <v>14</v>
      </c>
      <c r="O135" s="62">
        <v>3000</v>
      </c>
      <c r="P135" s="63">
        <f>Table22452368910111213141516171819202122242345672345689101112[[#This Row],[PEMBULATAN]]*O135</f>
        <v>42000</v>
      </c>
    </row>
    <row r="136" spans="1:16" ht="39" customHeight="1" x14ac:dyDescent="0.2">
      <c r="A136" s="90"/>
      <c r="B136" s="74"/>
      <c r="C136" s="72" t="s">
        <v>1824</v>
      </c>
      <c r="D136" s="77" t="s">
        <v>426</v>
      </c>
      <c r="E136" s="13">
        <v>44419</v>
      </c>
      <c r="F136" s="75" t="s">
        <v>1661</v>
      </c>
      <c r="G136" s="13">
        <v>44422</v>
      </c>
      <c r="H136" s="76" t="s">
        <v>1662</v>
      </c>
      <c r="I136" s="15">
        <v>48</v>
      </c>
      <c r="J136" s="15">
        <v>29</v>
      </c>
      <c r="K136" s="15">
        <v>27</v>
      </c>
      <c r="L136" s="15">
        <v>1</v>
      </c>
      <c r="M136" s="80">
        <v>9.3960000000000008</v>
      </c>
      <c r="N136" s="71">
        <v>9</v>
      </c>
      <c r="O136" s="62">
        <v>3000</v>
      </c>
      <c r="P136" s="63">
        <f>Table22452368910111213141516171819202122242345672345689101112[[#This Row],[PEMBULATAN]]*O136</f>
        <v>27000</v>
      </c>
    </row>
    <row r="137" spans="1:16" ht="39" customHeight="1" x14ac:dyDescent="0.2">
      <c r="A137" s="90"/>
      <c r="B137" s="74"/>
      <c r="C137" s="72" t="s">
        <v>1825</v>
      </c>
      <c r="D137" s="77" t="s">
        <v>426</v>
      </c>
      <c r="E137" s="13">
        <v>44419</v>
      </c>
      <c r="F137" s="75" t="s">
        <v>1661</v>
      </c>
      <c r="G137" s="13">
        <v>44422</v>
      </c>
      <c r="H137" s="76" t="s">
        <v>1662</v>
      </c>
      <c r="I137" s="15">
        <v>69</v>
      </c>
      <c r="J137" s="15">
        <v>32</v>
      </c>
      <c r="K137" s="15">
        <v>25</v>
      </c>
      <c r="L137" s="15">
        <v>11</v>
      </c>
      <c r="M137" s="80">
        <v>13.8</v>
      </c>
      <c r="N137" s="71">
        <v>14</v>
      </c>
      <c r="O137" s="62">
        <v>3000</v>
      </c>
      <c r="P137" s="63">
        <f>Table22452368910111213141516171819202122242345672345689101112[[#This Row],[PEMBULATAN]]*O137</f>
        <v>42000</v>
      </c>
    </row>
    <row r="138" spans="1:16" ht="39" customHeight="1" x14ac:dyDescent="0.2">
      <c r="A138" s="90"/>
      <c r="B138" s="74"/>
      <c r="C138" s="72" t="s">
        <v>1826</v>
      </c>
      <c r="D138" s="77" t="s">
        <v>426</v>
      </c>
      <c r="E138" s="13">
        <v>44419</v>
      </c>
      <c r="F138" s="75" t="s">
        <v>1661</v>
      </c>
      <c r="G138" s="13">
        <v>44422</v>
      </c>
      <c r="H138" s="76" t="s">
        <v>1662</v>
      </c>
      <c r="I138" s="15">
        <v>23</v>
      </c>
      <c r="J138" s="15">
        <v>12</v>
      </c>
      <c r="K138" s="15">
        <v>84</v>
      </c>
      <c r="L138" s="15">
        <v>10</v>
      </c>
      <c r="M138" s="80">
        <v>5.7960000000000003</v>
      </c>
      <c r="N138" s="71">
        <v>10</v>
      </c>
      <c r="O138" s="62">
        <v>3000</v>
      </c>
      <c r="P138" s="63">
        <f>Table22452368910111213141516171819202122242345672345689101112[[#This Row],[PEMBULATAN]]*O138</f>
        <v>30000</v>
      </c>
    </row>
    <row r="139" spans="1:16" ht="39" customHeight="1" x14ac:dyDescent="0.2">
      <c r="A139" s="90"/>
      <c r="B139" s="74"/>
      <c r="C139" s="72" t="s">
        <v>1827</v>
      </c>
      <c r="D139" s="77" t="s">
        <v>426</v>
      </c>
      <c r="E139" s="13">
        <v>44419</v>
      </c>
      <c r="F139" s="75" t="s">
        <v>1661</v>
      </c>
      <c r="G139" s="13">
        <v>44422</v>
      </c>
      <c r="H139" s="76" t="s">
        <v>1662</v>
      </c>
      <c r="I139" s="15">
        <v>117</v>
      </c>
      <c r="J139" s="15">
        <v>18</v>
      </c>
      <c r="K139" s="15">
        <v>10</v>
      </c>
      <c r="L139" s="15">
        <v>2</v>
      </c>
      <c r="M139" s="80">
        <v>5.2649999999999997</v>
      </c>
      <c r="N139" s="71">
        <v>5</v>
      </c>
      <c r="O139" s="62">
        <v>3000</v>
      </c>
      <c r="P139" s="63">
        <f>Table22452368910111213141516171819202122242345672345689101112[[#This Row],[PEMBULATAN]]*O139</f>
        <v>15000</v>
      </c>
    </row>
    <row r="140" spans="1:16" ht="39" customHeight="1" x14ac:dyDescent="0.2">
      <c r="A140" s="90"/>
      <c r="B140" s="74"/>
      <c r="C140" s="72" t="s">
        <v>1828</v>
      </c>
      <c r="D140" s="77" t="s">
        <v>426</v>
      </c>
      <c r="E140" s="13">
        <v>44419</v>
      </c>
      <c r="F140" s="75" t="s">
        <v>1661</v>
      </c>
      <c r="G140" s="13">
        <v>44422</v>
      </c>
      <c r="H140" s="76" t="s">
        <v>1662</v>
      </c>
      <c r="I140" s="15">
        <v>100</v>
      </c>
      <c r="J140" s="15">
        <v>19</v>
      </c>
      <c r="K140" s="15">
        <v>7</v>
      </c>
      <c r="L140" s="15">
        <v>2</v>
      </c>
      <c r="M140" s="80">
        <v>3.3250000000000002</v>
      </c>
      <c r="N140" s="71">
        <v>3</v>
      </c>
      <c r="O140" s="62">
        <v>3000</v>
      </c>
      <c r="P140" s="63">
        <f>Table22452368910111213141516171819202122242345672345689101112[[#This Row],[PEMBULATAN]]*O140</f>
        <v>9000</v>
      </c>
    </row>
    <row r="141" spans="1:16" ht="39" customHeight="1" x14ac:dyDescent="0.2">
      <c r="A141" s="90"/>
      <c r="B141" s="74"/>
      <c r="C141" s="72" t="s">
        <v>1829</v>
      </c>
      <c r="D141" s="77" t="s">
        <v>426</v>
      </c>
      <c r="E141" s="13">
        <v>44419</v>
      </c>
      <c r="F141" s="75" t="s">
        <v>1661</v>
      </c>
      <c r="G141" s="13">
        <v>44422</v>
      </c>
      <c r="H141" s="76" t="s">
        <v>1662</v>
      </c>
      <c r="I141" s="15">
        <v>30</v>
      </c>
      <c r="J141" s="15">
        <v>23</v>
      </c>
      <c r="K141" s="15">
        <v>34</v>
      </c>
      <c r="L141" s="15">
        <v>3</v>
      </c>
      <c r="M141" s="80">
        <v>5.8650000000000002</v>
      </c>
      <c r="N141" s="71">
        <v>6</v>
      </c>
      <c r="O141" s="62">
        <v>3000</v>
      </c>
      <c r="P141" s="63">
        <f>Table22452368910111213141516171819202122242345672345689101112[[#This Row],[PEMBULATAN]]*O141</f>
        <v>18000</v>
      </c>
    </row>
    <row r="142" spans="1:16" ht="39" customHeight="1" x14ac:dyDescent="0.2">
      <c r="A142" s="90"/>
      <c r="B142" s="74"/>
      <c r="C142" s="72" t="s">
        <v>1830</v>
      </c>
      <c r="D142" s="77" t="s">
        <v>426</v>
      </c>
      <c r="E142" s="13">
        <v>44419</v>
      </c>
      <c r="F142" s="75" t="s">
        <v>1661</v>
      </c>
      <c r="G142" s="13">
        <v>44422</v>
      </c>
      <c r="H142" s="76" t="s">
        <v>1662</v>
      </c>
      <c r="I142" s="15">
        <v>37</v>
      </c>
      <c r="J142" s="15">
        <v>29</v>
      </c>
      <c r="K142" s="15">
        <v>15</v>
      </c>
      <c r="L142" s="15">
        <v>6</v>
      </c>
      <c r="M142" s="80">
        <v>4.0237499999999997</v>
      </c>
      <c r="N142" s="71">
        <v>6</v>
      </c>
      <c r="O142" s="62">
        <v>3000</v>
      </c>
      <c r="P142" s="63">
        <f>Table22452368910111213141516171819202122242345672345689101112[[#This Row],[PEMBULATAN]]*O142</f>
        <v>18000</v>
      </c>
    </row>
    <row r="143" spans="1:16" ht="39" customHeight="1" x14ac:dyDescent="0.2">
      <c r="A143" s="90"/>
      <c r="B143" s="74"/>
      <c r="C143" s="72" t="s">
        <v>1831</v>
      </c>
      <c r="D143" s="77" t="s">
        <v>426</v>
      </c>
      <c r="E143" s="13">
        <v>44419</v>
      </c>
      <c r="F143" s="75" t="s">
        <v>1661</v>
      </c>
      <c r="G143" s="13">
        <v>44422</v>
      </c>
      <c r="H143" s="76" t="s">
        <v>1662</v>
      </c>
      <c r="I143" s="15">
        <v>100</v>
      </c>
      <c r="J143" s="15">
        <v>12</v>
      </c>
      <c r="K143" s="15">
        <v>8</v>
      </c>
      <c r="L143" s="15">
        <v>32</v>
      </c>
      <c r="M143" s="80">
        <v>2.4</v>
      </c>
      <c r="N143" s="71">
        <v>32</v>
      </c>
      <c r="O143" s="62">
        <v>3000</v>
      </c>
      <c r="P143" s="63">
        <f>Table22452368910111213141516171819202122242345672345689101112[[#This Row],[PEMBULATAN]]*O143</f>
        <v>96000</v>
      </c>
    </row>
    <row r="144" spans="1:16" ht="39" customHeight="1" x14ac:dyDescent="0.2">
      <c r="A144" s="90"/>
      <c r="B144" s="74"/>
      <c r="C144" s="72" t="s">
        <v>1832</v>
      </c>
      <c r="D144" s="77" t="s">
        <v>426</v>
      </c>
      <c r="E144" s="13">
        <v>44419</v>
      </c>
      <c r="F144" s="75" t="s">
        <v>1661</v>
      </c>
      <c r="G144" s="13">
        <v>44422</v>
      </c>
      <c r="H144" s="76" t="s">
        <v>1662</v>
      </c>
      <c r="I144" s="15">
        <v>19</v>
      </c>
      <c r="J144" s="15">
        <v>15</v>
      </c>
      <c r="K144" s="15">
        <v>8</v>
      </c>
      <c r="L144" s="15">
        <v>4</v>
      </c>
      <c r="M144" s="80">
        <v>0.56999999999999995</v>
      </c>
      <c r="N144" s="71">
        <v>4</v>
      </c>
      <c r="O144" s="62">
        <v>3000</v>
      </c>
      <c r="P144" s="63">
        <f>Table22452368910111213141516171819202122242345672345689101112[[#This Row],[PEMBULATAN]]*O144</f>
        <v>12000</v>
      </c>
    </row>
    <row r="145" spans="1:16" ht="39" customHeight="1" x14ac:dyDescent="0.2">
      <c r="A145" s="90"/>
      <c r="B145" s="74"/>
      <c r="C145" s="72" t="s">
        <v>1833</v>
      </c>
      <c r="D145" s="77" t="s">
        <v>426</v>
      </c>
      <c r="E145" s="13">
        <v>44419</v>
      </c>
      <c r="F145" s="75" t="s">
        <v>1661</v>
      </c>
      <c r="G145" s="13">
        <v>44422</v>
      </c>
      <c r="H145" s="76" t="s">
        <v>1662</v>
      </c>
      <c r="I145" s="15">
        <v>95</v>
      </c>
      <c r="J145" s="15">
        <v>64</v>
      </c>
      <c r="K145" s="15">
        <v>30</v>
      </c>
      <c r="L145" s="15">
        <v>2</v>
      </c>
      <c r="M145" s="80">
        <v>45.6</v>
      </c>
      <c r="N145" s="71">
        <v>46</v>
      </c>
      <c r="O145" s="62">
        <v>3000</v>
      </c>
      <c r="P145" s="63">
        <f>Table22452368910111213141516171819202122242345672345689101112[[#This Row],[PEMBULATAN]]*O145</f>
        <v>138000</v>
      </c>
    </row>
    <row r="146" spans="1:16" ht="39" customHeight="1" x14ac:dyDescent="0.2">
      <c r="A146" s="90"/>
      <c r="B146" s="74"/>
      <c r="C146" s="72" t="s">
        <v>1834</v>
      </c>
      <c r="D146" s="77" t="s">
        <v>426</v>
      </c>
      <c r="E146" s="13">
        <v>44419</v>
      </c>
      <c r="F146" s="75" t="s">
        <v>1661</v>
      </c>
      <c r="G146" s="13">
        <v>44422</v>
      </c>
      <c r="H146" s="76" t="s">
        <v>1662</v>
      </c>
      <c r="I146" s="15">
        <v>60</v>
      </c>
      <c r="J146" s="15">
        <v>45</v>
      </c>
      <c r="K146" s="15">
        <v>25</v>
      </c>
      <c r="L146" s="15">
        <v>9</v>
      </c>
      <c r="M146" s="80">
        <v>16.875</v>
      </c>
      <c r="N146" s="71">
        <v>17</v>
      </c>
      <c r="O146" s="62">
        <v>3000</v>
      </c>
      <c r="P146" s="63">
        <f>Table22452368910111213141516171819202122242345672345689101112[[#This Row],[PEMBULATAN]]*O146</f>
        <v>51000</v>
      </c>
    </row>
    <row r="147" spans="1:16" ht="39" customHeight="1" x14ac:dyDescent="0.2">
      <c r="A147" s="90"/>
      <c r="B147" s="74"/>
      <c r="C147" s="72" t="s">
        <v>1835</v>
      </c>
      <c r="D147" s="77" t="s">
        <v>426</v>
      </c>
      <c r="E147" s="13">
        <v>44419</v>
      </c>
      <c r="F147" s="75" t="s">
        <v>1661</v>
      </c>
      <c r="G147" s="13">
        <v>44422</v>
      </c>
      <c r="H147" s="76" t="s">
        <v>1662</v>
      </c>
      <c r="I147" s="15">
        <v>120</v>
      </c>
      <c r="J147" s="15">
        <v>6</v>
      </c>
      <c r="K147" s="15">
        <v>6</v>
      </c>
      <c r="L147" s="15">
        <v>3</v>
      </c>
      <c r="M147" s="80">
        <v>1.08</v>
      </c>
      <c r="N147" s="71">
        <v>3</v>
      </c>
      <c r="O147" s="62">
        <v>3000</v>
      </c>
      <c r="P147" s="63">
        <f>Table22452368910111213141516171819202122242345672345689101112[[#This Row],[PEMBULATAN]]*O147</f>
        <v>9000</v>
      </c>
    </row>
    <row r="148" spans="1:16" ht="39" customHeight="1" x14ac:dyDescent="0.2">
      <c r="A148" s="90"/>
      <c r="B148" s="74"/>
      <c r="C148" s="72" t="s">
        <v>1836</v>
      </c>
      <c r="D148" s="77" t="s">
        <v>426</v>
      </c>
      <c r="E148" s="13">
        <v>44419</v>
      </c>
      <c r="F148" s="75" t="s">
        <v>1661</v>
      </c>
      <c r="G148" s="13">
        <v>44422</v>
      </c>
      <c r="H148" s="76" t="s">
        <v>1662</v>
      </c>
      <c r="I148" s="15">
        <v>65</v>
      </c>
      <c r="J148" s="15">
        <v>33</v>
      </c>
      <c r="K148" s="15">
        <v>23</v>
      </c>
      <c r="L148" s="15">
        <v>5</v>
      </c>
      <c r="M148" s="80">
        <v>12.33375</v>
      </c>
      <c r="N148" s="71">
        <v>12</v>
      </c>
      <c r="O148" s="62">
        <v>3000</v>
      </c>
      <c r="P148" s="63">
        <f>Table22452368910111213141516171819202122242345672345689101112[[#This Row],[PEMBULATAN]]*O148</f>
        <v>36000</v>
      </c>
    </row>
    <row r="149" spans="1:16" ht="39" customHeight="1" x14ac:dyDescent="0.2">
      <c r="A149" s="90"/>
      <c r="B149" s="74"/>
      <c r="C149" s="72" t="s">
        <v>1837</v>
      </c>
      <c r="D149" s="77" t="s">
        <v>426</v>
      </c>
      <c r="E149" s="13">
        <v>44419</v>
      </c>
      <c r="F149" s="75" t="s">
        <v>1661</v>
      </c>
      <c r="G149" s="13">
        <v>44422</v>
      </c>
      <c r="H149" s="76" t="s">
        <v>1662</v>
      </c>
      <c r="I149" s="15">
        <v>50</v>
      </c>
      <c r="J149" s="15">
        <v>30</v>
      </c>
      <c r="K149" s="15">
        <v>40</v>
      </c>
      <c r="L149" s="15">
        <v>8</v>
      </c>
      <c r="M149" s="80">
        <v>15</v>
      </c>
      <c r="N149" s="71">
        <v>15</v>
      </c>
      <c r="O149" s="62">
        <v>3000</v>
      </c>
      <c r="P149" s="63">
        <f>Table22452368910111213141516171819202122242345672345689101112[[#This Row],[PEMBULATAN]]*O149</f>
        <v>45000</v>
      </c>
    </row>
    <row r="150" spans="1:16" ht="39" customHeight="1" x14ac:dyDescent="0.2">
      <c r="A150" s="90"/>
      <c r="B150" s="74"/>
      <c r="C150" s="72" t="s">
        <v>1838</v>
      </c>
      <c r="D150" s="77" t="s">
        <v>426</v>
      </c>
      <c r="E150" s="13">
        <v>44419</v>
      </c>
      <c r="F150" s="75" t="s">
        <v>1661</v>
      </c>
      <c r="G150" s="13">
        <v>44422</v>
      </c>
      <c r="H150" s="76" t="s">
        <v>1662</v>
      </c>
      <c r="I150" s="15">
        <v>30</v>
      </c>
      <c r="J150" s="15">
        <v>33</v>
      </c>
      <c r="K150" s="15">
        <v>56</v>
      </c>
      <c r="L150" s="15">
        <v>14</v>
      </c>
      <c r="M150" s="80">
        <v>13.86</v>
      </c>
      <c r="N150" s="71">
        <v>14</v>
      </c>
      <c r="O150" s="62">
        <v>3000</v>
      </c>
      <c r="P150" s="63">
        <f>Table22452368910111213141516171819202122242345672345689101112[[#This Row],[PEMBULATAN]]*O150</f>
        <v>42000</v>
      </c>
    </row>
    <row r="151" spans="1:16" ht="39" customHeight="1" x14ac:dyDescent="0.2">
      <c r="A151" s="90"/>
      <c r="B151" s="74"/>
      <c r="C151" s="72" t="s">
        <v>1839</v>
      </c>
      <c r="D151" s="77" t="s">
        <v>426</v>
      </c>
      <c r="E151" s="13">
        <v>44419</v>
      </c>
      <c r="F151" s="75" t="s">
        <v>1661</v>
      </c>
      <c r="G151" s="13">
        <v>44422</v>
      </c>
      <c r="H151" s="76" t="s">
        <v>1662</v>
      </c>
      <c r="I151" s="15">
        <v>50</v>
      </c>
      <c r="J151" s="15">
        <v>30</v>
      </c>
      <c r="K151" s="15">
        <v>28</v>
      </c>
      <c r="L151" s="15">
        <v>4</v>
      </c>
      <c r="M151" s="80">
        <v>10.5</v>
      </c>
      <c r="N151" s="71">
        <v>11</v>
      </c>
      <c r="O151" s="62">
        <v>3000</v>
      </c>
      <c r="P151" s="63">
        <f>Table22452368910111213141516171819202122242345672345689101112[[#This Row],[PEMBULATAN]]*O151</f>
        <v>33000</v>
      </c>
    </row>
    <row r="152" spans="1:16" ht="39" customHeight="1" x14ac:dyDescent="0.2">
      <c r="A152" s="90"/>
      <c r="B152" s="74"/>
      <c r="C152" s="72" t="s">
        <v>1840</v>
      </c>
      <c r="D152" s="77" t="s">
        <v>426</v>
      </c>
      <c r="E152" s="13">
        <v>44419</v>
      </c>
      <c r="F152" s="75" t="s">
        <v>1661</v>
      </c>
      <c r="G152" s="13">
        <v>44422</v>
      </c>
      <c r="H152" s="76" t="s">
        <v>1662</v>
      </c>
      <c r="I152" s="15">
        <v>90</v>
      </c>
      <c r="J152" s="15">
        <v>40</v>
      </c>
      <c r="K152" s="15">
        <v>27</v>
      </c>
      <c r="L152" s="15">
        <v>28</v>
      </c>
      <c r="M152" s="80">
        <v>24.3</v>
      </c>
      <c r="N152" s="71">
        <v>28</v>
      </c>
      <c r="O152" s="62">
        <v>3000</v>
      </c>
      <c r="P152" s="63">
        <f>Table22452368910111213141516171819202122242345672345689101112[[#This Row],[PEMBULATAN]]*O152</f>
        <v>84000</v>
      </c>
    </row>
    <row r="153" spans="1:16" ht="39" customHeight="1" x14ac:dyDescent="0.2">
      <c r="A153" s="90"/>
      <c r="B153" s="74"/>
      <c r="C153" s="72" t="s">
        <v>1841</v>
      </c>
      <c r="D153" s="77" t="s">
        <v>426</v>
      </c>
      <c r="E153" s="13">
        <v>44419</v>
      </c>
      <c r="F153" s="75" t="s">
        <v>1661</v>
      </c>
      <c r="G153" s="13">
        <v>44422</v>
      </c>
      <c r="H153" s="76" t="s">
        <v>1662</v>
      </c>
      <c r="I153" s="15">
        <v>55</v>
      </c>
      <c r="J153" s="15">
        <v>30</v>
      </c>
      <c r="K153" s="15">
        <v>30</v>
      </c>
      <c r="L153" s="15">
        <v>23</v>
      </c>
      <c r="M153" s="80">
        <v>12.375</v>
      </c>
      <c r="N153" s="71">
        <v>23</v>
      </c>
      <c r="O153" s="62">
        <v>3000</v>
      </c>
      <c r="P153" s="63">
        <f>Table22452368910111213141516171819202122242345672345689101112[[#This Row],[PEMBULATAN]]*O153</f>
        <v>69000</v>
      </c>
    </row>
    <row r="154" spans="1:16" ht="39" customHeight="1" x14ac:dyDescent="0.2">
      <c r="A154" s="90"/>
      <c r="B154" s="74"/>
      <c r="C154" s="72" t="s">
        <v>1842</v>
      </c>
      <c r="D154" s="77" t="s">
        <v>426</v>
      </c>
      <c r="E154" s="13">
        <v>44419</v>
      </c>
      <c r="F154" s="75" t="s">
        <v>1661</v>
      </c>
      <c r="G154" s="13">
        <v>44422</v>
      </c>
      <c r="H154" s="76" t="s">
        <v>1662</v>
      </c>
      <c r="I154" s="15">
        <v>29</v>
      </c>
      <c r="J154" s="15">
        <v>37</v>
      </c>
      <c r="K154" s="15">
        <v>15</v>
      </c>
      <c r="L154" s="15">
        <v>15</v>
      </c>
      <c r="M154" s="80">
        <v>4.0237499999999997</v>
      </c>
      <c r="N154" s="71">
        <v>15</v>
      </c>
      <c r="O154" s="62">
        <v>3000</v>
      </c>
      <c r="P154" s="63">
        <f>Table22452368910111213141516171819202122242345672345689101112[[#This Row],[PEMBULATAN]]*O154</f>
        <v>45000</v>
      </c>
    </row>
    <row r="155" spans="1:16" ht="39" customHeight="1" x14ac:dyDescent="0.2">
      <c r="A155" s="90"/>
      <c r="B155" s="74"/>
      <c r="C155" s="72" t="s">
        <v>1843</v>
      </c>
      <c r="D155" s="77" t="s">
        <v>426</v>
      </c>
      <c r="E155" s="13">
        <v>44419</v>
      </c>
      <c r="F155" s="75" t="s">
        <v>1661</v>
      </c>
      <c r="G155" s="13">
        <v>44422</v>
      </c>
      <c r="H155" s="76" t="s">
        <v>1662</v>
      </c>
      <c r="I155" s="15">
        <v>59</v>
      </c>
      <c r="J155" s="15">
        <v>56</v>
      </c>
      <c r="K155" s="15">
        <v>37</v>
      </c>
      <c r="L155" s="15">
        <v>5</v>
      </c>
      <c r="M155" s="80">
        <v>30.562000000000001</v>
      </c>
      <c r="N155" s="71">
        <v>31</v>
      </c>
      <c r="O155" s="62">
        <v>3000</v>
      </c>
      <c r="P155" s="63">
        <f>Table22452368910111213141516171819202122242345672345689101112[[#This Row],[PEMBULATAN]]*O155</f>
        <v>93000</v>
      </c>
    </row>
    <row r="156" spans="1:16" ht="39" customHeight="1" x14ac:dyDescent="0.2">
      <c r="A156" s="90"/>
      <c r="B156" s="74"/>
      <c r="C156" s="72" t="s">
        <v>1844</v>
      </c>
      <c r="D156" s="77" t="s">
        <v>426</v>
      </c>
      <c r="E156" s="13">
        <v>44419</v>
      </c>
      <c r="F156" s="75" t="s">
        <v>1661</v>
      </c>
      <c r="G156" s="13">
        <v>44422</v>
      </c>
      <c r="H156" s="76" t="s">
        <v>1662</v>
      </c>
      <c r="I156" s="15">
        <v>93</v>
      </c>
      <c r="J156" s="15">
        <v>60</v>
      </c>
      <c r="K156" s="15">
        <v>16</v>
      </c>
      <c r="L156" s="15">
        <v>5</v>
      </c>
      <c r="M156" s="80">
        <v>22.32</v>
      </c>
      <c r="N156" s="71">
        <v>22</v>
      </c>
      <c r="O156" s="62">
        <v>3000</v>
      </c>
      <c r="P156" s="63">
        <f>Table22452368910111213141516171819202122242345672345689101112[[#This Row],[PEMBULATAN]]*O156</f>
        <v>66000</v>
      </c>
    </row>
    <row r="157" spans="1:16" ht="39" customHeight="1" x14ac:dyDescent="0.2">
      <c r="A157" s="90"/>
      <c r="B157" s="74"/>
      <c r="C157" s="72" t="s">
        <v>1845</v>
      </c>
      <c r="D157" s="77" t="s">
        <v>426</v>
      </c>
      <c r="E157" s="13">
        <v>44419</v>
      </c>
      <c r="F157" s="75" t="s">
        <v>1661</v>
      </c>
      <c r="G157" s="13">
        <v>44422</v>
      </c>
      <c r="H157" s="76" t="s">
        <v>1662</v>
      </c>
      <c r="I157" s="15">
        <v>103</v>
      </c>
      <c r="J157" s="15">
        <v>58</v>
      </c>
      <c r="K157" s="15">
        <v>34</v>
      </c>
      <c r="L157" s="15">
        <v>4</v>
      </c>
      <c r="M157" s="80">
        <v>50.779000000000003</v>
      </c>
      <c r="N157" s="71">
        <v>51</v>
      </c>
      <c r="O157" s="62">
        <v>3000</v>
      </c>
      <c r="P157" s="63">
        <f>Table22452368910111213141516171819202122242345672345689101112[[#This Row],[PEMBULATAN]]*O157</f>
        <v>153000</v>
      </c>
    </row>
    <row r="158" spans="1:16" ht="39" customHeight="1" x14ac:dyDescent="0.2">
      <c r="A158" s="90"/>
      <c r="B158" s="74"/>
      <c r="C158" s="72" t="s">
        <v>1846</v>
      </c>
      <c r="D158" s="77" t="s">
        <v>426</v>
      </c>
      <c r="E158" s="13">
        <v>44419</v>
      </c>
      <c r="F158" s="75" t="s">
        <v>1661</v>
      </c>
      <c r="G158" s="13">
        <v>44422</v>
      </c>
      <c r="H158" s="76" t="s">
        <v>1662</v>
      </c>
      <c r="I158" s="15">
        <v>79</v>
      </c>
      <c r="J158" s="15">
        <v>63</v>
      </c>
      <c r="K158" s="15">
        <v>35</v>
      </c>
      <c r="L158" s="15">
        <v>14</v>
      </c>
      <c r="M158" s="80">
        <v>43.548749999999998</v>
      </c>
      <c r="N158" s="71">
        <v>44</v>
      </c>
      <c r="O158" s="62">
        <v>3000</v>
      </c>
      <c r="P158" s="63">
        <f>Table22452368910111213141516171819202122242345672345689101112[[#This Row],[PEMBULATAN]]*O158</f>
        <v>132000</v>
      </c>
    </row>
    <row r="159" spans="1:16" ht="39" customHeight="1" x14ac:dyDescent="0.2">
      <c r="A159" s="90"/>
      <c r="B159" s="74"/>
      <c r="C159" s="72" t="s">
        <v>1847</v>
      </c>
      <c r="D159" s="77" t="s">
        <v>426</v>
      </c>
      <c r="E159" s="13">
        <v>44419</v>
      </c>
      <c r="F159" s="75" t="s">
        <v>1661</v>
      </c>
      <c r="G159" s="13">
        <v>44422</v>
      </c>
      <c r="H159" s="76" t="s">
        <v>1662</v>
      </c>
      <c r="I159" s="15">
        <v>94</v>
      </c>
      <c r="J159" s="15">
        <v>58</v>
      </c>
      <c r="K159" s="15">
        <v>24</v>
      </c>
      <c r="L159" s="15">
        <v>15</v>
      </c>
      <c r="M159" s="80">
        <v>32.712000000000003</v>
      </c>
      <c r="N159" s="71">
        <v>33</v>
      </c>
      <c r="O159" s="62">
        <v>3000</v>
      </c>
      <c r="P159" s="63">
        <f>Table22452368910111213141516171819202122242345672345689101112[[#This Row],[PEMBULATAN]]*O159</f>
        <v>99000</v>
      </c>
    </row>
    <row r="160" spans="1:16" ht="39" customHeight="1" x14ac:dyDescent="0.2">
      <c r="A160" s="90"/>
      <c r="B160" s="74"/>
      <c r="C160" s="72" t="s">
        <v>1848</v>
      </c>
      <c r="D160" s="77" t="s">
        <v>426</v>
      </c>
      <c r="E160" s="13">
        <v>44419</v>
      </c>
      <c r="F160" s="75" t="s">
        <v>1661</v>
      </c>
      <c r="G160" s="13">
        <v>44422</v>
      </c>
      <c r="H160" s="76" t="s">
        <v>1662</v>
      </c>
      <c r="I160" s="15">
        <v>69</v>
      </c>
      <c r="J160" s="15">
        <v>68</v>
      </c>
      <c r="K160" s="15">
        <v>33</v>
      </c>
      <c r="L160" s="15">
        <v>11</v>
      </c>
      <c r="M160" s="80">
        <v>38.709000000000003</v>
      </c>
      <c r="N160" s="71">
        <v>39</v>
      </c>
      <c r="O160" s="62">
        <v>3000</v>
      </c>
      <c r="P160" s="63">
        <f>Table22452368910111213141516171819202122242345672345689101112[[#This Row],[PEMBULATAN]]*O160</f>
        <v>117000</v>
      </c>
    </row>
    <row r="161" spans="1:16" ht="39" customHeight="1" x14ac:dyDescent="0.2">
      <c r="A161" s="90"/>
      <c r="B161" s="74"/>
      <c r="C161" s="72" t="s">
        <v>1849</v>
      </c>
      <c r="D161" s="77" t="s">
        <v>426</v>
      </c>
      <c r="E161" s="13">
        <v>44419</v>
      </c>
      <c r="F161" s="75" t="s">
        <v>1661</v>
      </c>
      <c r="G161" s="13">
        <v>44422</v>
      </c>
      <c r="H161" s="76" t="s">
        <v>1662</v>
      </c>
      <c r="I161" s="15">
        <v>82</v>
      </c>
      <c r="J161" s="15">
        <v>61</v>
      </c>
      <c r="K161" s="15">
        <v>37</v>
      </c>
      <c r="L161" s="15">
        <v>15</v>
      </c>
      <c r="M161" s="80">
        <v>46.268500000000003</v>
      </c>
      <c r="N161" s="71">
        <v>46</v>
      </c>
      <c r="O161" s="62">
        <v>3000</v>
      </c>
      <c r="P161" s="63">
        <f>Table22452368910111213141516171819202122242345672345689101112[[#This Row],[PEMBULATAN]]*O161</f>
        <v>138000</v>
      </c>
    </row>
    <row r="162" spans="1:16" ht="39" customHeight="1" x14ac:dyDescent="0.2">
      <c r="A162" s="90"/>
      <c r="B162" s="74"/>
      <c r="C162" s="72" t="s">
        <v>1850</v>
      </c>
      <c r="D162" s="77" t="s">
        <v>426</v>
      </c>
      <c r="E162" s="13">
        <v>44419</v>
      </c>
      <c r="F162" s="75" t="s">
        <v>1661</v>
      </c>
      <c r="G162" s="13">
        <v>44422</v>
      </c>
      <c r="H162" s="76" t="s">
        <v>1662</v>
      </c>
      <c r="I162" s="15">
        <v>66</v>
      </c>
      <c r="J162" s="15">
        <v>56</v>
      </c>
      <c r="K162" s="15">
        <v>24</v>
      </c>
      <c r="L162" s="15">
        <v>1</v>
      </c>
      <c r="M162" s="80">
        <v>22.175999999999998</v>
      </c>
      <c r="N162" s="71">
        <v>22</v>
      </c>
      <c r="O162" s="62">
        <v>3000</v>
      </c>
      <c r="P162" s="63">
        <f>Table22452368910111213141516171819202122242345672345689101112[[#This Row],[PEMBULATAN]]*O162</f>
        <v>66000</v>
      </c>
    </row>
    <row r="163" spans="1:16" ht="39" customHeight="1" x14ac:dyDescent="0.2">
      <c r="A163" s="90"/>
      <c r="B163" s="74"/>
      <c r="C163" s="72" t="s">
        <v>1851</v>
      </c>
      <c r="D163" s="77" t="s">
        <v>426</v>
      </c>
      <c r="E163" s="13">
        <v>44419</v>
      </c>
      <c r="F163" s="75" t="s">
        <v>1661</v>
      </c>
      <c r="G163" s="13">
        <v>44422</v>
      </c>
      <c r="H163" s="76" t="s">
        <v>1662</v>
      </c>
      <c r="I163" s="15">
        <v>93</v>
      </c>
      <c r="J163" s="15">
        <v>54</v>
      </c>
      <c r="K163" s="15">
        <v>33</v>
      </c>
      <c r="L163" s="15">
        <v>15</v>
      </c>
      <c r="M163" s="80">
        <v>41.4315</v>
      </c>
      <c r="N163" s="71">
        <v>41</v>
      </c>
      <c r="O163" s="62">
        <v>3000</v>
      </c>
      <c r="P163" s="63">
        <f>Table22452368910111213141516171819202122242345672345689101112[[#This Row],[PEMBULATAN]]*O163</f>
        <v>123000</v>
      </c>
    </row>
    <row r="164" spans="1:16" ht="39" customHeight="1" x14ac:dyDescent="0.2">
      <c r="A164" s="90"/>
      <c r="B164" s="74"/>
      <c r="C164" s="72" t="s">
        <v>1852</v>
      </c>
      <c r="D164" s="77" t="s">
        <v>426</v>
      </c>
      <c r="E164" s="13">
        <v>44419</v>
      </c>
      <c r="F164" s="75" t="s">
        <v>1661</v>
      </c>
      <c r="G164" s="13">
        <v>44422</v>
      </c>
      <c r="H164" s="76" t="s">
        <v>1662</v>
      </c>
      <c r="I164" s="15">
        <v>55</v>
      </c>
      <c r="J164" s="15">
        <v>37</v>
      </c>
      <c r="K164" s="15">
        <v>26</v>
      </c>
      <c r="L164" s="15">
        <v>29</v>
      </c>
      <c r="M164" s="80">
        <v>13.227499999999999</v>
      </c>
      <c r="N164" s="71">
        <v>29</v>
      </c>
      <c r="O164" s="62">
        <v>3000</v>
      </c>
      <c r="P164" s="63">
        <f>Table22452368910111213141516171819202122242345672345689101112[[#This Row],[PEMBULATAN]]*O164</f>
        <v>87000</v>
      </c>
    </row>
    <row r="165" spans="1:16" ht="39" customHeight="1" x14ac:dyDescent="0.2">
      <c r="A165" s="90"/>
      <c r="B165" s="74"/>
      <c r="C165" s="72" t="s">
        <v>1853</v>
      </c>
      <c r="D165" s="77" t="s">
        <v>426</v>
      </c>
      <c r="E165" s="13">
        <v>44419</v>
      </c>
      <c r="F165" s="75" t="s">
        <v>1661</v>
      </c>
      <c r="G165" s="13">
        <v>44422</v>
      </c>
      <c r="H165" s="76" t="s">
        <v>1662</v>
      </c>
      <c r="I165" s="15">
        <v>80</v>
      </c>
      <c r="J165" s="15">
        <v>52</v>
      </c>
      <c r="K165" s="15">
        <v>20</v>
      </c>
      <c r="L165" s="15">
        <v>23</v>
      </c>
      <c r="M165" s="80">
        <v>20.8</v>
      </c>
      <c r="N165" s="71">
        <v>23</v>
      </c>
      <c r="O165" s="62">
        <v>3000</v>
      </c>
      <c r="P165" s="63">
        <f>Table22452368910111213141516171819202122242345672345689101112[[#This Row],[PEMBULATAN]]*O165</f>
        <v>69000</v>
      </c>
    </row>
    <row r="166" spans="1:16" ht="39" customHeight="1" x14ac:dyDescent="0.2">
      <c r="A166" s="90"/>
      <c r="B166" s="74"/>
      <c r="C166" s="72" t="s">
        <v>1854</v>
      </c>
      <c r="D166" s="77" t="s">
        <v>426</v>
      </c>
      <c r="E166" s="13">
        <v>44419</v>
      </c>
      <c r="F166" s="75" t="s">
        <v>1661</v>
      </c>
      <c r="G166" s="13">
        <v>44422</v>
      </c>
      <c r="H166" s="76" t="s">
        <v>1662</v>
      </c>
      <c r="I166" s="15">
        <v>58</v>
      </c>
      <c r="J166" s="15">
        <v>43</v>
      </c>
      <c r="K166" s="15">
        <v>14</v>
      </c>
      <c r="L166" s="15">
        <v>2</v>
      </c>
      <c r="M166" s="80">
        <v>8.7289999999999992</v>
      </c>
      <c r="N166" s="71">
        <v>9</v>
      </c>
      <c r="O166" s="62">
        <v>3000</v>
      </c>
      <c r="P166" s="63">
        <f>Table22452368910111213141516171819202122242345672345689101112[[#This Row],[PEMBULATAN]]*O166</f>
        <v>27000</v>
      </c>
    </row>
    <row r="167" spans="1:16" ht="39" customHeight="1" x14ac:dyDescent="0.2">
      <c r="A167" s="90"/>
      <c r="B167" s="74"/>
      <c r="C167" s="72" t="s">
        <v>1855</v>
      </c>
      <c r="D167" s="77" t="s">
        <v>426</v>
      </c>
      <c r="E167" s="13">
        <v>44419</v>
      </c>
      <c r="F167" s="75" t="s">
        <v>1661</v>
      </c>
      <c r="G167" s="13">
        <v>44422</v>
      </c>
      <c r="H167" s="76" t="s">
        <v>1662</v>
      </c>
      <c r="I167" s="15">
        <v>59</v>
      </c>
      <c r="J167" s="15">
        <v>40</v>
      </c>
      <c r="K167" s="15">
        <v>19</v>
      </c>
      <c r="L167" s="15">
        <v>4</v>
      </c>
      <c r="M167" s="80">
        <v>11.21</v>
      </c>
      <c r="N167" s="71">
        <v>11</v>
      </c>
      <c r="O167" s="62">
        <v>3000</v>
      </c>
      <c r="P167" s="63">
        <f>Table22452368910111213141516171819202122242345672345689101112[[#This Row],[PEMBULATAN]]*O167</f>
        <v>33000</v>
      </c>
    </row>
    <row r="168" spans="1:16" ht="39" customHeight="1" x14ac:dyDescent="0.2">
      <c r="A168" s="90"/>
      <c r="B168" s="74"/>
      <c r="C168" s="72" t="s">
        <v>1856</v>
      </c>
      <c r="D168" s="77" t="s">
        <v>426</v>
      </c>
      <c r="E168" s="13">
        <v>44419</v>
      </c>
      <c r="F168" s="75" t="s">
        <v>1661</v>
      </c>
      <c r="G168" s="13">
        <v>44422</v>
      </c>
      <c r="H168" s="76" t="s">
        <v>1662</v>
      </c>
      <c r="I168" s="15">
        <v>86</v>
      </c>
      <c r="J168" s="15">
        <v>55</v>
      </c>
      <c r="K168" s="15">
        <v>37</v>
      </c>
      <c r="L168" s="15">
        <v>3</v>
      </c>
      <c r="M168" s="80">
        <v>43.752499999999998</v>
      </c>
      <c r="N168" s="71">
        <v>44</v>
      </c>
      <c r="O168" s="62">
        <v>3000</v>
      </c>
      <c r="P168" s="63">
        <f>Table22452368910111213141516171819202122242345672345689101112[[#This Row],[PEMBULATAN]]*O168</f>
        <v>132000</v>
      </c>
    </row>
    <row r="169" spans="1:16" ht="39" customHeight="1" x14ac:dyDescent="0.2">
      <c r="A169" s="90"/>
      <c r="B169" s="74"/>
      <c r="C169" s="72" t="s">
        <v>1857</v>
      </c>
      <c r="D169" s="77" t="s">
        <v>426</v>
      </c>
      <c r="E169" s="13">
        <v>44419</v>
      </c>
      <c r="F169" s="75" t="s">
        <v>1661</v>
      </c>
      <c r="G169" s="13">
        <v>44422</v>
      </c>
      <c r="H169" s="76" t="s">
        <v>1662</v>
      </c>
      <c r="I169" s="15">
        <v>43</v>
      </c>
      <c r="J169" s="15">
        <v>59</v>
      </c>
      <c r="K169" s="15">
        <v>26</v>
      </c>
      <c r="L169" s="15">
        <v>7</v>
      </c>
      <c r="M169" s="80">
        <v>16.490500000000001</v>
      </c>
      <c r="N169" s="71">
        <v>16</v>
      </c>
      <c r="O169" s="62">
        <v>3000</v>
      </c>
      <c r="P169" s="63">
        <f>Table22452368910111213141516171819202122242345672345689101112[[#This Row],[PEMBULATAN]]*O169</f>
        <v>48000</v>
      </c>
    </row>
    <row r="170" spans="1:16" ht="39" customHeight="1" x14ac:dyDescent="0.2">
      <c r="A170" s="90"/>
      <c r="B170" s="74"/>
      <c r="C170" s="72" t="s">
        <v>1858</v>
      </c>
      <c r="D170" s="77" t="s">
        <v>426</v>
      </c>
      <c r="E170" s="13">
        <v>44419</v>
      </c>
      <c r="F170" s="75" t="s">
        <v>1661</v>
      </c>
      <c r="G170" s="13">
        <v>44422</v>
      </c>
      <c r="H170" s="76" t="s">
        <v>1662</v>
      </c>
      <c r="I170" s="15">
        <v>86</v>
      </c>
      <c r="J170" s="15">
        <v>63</v>
      </c>
      <c r="K170" s="15">
        <v>38</v>
      </c>
      <c r="L170" s="15">
        <v>13</v>
      </c>
      <c r="M170" s="80">
        <v>51.470999999999997</v>
      </c>
      <c r="N170" s="71">
        <v>51</v>
      </c>
      <c r="O170" s="62">
        <v>3000</v>
      </c>
      <c r="P170" s="63">
        <f>Table22452368910111213141516171819202122242345672345689101112[[#This Row],[PEMBULATAN]]*O170</f>
        <v>153000</v>
      </c>
    </row>
    <row r="171" spans="1:16" ht="39" customHeight="1" x14ac:dyDescent="0.2">
      <c r="A171" s="90"/>
      <c r="B171" s="74"/>
      <c r="C171" s="72" t="s">
        <v>1859</v>
      </c>
      <c r="D171" s="77" t="s">
        <v>426</v>
      </c>
      <c r="E171" s="13">
        <v>44419</v>
      </c>
      <c r="F171" s="75" t="s">
        <v>1661</v>
      </c>
      <c r="G171" s="13">
        <v>44422</v>
      </c>
      <c r="H171" s="76" t="s">
        <v>1662</v>
      </c>
      <c r="I171" s="15">
        <v>64</v>
      </c>
      <c r="J171" s="15">
        <v>47</v>
      </c>
      <c r="K171" s="15">
        <v>35</v>
      </c>
      <c r="L171" s="15">
        <v>1</v>
      </c>
      <c r="M171" s="80">
        <v>26.32</v>
      </c>
      <c r="N171" s="71">
        <v>26</v>
      </c>
      <c r="O171" s="62">
        <v>3000</v>
      </c>
      <c r="P171" s="63">
        <f>Table22452368910111213141516171819202122242345672345689101112[[#This Row],[PEMBULATAN]]*O171</f>
        <v>78000</v>
      </c>
    </row>
    <row r="172" spans="1:16" ht="39" customHeight="1" x14ac:dyDescent="0.2">
      <c r="A172" s="90"/>
      <c r="B172" s="74"/>
      <c r="C172" s="72" t="s">
        <v>1860</v>
      </c>
      <c r="D172" s="77" t="s">
        <v>426</v>
      </c>
      <c r="E172" s="13">
        <v>44419</v>
      </c>
      <c r="F172" s="75" t="s">
        <v>1661</v>
      </c>
      <c r="G172" s="13">
        <v>44422</v>
      </c>
      <c r="H172" s="76" t="s">
        <v>1662</v>
      </c>
      <c r="I172" s="15">
        <v>65</v>
      </c>
      <c r="J172" s="15">
        <v>59</v>
      </c>
      <c r="K172" s="15">
        <v>38</v>
      </c>
      <c r="L172" s="15">
        <v>13</v>
      </c>
      <c r="M172" s="80">
        <v>36.432499999999997</v>
      </c>
      <c r="N172" s="71">
        <v>36</v>
      </c>
      <c r="O172" s="62">
        <v>3000</v>
      </c>
      <c r="P172" s="63">
        <f>Table22452368910111213141516171819202122242345672345689101112[[#This Row],[PEMBULATAN]]*O172</f>
        <v>108000</v>
      </c>
    </row>
    <row r="173" spans="1:16" ht="39" customHeight="1" x14ac:dyDescent="0.2">
      <c r="A173" s="90"/>
      <c r="B173" s="74"/>
      <c r="C173" s="72" t="s">
        <v>1861</v>
      </c>
      <c r="D173" s="77" t="s">
        <v>426</v>
      </c>
      <c r="E173" s="13">
        <v>44419</v>
      </c>
      <c r="F173" s="75" t="s">
        <v>1661</v>
      </c>
      <c r="G173" s="13">
        <v>44422</v>
      </c>
      <c r="H173" s="76" t="s">
        <v>1662</v>
      </c>
      <c r="I173" s="15">
        <v>92</v>
      </c>
      <c r="J173" s="15">
        <v>62</v>
      </c>
      <c r="K173" s="15">
        <v>37</v>
      </c>
      <c r="L173" s="15">
        <v>6</v>
      </c>
      <c r="M173" s="80">
        <v>52.762</v>
      </c>
      <c r="N173" s="71">
        <v>53</v>
      </c>
      <c r="O173" s="62">
        <v>3000</v>
      </c>
      <c r="P173" s="63">
        <f>Table22452368910111213141516171819202122242345672345689101112[[#This Row],[PEMBULATAN]]*O173</f>
        <v>159000</v>
      </c>
    </row>
    <row r="174" spans="1:16" ht="39" customHeight="1" x14ac:dyDescent="0.2">
      <c r="A174" s="90"/>
      <c r="B174" s="74"/>
      <c r="C174" s="72" t="s">
        <v>1862</v>
      </c>
      <c r="D174" s="77" t="s">
        <v>426</v>
      </c>
      <c r="E174" s="13">
        <v>44419</v>
      </c>
      <c r="F174" s="75" t="s">
        <v>1661</v>
      </c>
      <c r="G174" s="13">
        <v>44422</v>
      </c>
      <c r="H174" s="76" t="s">
        <v>1662</v>
      </c>
      <c r="I174" s="15">
        <v>87</v>
      </c>
      <c r="J174" s="15">
        <v>51</v>
      </c>
      <c r="K174" s="15">
        <v>47</v>
      </c>
      <c r="L174" s="15">
        <v>5</v>
      </c>
      <c r="M174" s="80">
        <v>52.134749999999997</v>
      </c>
      <c r="N174" s="71">
        <v>52</v>
      </c>
      <c r="O174" s="62">
        <v>3000</v>
      </c>
      <c r="P174" s="63">
        <f>Table22452368910111213141516171819202122242345672345689101112[[#This Row],[PEMBULATAN]]*O174</f>
        <v>156000</v>
      </c>
    </row>
    <row r="175" spans="1:16" ht="39" customHeight="1" x14ac:dyDescent="0.2">
      <c r="A175" s="90"/>
      <c r="B175" s="74"/>
      <c r="C175" s="72" t="s">
        <v>1863</v>
      </c>
      <c r="D175" s="77" t="s">
        <v>426</v>
      </c>
      <c r="E175" s="13">
        <v>44419</v>
      </c>
      <c r="F175" s="75" t="s">
        <v>1661</v>
      </c>
      <c r="G175" s="13">
        <v>44422</v>
      </c>
      <c r="H175" s="76" t="s">
        <v>1662</v>
      </c>
      <c r="I175" s="15">
        <v>63</v>
      </c>
      <c r="J175" s="15">
        <v>62</v>
      </c>
      <c r="K175" s="15">
        <v>27</v>
      </c>
      <c r="L175" s="15">
        <v>11</v>
      </c>
      <c r="M175" s="80">
        <v>26.365500000000001</v>
      </c>
      <c r="N175" s="71">
        <v>26</v>
      </c>
      <c r="O175" s="62">
        <v>3000</v>
      </c>
      <c r="P175" s="63">
        <f>Table22452368910111213141516171819202122242345672345689101112[[#This Row],[PEMBULATAN]]*O175</f>
        <v>78000</v>
      </c>
    </row>
    <row r="176" spans="1:16" ht="39" customHeight="1" x14ac:dyDescent="0.2">
      <c r="A176" s="90"/>
      <c r="B176" s="74"/>
      <c r="C176" s="72" t="s">
        <v>1864</v>
      </c>
      <c r="D176" s="77" t="s">
        <v>426</v>
      </c>
      <c r="E176" s="13">
        <v>44419</v>
      </c>
      <c r="F176" s="75" t="s">
        <v>1661</v>
      </c>
      <c r="G176" s="13">
        <v>44422</v>
      </c>
      <c r="H176" s="76" t="s">
        <v>1662</v>
      </c>
      <c r="I176" s="15">
        <v>75</v>
      </c>
      <c r="J176" s="15">
        <v>54</v>
      </c>
      <c r="K176" s="15">
        <v>39</v>
      </c>
      <c r="L176" s="15">
        <v>26</v>
      </c>
      <c r="M176" s="80">
        <v>39.487499999999997</v>
      </c>
      <c r="N176" s="71">
        <v>39</v>
      </c>
      <c r="O176" s="62">
        <v>3000</v>
      </c>
      <c r="P176" s="63">
        <f>Table22452368910111213141516171819202122242345672345689101112[[#This Row],[PEMBULATAN]]*O176</f>
        <v>117000</v>
      </c>
    </row>
    <row r="177" spans="1:16" ht="39" customHeight="1" x14ac:dyDescent="0.2">
      <c r="A177" s="90"/>
      <c r="B177" s="74"/>
      <c r="C177" s="72" t="s">
        <v>1865</v>
      </c>
      <c r="D177" s="77" t="s">
        <v>426</v>
      </c>
      <c r="E177" s="13">
        <v>44419</v>
      </c>
      <c r="F177" s="75" t="s">
        <v>1661</v>
      </c>
      <c r="G177" s="13">
        <v>44422</v>
      </c>
      <c r="H177" s="76" t="s">
        <v>1662</v>
      </c>
      <c r="I177" s="15">
        <v>45</v>
      </c>
      <c r="J177" s="15">
        <v>43</v>
      </c>
      <c r="K177" s="15">
        <v>36</v>
      </c>
      <c r="L177" s="15">
        <v>7</v>
      </c>
      <c r="M177" s="80">
        <v>17.414999999999999</v>
      </c>
      <c r="N177" s="71">
        <v>17</v>
      </c>
      <c r="O177" s="62">
        <v>3000</v>
      </c>
      <c r="P177" s="63">
        <f>Table22452368910111213141516171819202122242345672345689101112[[#This Row],[PEMBULATAN]]*O177</f>
        <v>51000</v>
      </c>
    </row>
    <row r="178" spans="1:16" ht="39" customHeight="1" x14ac:dyDescent="0.2">
      <c r="A178" s="90"/>
      <c r="B178" s="74"/>
      <c r="C178" s="72" t="s">
        <v>1866</v>
      </c>
      <c r="D178" s="77" t="s">
        <v>426</v>
      </c>
      <c r="E178" s="13">
        <v>44419</v>
      </c>
      <c r="F178" s="75" t="s">
        <v>1661</v>
      </c>
      <c r="G178" s="13">
        <v>44422</v>
      </c>
      <c r="H178" s="76" t="s">
        <v>1662</v>
      </c>
      <c r="I178" s="15">
        <v>76</v>
      </c>
      <c r="J178" s="15">
        <v>62</v>
      </c>
      <c r="K178" s="15">
        <v>29</v>
      </c>
      <c r="L178" s="15">
        <v>10</v>
      </c>
      <c r="M178" s="80">
        <v>34.161999999999999</v>
      </c>
      <c r="N178" s="71">
        <v>34</v>
      </c>
      <c r="O178" s="62">
        <v>3000</v>
      </c>
      <c r="P178" s="63">
        <f>Table22452368910111213141516171819202122242345672345689101112[[#This Row],[PEMBULATAN]]*O178</f>
        <v>102000</v>
      </c>
    </row>
    <row r="179" spans="1:16" ht="39" customHeight="1" x14ac:dyDescent="0.2">
      <c r="A179" s="90"/>
      <c r="B179" s="74"/>
      <c r="C179" s="72" t="s">
        <v>1867</v>
      </c>
      <c r="D179" s="77" t="s">
        <v>426</v>
      </c>
      <c r="E179" s="13">
        <v>44419</v>
      </c>
      <c r="F179" s="75" t="s">
        <v>1661</v>
      </c>
      <c r="G179" s="13">
        <v>44422</v>
      </c>
      <c r="H179" s="76" t="s">
        <v>1662</v>
      </c>
      <c r="I179" s="15">
        <v>98</v>
      </c>
      <c r="J179" s="15">
        <v>51</v>
      </c>
      <c r="K179" s="15">
        <v>39</v>
      </c>
      <c r="L179" s="15">
        <v>7</v>
      </c>
      <c r="M179" s="80">
        <v>48.730499999999999</v>
      </c>
      <c r="N179" s="71">
        <v>49</v>
      </c>
      <c r="O179" s="62">
        <v>3000</v>
      </c>
      <c r="P179" s="63">
        <f>Table22452368910111213141516171819202122242345672345689101112[[#This Row],[PEMBULATAN]]*O179</f>
        <v>147000</v>
      </c>
    </row>
    <row r="180" spans="1:16" ht="39" customHeight="1" x14ac:dyDescent="0.2">
      <c r="A180" s="90"/>
      <c r="B180" s="74"/>
      <c r="C180" s="72" t="s">
        <v>1868</v>
      </c>
      <c r="D180" s="77" t="s">
        <v>426</v>
      </c>
      <c r="E180" s="13">
        <v>44419</v>
      </c>
      <c r="F180" s="75" t="s">
        <v>1661</v>
      </c>
      <c r="G180" s="13">
        <v>44422</v>
      </c>
      <c r="H180" s="76" t="s">
        <v>1662</v>
      </c>
      <c r="I180" s="15">
        <v>43</v>
      </c>
      <c r="J180" s="15">
        <v>24</v>
      </c>
      <c r="K180" s="15">
        <v>21</v>
      </c>
      <c r="L180" s="15">
        <v>21</v>
      </c>
      <c r="M180" s="80">
        <v>5.4180000000000001</v>
      </c>
      <c r="N180" s="71">
        <v>21</v>
      </c>
      <c r="O180" s="62">
        <v>3000</v>
      </c>
      <c r="P180" s="63">
        <f>Table22452368910111213141516171819202122242345672345689101112[[#This Row],[PEMBULATAN]]*O180</f>
        <v>63000</v>
      </c>
    </row>
    <row r="181" spans="1:16" ht="39" customHeight="1" x14ac:dyDescent="0.2">
      <c r="A181" s="90"/>
      <c r="B181" s="74"/>
      <c r="C181" s="72" t="s">
        <v>1869</v>
      </c>
      <c r="D181" s="77" t="s">
        <v>426</v>
      </c>
      <c r="E181" s="13">
        <v>44419</v>
      </c>
      <c r="F181" s="75" t="s">
        <v>1661</v>
      </c>
      <c r="G181" s="13">
        <v>44422</v>
      </c>
      <c r="H181" s="76" t="s">
        <v>1662</v>
      </c>
      <c r="I181" s="15">
        <v>52</v>
      </c>
      <c r="J181" s="15">
        <v>18</v>
      </c>
      <c r="K181" s="15">
        <v>24</v>
      </c>
      <c r="L181" s="15">
        <v>7</v>
      </c>
      <c r="M181" s="80">
        <v>5.6159999999999997</v>
      </c>
      <c r="N181" s="71">
        <v>7</v>
      </c>
      <c r="O181" s="62">
        <v>3000</v>
      </c>
      <c r="P181" s="63">
        <f>Table22452368910111213141516171819202122242345672345689101112[[#This Row],[PEMBULATAN]]*O181</f>
        <v>21000</v>
      </c>
    </row>
    <row r="182" spans="1:16" ht="39" customHeight="1" x14ac:dyDescent="0.2">
      <c r="A182" s="90"/>
      <c r="B182" s="74"/>
      <c r="C182" s="72" t="s">
        <v>1870</v>
      </c>
      <c r="D182" s="77" t="s">
        <v>426</v>
      </c>
      <c r="E182" s="13">
        <v>44419</v>
      </c>
      <c r="F182" s="75" t="s">
        <v>1661</v>
      </c>
      <c r="G182" s="13">
        <v>44422</v>
      </c>
      <c r="H182" s="76" t="s">
        <v>1662</v>
      </c>
      <c r="I182" s="15">
        <v>96</v>
      </c>
      <c r="J182" s="15">
        <v>70</v>
      </c>
      <c r="K182" s="15">
        <v>33</v>
      </c>
      <c r="L182" s="15">
        <v>17</v>
      </c>
      <c r="M182" s="80">
        <v>55.44</v>
      </c>
      <c r="N182" s="71">
        <v>55</v>
      </c>
      <c r="O182" s="62">
        <v>3000</v>
      </c>
      <c r="P182" s="63">
        <f>Table22452368910111213141516171819202122242345672345689101112[[#This Row],[PEMBULATAN]]*O182</f>
        <v>165000</v>
      </c>
    </row>
    <row r="183" spans="1:16" ht="39" customHeight="1" x14ac:dyDescent="0.2">
      <c r="A183" s="90"/>
      <c r="B183" s="74"/>
      <c r="C183" s="72" t="s">
        <v>1871</v>
      </c>
      <c r="D183" s="77" t="s">
        <v>426</v>
      </c>
      <c r="E183" s="13">
        <v>44419</v>
      </c>
      <c r="F183" s="75" t="s">
        <v>1661</v>
      </c>
      <c r="G183" s="13">
        <v>44422</v>
      </c>
      <c r="H183" s="76" t="s">
        <v>1662</v>
      </c>
      <c r="I183" s="15">
        <v>76</v>
      </c>
      <c r="J183" s="15">
        <v>60</v>
      </c>
      <c r="K183" s="15">
        <v>30</v>
      </c>
      <c r="L183" s="15">
        <v>8</v>
      </c>
      <c r="M183" s="80">
        <v>34.200000000000003</v>
      </c>
      <c r="N183" s="71">
        <v>34</v>
      </c>
      <c r="O183" s="62">
        <v>3000</v>
      </c>
      <c r="P183" s="63">
        <f>Table22452368910111213141516171819202122242345672345689101112[[#This Row],[PEMBULATAN]]*O183</f>
        <v>102000</v>
      </c>
    </row>
    <row r="184" spans="1:16" ht="39" customHeight="1" x14ac:dyDescent="0.2">
      <c r="A184" s="90"/>
      <c r="B184" s="74"/>
      <c r="C184" s="72" t="s">
        <v>1872</v>
      </c>
      <c r="D184" s="77" t="s">
        <v>426</v>
      </c>
      <c r="E184" s="13">
        <v>44419</v>
      </c>
      <c r="F184" s="75" t="s">
        <v>1661</v>
      </c>
      <c r="G184" s="13">
        <v>44422</v>
      </c>
      <c r="H184" s="76" t="s">
        <v>1662</v>
      </c>
      <c r="I184" s="15">
        <v>106</v>
      </c>
      <c r="J184" s="15">
        <v>70</v>
      </c>
      <c r="K184" s="15">
        <v>38</v>
      </c>
      <c r="L184" s="15">
        <v>8</v>
      </c>
      <c r="M184" s="80">
        <v>70.489999999999995</v>
      </c>
      <c r="N184" s="71">
        <v>70</v>
      </c>
      <c r="O184" s="62">
        <v>3000</v>
      </c>
      <c r="P184" s="63">
        <f>Table22452368910111213141516171819202122242345672345689101112[[#This Row],[PEMBULATAN]]*O184</f>
        <v>210000</v>
      </c>
    </row>
    <row r="185" spans="1:16" ht="39" customHeight="1" x14ac:dyDescent="0.2">
      <c r="A185" s="90"/>
      <c r="B185" s="74"/>
      <c r="C185" s="72" t="s">
        <v>1873</v>
      </c>
      <c r="D185" s="77" t="s">
        <v>426</v>
      </c>
      <c r="E185" s="13">
        <v>44419</v>
      </c>
      <c r="F185" s="75" t="s">
        <v>1661</v>
      </c>
      <c r="G185" s="13">
        <v>44422</v>
      </c>
      <c r="H185" s="76" t="s">
        <v>1662</v>
      </c>
      <c r="I185" s="15">
        <v>105</v>
      </c>
      <c r="J185" s="15">
        <v>54</v>
      </c>
      <c r="K185" s="15">
        <v>38</v>
      </c>
      <c r="L185" s="15">
        <v>7</v>
      </c>
      <c r="M185" s="80">
        <v>53.865000000000002</v>
      </c>
      <c r="N185" s="71">
        <v>54</v>
      </c>
      <c r="O185" s="62">
        <v>3000</v>
      </c>
      <c r="P185" s="63">
        <f>Table22452368910111213141516171819202122242345672345689101112[[#This Row],[PEMBULATAN]]*O185</f>
        <v>162000</v>
      </c>
    </row>
    <row r="186" spans="1:16" ht="39" customHeight="1" x14ac:dyDescent="0.2">
      <c r="A186" s="90"/>
      <c r="B186" s="74"/>
      <c r="C186" s="72" t="s">
        <v>1874</v>
      </c>
      <c r="D186" s="77" t="s">
        <v>426</v>
      </c>
      <c r="E186" s="13">
        <v>44419</v>
      </c>
      <c r="F186" s="75" t="s">
        <v>1661</v>
      </c>
      <c r="G186" s="13">
        <v>44422</v>
      </c>
      <c r="H186" s="76" t="s">
        <v>1662</v>
      </c>
      <c r="I186" s="15">
        <v>104</v>
      </c>
      <c r="J186" s="15">
        <v>56</v>
      </c>
      <c r="K186" s="15">
        <v>34</v>
      </c>
      <c r="L186" s="15">
        <v>13</v>
      </c>
      <c r="M186" s="80">
        <v>49.503999999999998</v>
      </c>
      <c r="N186" s="71">
        <v>50</v>
      </c>
      <c r="O186" s="62">
        <v>3000</v>
      </c>
      <c r="P186" s="63">
        <f>Table22452368910111213141516171819202122242345672345689101112[[#This Row],[PEMBULATAN]]*O186</f>
        <v>150000</v>
      </c>
    </row>
    <row r="187" spans="1:16" ht="39" customHeight="1" x14ac:dyDescent="0.2">
      <c r="A187" s="90"/>
      <c r="B187" s="74"/>
      <c r="C187" s="72" t="s">
        <v>1875</v>
      </c>
      <c r="D187" s="77" t="s">
        <v>426</v>
      </c>
      <c r="E187" s="13">
        <v>44419</v>
      </c>
      <c r="F187" s="75" t="s">
        <v>1661</v>
      </c>
      <c r="G187" s="13">
        <v>44422</v>
      </c>
      <c r="H187" s="76" t="s">
        <v>1662</v>
      </c>
      <c r="I187" s="15">
        <v>84</v>
      </c>
      <c r="J187" s="15">
        <v>70</v>
      </c>
      <c r="K187" s="15">
        <v>33</v>
      </c>
      <c r="L187" s="15">
        <v>9</v>
      </c>
      <c r="M187" s="80">
        <v>48.51</v>
      </c>
      <c r="N187" s="71">
        <v>49</v>
      </c>
      <c r="O187" s="62">
        <v>3000</v>
      </c>
      <c r="P187" s="63">
        <f>Table22452368910111213141516171819202122242345672345689101112[[#This Row],[PEMBULATAN]]*O187</f>
        <v>147000</v>
      </c>
    </row>
    <row r="188" spans="1:16" ht="39" customHeight="1" x14ac:dyDescent="0.2">
      <c r="A188" s="90"/>
      <c r="B188" s="74"/>
      <c r="C188" s="72" t="s">
        <v>1876</v>
      </c>
      <c r="D188" s="77" t="s">
        <v>426</v>
      </c>
      <c r="E188" s="13">
        <v>44419</v>
      </c>
      <c r="F188" s="75" t="s">
        <v>1661</v>
      </c>
      <c r="G188" s="13">
        <v>44422</v>
      </c>
      <c r="H188" s="76" t="s">
        <v>1662</v>
      </c>
      <c r="I188" s="15">
        <v>94</v>
      </c>
      <c r="J188" s="15">
        <v>60</v>
      </c>
      <c r="K188" s="15">
        <v>30</v>
      </c>
      <c r="L188" s="15">
        <v>21</v>
      </c>
      <c r="M188" s="80">
        <v>42.3</v>
      </c>
      <c r="N188" s="71">
        <v>42</v>
      </c>
      <c r="O188" s="62">
        <v>3000</v>
      </c>
      <c r="P188" s="63">
        <f>Table22452368910111213141516171819202122242345672345689101112[[#This Row],[PEMBULATAN]]*O188</f>
        <v>126000</v>
      </c>
    </row>
    <row r="189" spans="1:16" ht="22.5" customHeight="1" x14ac:dyDescent="0.2">
      <c r="A189" s="143" t="s">
        <v>32</v>
      </c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5"/>
      <c r="M189" s="78">
        <f>SUBTOTAL(109,Table22452368910111213141516171819202122242345672345689101112[KG VOLUME])</f>
        <v>5546.9310000000005</v>
      </c>
      <c r="N189" s="66">
        <f>SUM(N3:N188)</f>
        <v>5754</v>
      </c>
      <c r="O189" s="146">
        <f>SUM(P3:P188)</f>
        <v>17262000</v>
      </c>
      <c r="P189" s="147"/>
    </row>
    <row r="190" spans="1:16" ht="22.5" customHeight="1" x14ac:dyDescent="0.2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2"/>
      <c r="N190" s="84" t="s">
        <v>53</v>
      </c>
      <c r="O190" s="83"/>
      <c r="P190" s="83">
        <f>O189*10%</f>
        <v>1726200</v>
      </c>
    </row>
    <row r="191" spans="1:16" x14ac:dyDescent="0.2">
      <c r="A191" s="11"/>
      <c r="B191" s="54" t="s">
        <v>46</v>
      </c>
      <c r="C191" s="53"/>
      <c r="D191" s="55" t="s">
        <v>47</v>
      </c>
      <c r="H191" s="61"/>
      <c r="N191" s="60" t="s">
        <v>33</v>
      </c>
      <c r="P191" s="67">
        <f>O189*1%</f>
        <v>172620</v>
      </c>
    </row>
    <row r="192" spans="1:16" x14ac:dyDescent="0.2">
      <c r="A192" s="11"/>
      <c r="H192" s="61"/>
      <c r="N192" s="60" t="s">
        <v>34</v>
      </c>
      <c r="P192" s="69">
        <v>0</v>
      </c>
    </row>
    <row r="193" spans="1:16" ht="15.75" thickBot="1" x14ac:dyDescent="0.25">
      <c r="A193" s="11"/>
      <c r="H193" s="61"/>
      <c r="N193" s="60" t="s">
        <v>35</v>
      </c>
      <c r="P193" s="69">
        <v>0</v>
      </c>
    </row>
    <row r="194" spans="1:16" x14ac:dyDescent="0.2">
      <c r="A194" s="11"/>
      <c r="H194" s="61"/>
      <c r="N194" s="64" t="s">
        <v>36</v>
      </c>
      <c r="O194" s="65"/>
      <c r="P194" s="68">
        <f>O189-P190+P191</f>
        <v>15708420</v>
      </c>
    </row>
    <row r="195" spans="1:16" x14ac:dyDescent="0.2">
      <c r="B195" s="54"/>
      <c r="C195" s="53"/>
      <c r="D195" s="55"/>
    </row>
    <row r="197" spans="1:16" x14ac:dyDescent="0.2">
      <c r="A197" s="11"/>
      <c r="H197" s="61"/>
      <c r="P197" s="70"/>
    </row>
    <row r="198" spans="1:16" x14ac:dyDescent="0.2">
      <c r="A198" s="11"/>
      <c r="H198" s="61"/>
      <c r="O198" s="56"/>
      <c r="P198" s="70"/>
    </row>
    <row r="199" spans="1:16" s="3" customFormat="1" x14ac:dyDescent="0.25">
      <c r="A199" s="11"/>
      <c r="B199" s="2"/>
      <c r="C199" s="2"/>
      <c r="E199" s="12"/>
      <c r="H199" s="61"/>
      <c r="N199" s="14"/>
      <c r="O199" s="14"/>
      <c r="P199" s="14"/>
    </row>
    <row r="200" spans="1:16" s="3" customFormat="1" x14ac:dyDescent="0.2">
      <c r="A200" s="11"/>
      <c r="B200" s="2"/>
      <c r="C200" s="53" t="s">
        <v>3713</v>
      </c>
      <c r="E200" s="12"/>
      <c r="H200" s="61"/>
      <c r="N200" s="14"/>
      <c r="O200" s="14"/>
      <c r="P200" s="14"/>
    </row>
    <row r="201" spans="1:16" s="3" customFormat="1" x14ac:dyDescent="0.25">
      <c r="A201" s="11"/>
      <c r="B201" s="2"/>
      <c r="C201" s="2" t="s">
        <v>3714</v>
      </c>
      <c r="E201" s="12"/>
      <c r="H201" s="61"/>
      <c r="N201" s="14"/>
      <c r="O201" s="14"/>
      <c r="P201" s="14"/>
    </row>
    <row r="202" spans="1:16" s="3" customFormat="1" x14ac:dyDescent="0.25">
      <c r="A202" s="11"/>
      <c r="B202" s="2"/>
      <c r="C202" s="2" t="s">
        <v>3715</v>
      </c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 t="s">
        <v>3402</v>
      </c>
      <c r="E203" s="12"/>
      <c r="H203" s="61"/>
      <c r="N203" s="14"/>
      <c r="O203" s="14"/>
      <c r="P203" s="14"/>
    </row>
    <row r="204" spans="1:16" s="3" customFormat="1" x14ac:dyDescent="0.2">
      <c r="A204" s="11"/>
      <c r="B204" s="2"/>
      <c r="C204" s="53" t="s">
        <v>3716</v>
      </c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 t="s">
        <v>3399</v>
      </c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 t="s">
        <v>3717</v>
      </c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 t="s">
        <v>3383</v>
      </c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 t="s">
        <v>3393</v>
      </c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 t="s">
        <v>3394</v>
      </c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 t="s">
        <v>3382</v>
      </c>
      <c r="E210" s="12"/>
      <c r="H210" s="61"/>
      <c r="N210" s="14"/>
      <c r="O210" s="14"/>
      <c r="P210" s="14"/>
    </row>
    <row r="211" spans="1:16" x14ac:dyDescent="0.2">
      <c r="C211" s="2" t="s">
        <v>3371</v>
      </c>
    </row>
    <row r="212" spans="1:16" x14ac:dyDescent="0.2">
      <c r="C212" s="2" t="s">
        <v>3362</v>
      </c>
    </row>
    <row r="213" spans="1:16" x14ac:dyDescent="0.2">
      <c r="C213" s="2" t="s">
        <v>3374</v>
      </c>
    </row>
    <row r="214" spans="1:16" x14ac:dyDescent="0.2">
      <c r="C214" s="2" t="s">
        <v>3375</v>
      </c>
    </row>
    <row r="215" spans="1:16" x14ac:dyDescent="0.2">
      <c r="C215" s="2" t="s">
        <v>3373</v>
      </c>
    </row>
    <row r="216" spans="1:16" x14ac:dyDescent="0.2">
      <c r="C216" s="2" t="s">
        <v>3350</v>
      </c>
    </row>
    <row r="217" spans="1:16" x14ac:dyDescent="0.2">
      <c r="C217" s="2" t="s">
        <v>3359</v>
      </c>
    </row>
    <row r="218" spans="1:16" x14ac:dyDescent="0.2">
      <c r="C218" s="2" t="s">
        <v>3366</v>
      </c>
    </row>
    <row r="219" spans="1:16" x14ac:dyDescent="0.2">
      <c r="C219" s="2" t="s">
        <v>3368</v>
      </c>
    </row>
    <row r="220" spans="1:16" x14ac:dyDescent="0.2">
      <c r="C220" s="2" t="s">
        <v>3352</v>
      </c>
    </row>
    <row r="221" spans="1:16" x14ac:dyDescent="0.2">
      <c r="C221" s="2" t="s">
        <v>3358</v>
      </c>
    </row>
    <row r="222" spans="1:16" x14ac:dyDescent="0.2">
      <c r="C222" s="2" t="s">
        <v>3367</v>
      </c>
    </row>
    <row r="223" spans="1:16" x14ac:dyDescent="0.2">
      <c r="C223" s="2" t="s">
        <v>3348</v>
      </c>
    </row>
    <row r="224" spans="1:16" x14ac:dyDescent="0.2">
      <c r="C224" s="2" t="s">
        <v>3341</v>
      </c>
    </row>
    <row r="225" spans="3:3" x14ac:dyDescent="0.2">
      <c r="C225" s="2" t="s">
        <v>3345</v>
      </c>
    </row>
    <row r="226" spans="3:3" x14ac:dyDescent="0.2">
      <c r="C226" s="2" t="s">
        <v>3322</v>
      </c>
    </row>
    <row r="227" spans="3:3" x14ac:dyDescent="0.2">
      <c r="C227" s="2" t="s">
        <v>3320</v>
      </c>
    </row>
    <row r="228" spans="3:3" x14ac:dyDescent="0.2">
      <c r="C228" s="2" t="s">
        <v>3306</v>
      </c>
    </row>
    <row r="229" spans="3:3" x14ac:dyDescent="0.2">
      <c r="C229" s="2" t="s">
        <v>3299</v>
      </c>
    </row>
    <row r="230" spans="3:3" x14ac:dyDescent="0.2">
      <c r="C230" s="2" t="s">
        <v>3280</v>
      </c>
    </row>
    <row r="231" spans="3:3" x14ac:dyDescent="0.2">
      <c r="C231" s="2" t="s">
        <v>3302</v>
      </c>
    </row>
    <row r="232" spans="3:3" x14ac:dyDescent="0.2">
      <c r="C232" s="2" t="s">
        <v>3333</v>
      </c>
    </row>
    <row r="233" spans="3:3" x14ac:dyDescent="0.2">
      <c r="C233" s="2" t="s">
        <v>3298</v>
      </c>
    </row>
    <row r="234" spans="3:3" x14ac:dyDescent="0.2">
      <c r="C234" s="2" t="s">
        <v>3301</v>
      </c>
    </row>
    <row r="235" spans="3:3" x14ac:dyDescent="0.2">
      <c r="C235" s="2" t="s">
        <v>3379</v>
      </c>
    </row>
    <row r="236" spans="3:3" x14ac:dyDescent="0.2">
      <c r="C236" s="2" t="s">
        <v>3365</v>
      </c>
    </row>
    <row r="237" spans="3:3" x14ac:dyDescent="0.2">
      <c r="C237" s="2" t="s">
        <v>3356</v>
      </c>
    </row>
    <row r="238" spans="3:3" x14ac:dyDescent="0.2">
      <c r="C238" s="2" t="s">
        <v>3346</v>
      </c>
    </row>
    <row r="239" spans="3:3" x14ac:dyDescent="0.2">
      <c r="C239" s="2" t="s">
        <v>3335</v>
      </c>
    </row>
    <row r="240" spans="3:3" x14ac:dyDescent="0.2">
      <c r="C240" s="2" t="s">
        <v>3384</v>
      </c>
    </row>
    <row r="241" spans="3:3" x14ac:dyDescent="0.2">
      <c r="C241" s="2" t="s">
        <v>3339</v>
      </c>
    </row>
    <row r="242" spans="3:3" x14ac:dyDescent="0.2">
      <c r="C242" s="2" t="s">
        <v>3327</v>
      </c>
    </row>
    <row r="243" spans="3:3" x14ac:dyDescent="0.2">
      <c r="C243" s="2" t="s">
        <v>3386</v>
      </c>
    </row>
    <row r="244" spans="3:3" x14ac:dyDescent="0.2">
      <c r="C244" s="2" t="s">
        <v>3318</v>
      </c>
    </row>
    <row r="245" spans="3:3" x14ac:dyDescent="0.2">
      <c r="C245" s="2" t="s">
        <v>3325</v>
      </c>
    </row>
    <row r="246" spans="3:3" x14ac:dyDescent="0.2">
      <c r="C246" s="2" t="s">
        <v>3309</v>
      </c>
    </row>
    <row r="247" spans="3:3" x14ac:dyDescent="0.2">
      <c r="C247" s="2" t="s">
        <v>3314</v>
      </c>
    </row>
    <row r="248" spans="3:3" x14ac:dyDescent="0.2">
      <c r="C248" s="2" t="s">
        <v>3290</v>
      </c>
    </row>
    <row r="249" spans="3:3" x14ac:dyDescent="0.2">
      <c r="C249" s="2" t="s">
        <v>3268</v>
      </c>
    </row>
    <row r="250" spans="3:3" x14ac:dyDescent="0.2">
      <c r="C250" s="2" t="s">
        <v>3288</v>
      </c>
    </row>
    <row r="251" spans="3:3" x14ac:dyDescent="0.2">
      <c r="C251" s="2" t="s">
        <v>3287</v>
      </c>
    </row>
    <row r="252" spans="3:3" x14ac:dyDescent="0.2">
      <c r="C252" s="2" t="s">
        <v>3261</v>
      </c>
    </row>
    <row r="253" spans="3:3" x14ac:dyDescent="0.2">
      <c r="C253" s="2" t="s">
        <v>3274</v>
      </c>
    </row>
    <row r="254" spans="3:3" x14ac:dyDescent="0.2">
      <c r="C254" s="2" t="s">
        <v>3246</v>
      </c>
    </row>
    <row r="255" spans="3:3" x14ac:dyDescent="0.2">
      <c r="C255" s="2" t="s">
        <v>3259</v>
      </c>
    </row>
    <row r="256" spans="3:3" x14ac:dyDescent="0.2">
      <c r="C256" s="2" t="s">
        <v>3266</v>
      </c>
    </row>
    <row r="257" spans="3:3" x14ac:dyDescent="0.2">
      <c r="C257" s="2" t="s">
        <v>3338</v>
      </c>
    </row>
    <row r="258" spans="3:3" x14ac:dyDescent="0.2">
      <c r="C258" s="2" t="s">
        <v>3269</v>
      </c>
    </row>
    <row r="259" spans="3:3" x14ac:dyDescent="0.2">
      <c r="C259" s="2" t="s">
        <v>3243</v>
      </c>
    </row>
    <row r="260" spans="3:3" x14ac:dyDescent="0.2">
      <c r="C260" s="2" t="s">
        <v>3242</v>
      </c>
    </row>
    <row r="261" spans="3:3" x14ac:dyDescent="0.2">
      <c r="C261" s="2" t="s">
        <v>3244</v>
      </c>
    </row>
    <row r="262" spans="3:3" x14ac:dyDescent="0.2">
      <c r="C262" s="2" t="s">
        <v>3389</v>
      </c>
    </row>
    <row r="263" spans="3:3" x14ac:dyDescent="0.2">
      <c r="C263" s="2" t="s">
        <v>3390</v>
      </c>
    </row>
    <row r="264" spans="3:3" x14ac:dyDescent="0.2">
      <c r="C264" s="2" t="s">
        <v>3391</v>
      </c>
    </row>
    <row r="265" spans="3:3" x14ac:dyDescent="0.2">
      <c r="C265" s="2" t="s">
        <v>3256</v>
      </c>
    </row>
    <row r="266" spans="3:3" x14ac:dyDescent="0.2">
      <c r="C266" s="2" t="s">
        <v>3353</v>
      </c>
    </row>
    <row r="267" spans="3:3" x14ac:dyDescent="0.2">
      <c r="C267" s="2" t="s">
        <v>3340</v>
      </c>
    </row>
    <row r="268" spans="3:3" x14ac:dyDescent="0.2">
      <c r="C268" s="2" t="s">
        <v>3351</v>
      </c>
    </row>
    <row r="269" spans="3:3" x14ac:dyDescent="0.2">
      <c r="C269" s="2" t="s">
        <v>3282</v>
      </c>
    </row>
    <row r="270" spans="3:3" x14ac:dyDescent="0.2">
      <c r="C270" s="2" t="s">
        <v>3328</v>
      </c>
    </row>
    <row r="271" spans="3:3" x14ac:dyDescent="0.2">
      <c r="C271" s="2" t="s">
        <v>3317</v>
      </c>
    </row>
    <row r="272" spans="3:3" x14ac:dyDescent="0.2">
      <c r="C272" s="2" t="s">
        <v>3291</v>
      </c>
    </row>
    <row r="273" spans="3:3" x14ac:dyDescent="0.2">
      <c r="C273" s="2" t="s">
        <v>3277</v>
      </c>
    </row>
    <row r="274" spans="3:3" x14ac:dyDescent="0.2">
      <c r="C274" s="2" t="s">
        <v>3289</v>
      </c>
    </row>
    <row r="275" spans="3:3" x14ac:dyDescent="0.2">
      <c r="C275" s="2" t="s">
        <v>3273</v>
      </c>
    </row>
    <row r="276" spans="3:3" x14ac:dyDescent="0.2">
      <c r="C276" s="2" t="s">
        <v>3227</v>
      </c>
    </row>
    <row r="277" spans="3:3" x14ac:dyDescent="0.2">
      <c r="C277" s="2" t="s">
        <v>3331</v>
      </c>
    </row>
    <row r="278" spans="3:3" x14ac:dyDescent="0.2">
      <c r="C278" s="2" t="s">
        <v>3265</v>
      </c>
    </row>
    <row r="279" spans="3:3" x14ac:dyDescent="0.2">
      <c r="C279" s="2" t="s">
        <v>3304</v>
      </c>
    </row>
    <row r="280" spans="3:3" x14ac:dyDescent="0.2">
      <c r="C280" s="2" t="s">
        <v>3293</v>
      </c>
    </row>
    <row r="281" spans="3:3" x14ac:dyDescent="0.2">
      <c r="C281" s="2" t="s">
        <v>3214</v>
      </c>
    </row>
    <row r="282" spans="3:3" x14ac:dyDescent="0.2">
      <c r="C282" s="2" t="s">
        <v>3230</v>
      </c>
    </row>
    <row r="283" spans="3:3" x14ac:dyDescent="0.2">
      <c r="C283" s="2" t="s">
        <v>3221</v>
      </c>
    </row>
    <row r="284" spans="3:3" x14ac:dyDescent="0.2">
      <c r="C284" s="2" t="s">
        <v>3218</v>
      </c>
    </row>
    <row r="285" spans="3:3" x14ac:dyDescent="0.2">
      <c r="C285" s="2" t="s">
        <v>3224</v>
      </c>
    </row>
    <row r="286" spans="3:3" x14ac:dyDescent="0.2">
      <c r="C286" s="2" t="s">
        <v>3222</v>
      </c>
    </row>
    <row r="287" spans="3:3" x14ac:dyDescent="0.2">
      <c r="C287" s="2" t="s">
        <v>3223</v>
      </c>
    </row>
    <row r="288" spans="3:3" x14ac:dyDescent="0.2">
      <c r="C288" s="2" t="s">
        <v>3403</v>
      </c>
    </row>
    <row r="289" spans="3:3" x14ac:dyDescent="0.2">
      <c r="C289" s="2" t="s">
        <v>3257</v>
      </c>
    </row>
    <row r="290" spans="3:3" x14ac:dyDescent="0.2">
      <c r="C290" s="2" t="s">
        <v>3213</v>
      </c>
    </row>
    <row r="291" spans="3:3" x14ac:dyDescent="0.2">
      <c r="C291" s="2" t="s">
        <v>3247</v>
      </c>
    </row>
    <row r="292" spans="3:3" x14ac:dyDescent="0.2">
      <c r="C292" s="2" t="s">
        <v>3205</v>
      </c>
    </row>
    <row r="293" spans="3:3" x14ac:dyDescent="0.2">
      <c r="C293" s="2" t="s">
        <v>3250</v>
      </c>
    </row>
    <row r="294" spans="3:3" x14ac:dyDescent="0.2">
      <c r="C294" s="2" t="s">
        <v>3191</v>
      </c>
    </row>
    <row r="295" spans="3:3" x14ac:dyDescent="0.2">
      <c r="C295" s="2" t="s">
        <v>3193</v>
      </c>
    </row>
    <row r="296" spans="3:3" x14ac:dyDescent="0.2">
      <c r="C296" s="2" t="s">
        <v>3188</v>
      </c>
    </row>
    <row r="297" spans="3:3" x14ac:dyDescent="0.2">
      <c r="C297" s="2" t="s">
        <v>3248</v>
      </c>
    </row>
    <row r="298" spans="3:3" x14ac:dyDescent="0.2">
      <c r="C298" s="2" t="s">
        <v>3199</v>
      </c>
    </row>
    <row r="299" spans="3:3" x14ac:dyDescent="0.2">
      <c r="C299" s="2" t="s">
        <v>3198</v>
      </c>
    </row>
    <row r="300" spans="3:3" x14ac:dyDescent="0.2">
      <c r="C300" s="2" t="s">
        <v>3129</v>
      </c>
    </row>
    <row r="301" spans="3:3" x14ac:dyDescent="0.2">
      <c r="C301" s="2" t="s">
        <v>3174</v>
      </c>
    </row>
    <row r="302" spans="3:3" x14ac:dyDescent="0.2">
      <c r="C302" s="2" t="s">
        <v>3126</v>
      </c>
    </row>
    <row r="303" spans="3:3" x14ac:dyDescent="0.2">
      <c r="C303" s="2" t="s">
        <v>3103</v>
      </c>
    </row>
    <row r="304" spans="3:3" x14ac:dyDescent="0.2">
      <c r="C304" s="2" t="s">
        <v>3123</v>
      </c>
    </row>
    <row r="305" spans="3:3" x14ac:dyDescent="0.2">
      <c r="C305" s="2" t="s">
        <v>3110</v>
      </c>
    </row>
    <row r="306" spans="3:3" x14ac:dyDescent="0.2">
      <c r="C306" s="2" t="s">
        <v>3163</v>
      </c>
    </row>
    <row r="307" spans="3:3" x14ac:dyDescent="0.2">
      <c r="C307" s="2" t="s">
        <v>3200</v>
      </c>
    </row>
    <row r="308" spans="3:3" x14ac:dyDescent="0.2">
      <c r="C308" s="2" t="s">
        <v>3187</v>
      </c>
    </row>
    <row r="309" spans="3:3" x14ac:dyDescent="0.2">
      <c r="C309" s="2" t="s">
        <v>3106</v>
      </c>
    </row>
    <row r="310" spans="3:3" x14ac:dyDescent="0.2">
      <c r="C310" s="2" t="s">
        <v>3107</v>
      </c>
    </row>
    <row r="311" spans="3:3" x14ac:dyDescent="0.2">
      <c r="C311" s="2" t="s">
        <v>3113</v>
      </c>
    </row>
    <row r="312" spans="3:3" x14ac:dyDescent="0.2">
      <c r="C312" s="2" t="s">
        <v>3112</v>
      </c>
    </row>
    <row r="313" spans="3:3" x14ac:dyDescent="0.2">
      <c r="C313" s="2" t="s">
        <v>3119</v>
      </c>
    </row>
    <row r="314" spans="3:3" x14ac:dyDescent="0.2">
      <c r="C314" s="2" t="s">
        <v>3196</v>
      </c>
    </row>
    <row r="315" spans="3:3" x14ac:dyDescent="0.2">
      <c r="C315" s="2" t="s">
        <v>3139</v>
      </c>
    </row>
    <row r="316" spans="3:3" x14ac:dyDescent="0.2">
      <c r="C316" s="2" t="s">
        <v>3135</v>
      </c>
    </row>
    <row r="317" spans="3:3" x14ac:dyDescent="0.2">
      <c r="C317" s="2" t="s">
        <v>3140</v>
      </c>
    </row>
    <row r="318" spans="3:3" x14ac:dyDescent="0.2">
      <c r="C318" s="2" t="s">
        <v>3130</v>
      </c>
    </row>
    <row r="319" spans="3:3" x14ac:dyDescent="0.2">
      <c r="C319" s="2" t="s">
        <v>3142</v>
      </c>
    </row>
    <row r="320" spans="3:3" x14ac:dyDescent="0.2">
      <c r="C320" s="2" t="s">
        <v>3143</v>
      </c>
    </row>
    <row r="321" spans="3:3" x14ac:dyDescent="0.2">
      <c r="C321" s="2" t="s">
        <v>3109</v>
      </c>
    </row>
    <row r="322" spans="3:3" x14ac:dyDescent="0.2">
      <c r="C322" s="2" t="s">
        <v>3157</v>
      </c>
    </row>
    <row r="323" spans="3:3" x14ac:dyDescent="0.2">
      <c r="C323" s="2" t="s">
        <v>3235</v>
      </c>
    </row>
    <row r="324" spans="3:3" x14ac:dyDescent="0.2">
      <c r="C324" s="2" t="s">
        <v>3167</v>
      </c>
    </row>
    <row r="325" spans="3:3" x14ac:dyDescent="0.2">
      <c r="C325" s="2" t="s">
        <v>3095</v>
      </c>
    </row>
    <row r="326" spans="3:3" x14ac:dyDescent="0.2">
      <c r="C326" s="2" t="s">
        <v>3025</v>
      </c>
    </row>
    <row r="327" spans="3:3" x14ac:dyDescent="0.2">
      <c r="C327" s="2" t="s">
        <v>3183</v>
      </c>
    </row>
    <row r="328" spans="3:3" x14ac:dyDescent="0.2">
      <c r="C328" s="2" t="s">
        <v>3152</v>
      </c>
    </row>
    <row r="329" spans="3:3" x14ac:dyDescent="0.2">
      <c r="C329" s="2" t="s">
        <v>3138</v>
      </c>
    </row>
    <row r="330" spans="3:3" x14ac:dyDescent="0.2">
      <c r="C330" s="2" t="s">
        <v>3124</v>
      </c>
    </row>
    <row r="331" spans="3:3" x14ac:dyDescent="0.2">
      <c r="C331" s="2" t="s">
        <v>3153</v>
      </c>
    </row>
    <row r="332" spans="3:3" x14ac:dyDescent="0.2">
      <c r="C332" s="2" t="s">
        <v>3147</v>
      </c>
    </row>
    <row r="333" spans="3:3" x14ac:dyDescent="0.2">
      <c r="C333" s="2" t="s">
        <v>3111</v>
      </c>
    </row>
    <row r="334" spans="3:3" x14ac:dyDescent="0.2">
      <c r="C334" s="2" t="s">
        <v>3134</v>
      </c>
    </row>
    <row r="335" spans="3:3" x14ac:dyDescent="0.2">
      <c r="C335" s="2" t="s">
        <v>3145</v>
      </c>
    </row>
    <row r="336" spans="3:3" x14ac:dyDescent="0.2">
      <c r="C336" s="2" t="s">
        <v>3117</v>
      </c>
    </row>
    <row r="337" spans="3:3" x14ac:dyDescent="0.2">
      <c r="C337" s="2" t="s">
        <v>3154</v>
      </c>
    </row>
    <row r="338" spans="3:3" x14ac:dyDescent="0.2">
      <c r="C338" s="2" t="s">
        <v>3181</v>
      </c>
    </row>
    <row r="339" spans="3:3" x14ac:dyDescent="0.2">
      <c r="C339" s="2" t="s">
        <v>3030</v>
      </c>
    </row>
    <row r="340" spans="3:3" x14ac:dyDescent="0.2">
      <c r="C340" s="2" t="s">
        <v>3073</v>
      </c>
    </row>
    <row r="341" spans="3:3" x14ac:dyDescent="0.2">
      <c r="C341" s="2" t="s">
        <v>3029</v>
      </c>
    </row>
    <row r="342" spans="3:3" x14ac:dyDescent="0.2">
      <c r="C342" s="2" t="s">
        <v>3038</v>
      </c>
    </row>
    <row r="343" spans="3:3" x14ac:dyDescent="0.2">
      <c r="C343" s="2" t="s">
        <v>3085</v>
      </c>
    </row>
    <row r="344" spans="3:3" x14ac:dyDescent="0.2">
      <c r="C344" s="2" t="s">
        <v>3054</v>
      </c>
    </row>
    <row r="345" spans="3:3" x14ac:dyDescent="0.2">
      <c r="C345" s="2" t="s">
        <v>3040</v>
      </c>
    </row>
    <row r="346" spans="3:3" x14ac:dyDescent="0.2">
      <c r="C346" s="2" t="s">
        <v>3078</v>
      </c>
    </row>
    <row r="347" spans="3:3" x14ac:dyDescent="0.2">
      <c r="C347" s="2" t="s">
        <v>3059</v>
      </c>
    </row>
    <row r="348" spans="3:3" x14ac:dyDescent="0.2">
      <c r="C348" s="2" t="s">
        <v>3028</v>
      </c>
    </row>
    <row r="349" spans="3:3" x14ac:dyDescent="0.2">
      <c r="C349" s="2" t="s">
        <v>3166</v>
      </c>
    </row>
    <row r="350" spans="3:3" x14ac:dyDescent="0.2">
      <c r="C350" s="2" t="s">
        <v>3097</v>
      </c>
    </row>
    <row r="351" spans="3:3" x14ac:dyDescent="0.2">
      <c r="C351" s="2" t="s">
        <v>3172</v>
      </c>
    </row>
    <row r="352" spans="3:3" x14ac:dyDescent="0.2">
      <c r="C352" s="2" t="s">
        <v>3175</v>
      </c>
    </row>
    <row r="353" spans="3:3" x14ac:dyDescent="0.2">
      <c r="C353" s="2" t="s">
        <v>3079</v>
      </c>
    </row>
    <row r="354" spans="3:3" x14ac:dyDescent="0.2">
      <c r="C354" s="2" t="s">
        <v>3056</v>
      </c>
    </row>
    <row r="355" spans="3:3" x14ac:dyDescent="0.2">
      <c r="C355" s="2" t="s">
        <v>3048</v>
      </c>
    </row>
    <row r="356" spans="3:3" x14ac:dyDescent="0.2">
      <c r="C356" s="2" t="s">
        <v>3083</v>
      </c>
    </row>
    <row r="357" spans="3:3" x14ac:dyDescent="0.2">
      <c r="C357" s="2" t="s">
        <v>3060</v>
      </c>
    </row>
    <row r="358" spans="3:3" x14ac:dyDescent="0.2">
      <c r="C358" s="2" t="s">
        <v>3076</v>
      </c>
    </row>
    <row r="359" spans="3:3" x14ac:dyDescent="0.2">
      <c r="C359" s="2" t="s">
        <v>3069</v>
      </c>
    </row>
    <row r="360" spans="3:3" x14ac:dyDescent="0.2">
      <c r="C360" s="2" t="s">
        <v>3080</v>
      </c>
    </row>
    <row r="361" spans="3:3" x14ac:dyDescent="0.2">
      <c r="C361" s="2" t="s">
        <v>3074</v>
      </c>
    </row>
    <row r="362" spans="3:3" x14ac:dyDescent="0.2">
      <c r="C362" s="2" t="s">
        <v>3070</v>
      </c>
    </row>
    <row r="363" spans="3:3" x14ac:dyDescent="0.2">
      <c r="C363" s="2" t="s">
        <v>3072</v>
      </c>
    </row>
    <row r="364" spans="3:3" x14ac:dyDescent="0.2">
      <c r="C364" s="2" t="s">
        <v>3067</v>
      </c>
    </row>
    <row r="365" spans="3:3" x14ac:dyDescent="0.2">
      <c r="C365" s="2" t="s">
        <v>3063</v>
      </c>
    </row>
    <row r="366" spans="3:3" x14ac:dyDescent="0.2">
      <c r="C366" s="2" t="s">
        <v>3049</v>
      </c>
    </row>
    <row r="367" spans="3:3" x14ac:dyDescent="0.2">
      <c r="C367" s="2" t="s">
        <v>3718</v>
      </c>
    </row>
    <row r="368" spans="3:3" x14ac:dyDescent="0.2">
      <c r="C368" s="2" t="s">
        <v>3719</v>
      </c>
    </row>
    <row r="369" spans="3:3" x14ac:dyDescent="0.2">
      <c r="C369" s="2" t="s">
        <v>3720</v>
      </c>
    </row>
    <row r="370" spans="3:3" x14ac:dyDescent="0.2">
      <c r="C370" s="2" t="s">
        <v>3721</v>
      </c>
    </row>
    <row r="371" spans="3:3" x14ac:dyDescent="0.2">
      <c r="C371" s="2" t="s">
        <v>3722</v>
      </c>
    </row>
    <row r="372" spans="3:3" x14ac:dyDescent="0.2">
      <c r="C372" s="2" t="s">
        <v>3723</v>
      </c>
    </row>
    <row r="373" spans="3:3" x14ac:dyDescent="0.2">
      <c r="C373" s="2" t="s">
        <v>3724</v>
      </c>
    </row>
    <row r="374" spans="3:3" x14ac:dyDescent="0.2">
      <c r="C374" s="2" t="s">
        <v>3725</v>
      </c>
    </row>
    <row r="375" spans="3:3" x14ac:dyDescent="0.2">
      <c r="C375" s="2" t="s">
        <v>3726</v>
      </c>
    </row>
    <row r="376" spans="3:3" x14ac:dyDescent="0.2">
      <c r="C376" s="2" t="s">
        <v>3727</v>
      </c>
    </row>
    <row r="377" spans="3:3" x14ac:dyDescent="0.2">
      <c r="C377" s="2" t="s">
        <v>3728</v>
      </c>
    </row>
    <row r="378" spans="3:3" x14ac:dyDescent="0.2">
      <c r="C378" s="2" t="s">
        <v>3729</v>
      </c>
    </row>
    <row r="379" spans="3:3" x14ac:dyDescent="0.2">
      <c r="C379" s="2" t="s">
        <v>3730</v>
      </c>
    </row>
    <row r="380" spans="3:3" x14ac:dyDescent="0.2">
      <c r="C380" s="2" t="s">
        <v>3731</v>
      </c>
    </row>
    <row r="381" spans="3:3" x14ac:dyDescent="0.2">
      <c r="C381" s="2" t="s">
        <v>3732</v>
      </c>
    </row>
    <row r="382" spans="3:3" x14ac:dyDescent="0.2">
      <c r="C382" s="2" t="s">
        <v>3733</v>
      </c>
    </row>
    <row r="383" spans="3:3" x14ac:dyDescent="0.2">
      <c r="C383" s="2" t="s">
        <v>3734</v>
      </c>
    </row>
    <row r="384" spans="3:3" x14ac:dyDescent="0.2">
      <c r="C384" s="2" t="s">
        <v>3735</v>
      </c>
    </row>
    <row r="385" spans="3:3" x14ac:dyDescent="0.2">
      <c r="C385" s="2" t="s">
        <v>3736</v>
      </c>
    </row>
    <row r="386" spans="3:3" x14ac:dyDescent="0.2">
      <c r="C386" s="2" t="s">
        <v>3737</v>
      </c>
    </row>
    <row r="387" spans="3:3" x14ac:dyDescent="0.2">
      <c r="C387" s="2" t="s">
        <v>3738</v>
      </c>
    </row>
    <row r="388" spans="3:3" x14ac:dyDescent="0.2">
      <c r="C388" s="2" t="s">
        <v>3739</v>
      </c>
    </row>
    <row r="389" spans="3:3" x14ac:dyDescent="0.2">
      <c r="C389" s="2" t="s">
        <v>3740</v>
      </c>
    </row>
    <row r="390" spans="3:3" x14ac:dyDescent="0.2">
      <c r="C390" s="2" t="s">
        <v>3741</v>
      </c>
    </row>
    <row r="391" spans="3:3" x14ac:dyDescent="0.2">
      <c r="C391" s="2" t="s">
        <v>3742</v>
      </c>
    </row>
    <row r="392" spans="3:3" x14ac:dyDescent="0.2">
      <c r="C392" s="2" t="s">
        <v>3743</v>
      </c>
    </row>
    <row r="393" spans="3:3" x14ac:dyDescent="0.2">
      <c r="C393" s="2" t="s">
        <v>3744</v>
      </c>
    </row>
    <row r="394" spans="3:3" x14ac:dyDescent="0.2">
      <c r="C394" s="2" t="s">
        <v>3745</v>
      </c>
    </row>
    <row r="395" spans="3:3" x14ac:dyDescent="0.2">
      <c r="C395" s="2" t="s">
        <v>3746</v>
      </c>
    </row>
    <row r="396" spans="3:3" x14ac:dyDescent="0.2">
      <c r="C396" s="2" t="s">
        <v>3747</v>
      </c>
    </row>
    <row r="397" spans="3:3" x14ac:dyDescent="0.2">
      <c r="C397" s="2" t="s">
        <v>3748</v>
      </c>
    </row>
    <row r="398" spans="3:3" x14ac:dyDescent="0.2">
      <c r="C398" s="2" t="s">
        <v>3749</v>
      </c>
    </row>
    <row r="399" spans="3:3" x14ac:dyDescent="0.2">
      <c r="C399" s="2" t="s">
        <v>3750</v>
      </c>
    </row>
    <row r="400" spans="3:3" x14ac:dyDescent="0.2">
      <c r="C400" s="2" t="s">
        <v>3751</v>
      </c>
    </row>
    <row r="401" spans="3:3" x14ac:dyDescent="0.2">
      <c r="C401" s="2" t="s">
        <v>3752</v>
      </c>
    </row>
    <row r="402" spans="3:3" x14ac:dyDescent="0.2">
      <c r="C402" s="2" t="s">
        <v>3753</v>
      </c>
    </row>
    <row r="403" spans="3:3" x14ac:dyDescent="0.2">
      <c r="C403" s="2" t="s">
        <v>3754</v>
      </c>
    </row>
    <row r="404" spans="3:3" x14ac:dyDescent="0.2">
      <c r="C404" s="2" t="s">
        <v>3755</v>
      </c>
    </row>
    <row r="405" spans="3:3" x14ac:dyDescent="0.2">
      <c r="C405" s="2" t="s">
        <v>3756</v>
      </c>
    </row>
    <row r="406" spans="3:3" x14ac:dyDescent="0.2">
      <c r="C406" s="2" t="s">
        <v>3757</v>
      </c>
    </row>
    <row r="407" spans="3:3" x14ac:dyDescent="0.2">
      <c r="C407" s="2" t="s">
        <v>3758</v>
      </c>
    </row>
    <row r="408" spans="3:3" x14ac:dyDescent="0.2">
      <c r="C408" s="2" t="s">
        <v>3759</v>
      </c>
    </row>
    <row r="409" spans="3:3" x14ac:dyDescent="0.2">
      <c r="C409" s="2" t="s">
        <v>3760</v>
      </c>
    </row>
    <row r="410" spans="3:3" x14ac:dyDescent="0.2">
      <c r="C410" s="2" t="s">
        <v>3761</v>
      </c>
    </row>
    <row r="411" spans="3:3" x14ac:dyDescent="0.2">
      <c r="C411" s="2" t="s">
        <v>3762</v>
      </c>
    </row>
    <row r="412" spans="3:3" x14ac:dyDescent="0.2">
      <c r="C412" s="2" t="s">
        <v>3763</v>
      </c>
    </row>
    <row r="413" spans="3:3" x14ac:dyDescent="0.2">
      <c r="C413" s="2" t="s">
        <v>3764</v>
      </c>
    </row>
    <row r="414" spans="3:3" x14ac:dyDescent="0.2">
      <c r="C414" s="2" t="s">
        <v>3765</v>
      </c>
    </row>
    <row r="415" spans="3:3" x14ac:dyDescent="0.2">
      <c r="C415" s="2" t="s">
        <v>3766</v>
      </c>
    </row>
    <row r="416" spans="3:3" x14ac:dyDescent="0.2">
      <c r="C416" s="2" t="s">
        <v>3767</v>
      </c>
    </row>
    <row r="417" spans="3:3" x14ac:dyDescent="0.2">
      <c r="C417" s="2" t="s">
        <v>3768</v>
      </c>
    </row>
    <row r="418" spans="3:3" x14ac:dyDescent="0.2">
      <c r="C418" s="2" t="s">
        <v>3769</v>
      </c>
    </row>
    <row r="419" spans="3:3" x14ac:dyDescent="0.2">
      <c r="C419" s="2" t="s">
        <v>3770</v>
      </c>
    </row>
    <row r="420" spans="3:3" x14ac:dyDescent="0.2">
      <c r="C420" s="2" t="s">
        <v>3771</v>
      </c>
    </row>
    <row r="421" spans="3:3" x14ac:dyDescent="0.2">
      <c r="C421" s="2" t="s">
        <v>3772</v>
      </c>
    </row>
    <row r="422" spans="3:3" x14ac:dyDescent="0.2">
      <c r="C422" s="2" t="s">
        <v>3773</v>
      </c>
    </row>
    <row r="423" spans="3:3" x14ac:dyDescent="0.2">
      <c r="C423" s="2" t="s">
        <v>3774</v>
      </c>
    </row>
    <row r="424" spans="3:3" x14ac:dyDescent="0.2">
      <c r="C424" s="2" t="s">
        <v>3775</v>
      </c>
    </row>
    <row r="425" spans="3:3" x14ac:dyDescent="0.2">
      <c r="C425" s="2" t="s">
        <v>3776</v>
      </c>
    </row>
    <row r="426" spans="3:3" x14ac:dyDescent="0.2">
      <c r="C426" s="2" t="s">
        <v>3777</v>
      </c>
    </row>
    <row r="427" spans="3:3" x14ac:dyDescent="0.2">
      <c r="C427" s="2" t="s">
        <v>3778</v>
      </c>
    </row>
    <row r="428" spans="3:3" x14ac:dyDescent="0.2">
      <c r="C428" s="2" t="s">
        <v>3779</v>
      </c>
    </row>
    <row r="429" spans="3:3" x14ac:dyDescent="0.2">
      <c r="C429" s="2" t="s">
        <v>3780</v>
      </c>
    </row>
    <row r="430" spans="3:3" x14ac:dyDescent="0.2">
      <c r="C430" s="2" t="s">
        <v>3781</v>
      </c>
    </row>
    <row r="431" spans="3:3" x14ac:dyDescent="0.2">
      <c r="C431" s="2" t="s">
        <v>3782</v>
      </c>
    </row>
    <row r="432" spans="3:3" x14ac:dyDescent="0.2">
      <c r="C432" s="2" t="s">
        <v>3783</v>
      </c>
    </row>
    <row r="433" spans="3:3" x14ac:dyDescent="0.2">
      <c r="C433" s="2" t="s">
        <v>3784</v>
      </c>
    </row>
    <row r="434" spans="3:3" x14ac:dyDescent="0.2">
      <c r="C434" s="2" t="s">
        <v>3785</v>
      </c>
    </row>
    <row r="435" spans="3:3" x14ac:dyDescent="0.2">
      <c r="C435" s="2" t="s">
        <v>3786</v>
      </c>
    </row>
    <row r="436" spans="3:3" x14ac:dyDescent="0.2">
      <c r="C436" s="2" t="s">
        <v>3787</v>
      </c>
    </row>
    <row r="437" spans="3:3" x14ac:dyDescent="0.2">
      <c r="C437" s="2" t="s">
        <v>3788</v>
      </c>
    </row>
    <row r="438" spans="3:3" x14ac:dyDescent="0.2">
      <c r="C438" s="2" t="s">
        <v>3789</v>
      </c>
    </row>
    <row r="439" spans="3:3" x14ac:dyDescent="0.2">
      <c r="C439" s="2" t="s">
        <v>3790</v>
      </c>
    </row>
    <row r="440" spans="3:3" x14ac:dyDescent="0.2">
      <c r="C440" s="2" t="s">
        <v>3791</v>
      </c>
    </row>
    <row r="441" spans="3:3" x14ac:dyDescent="0.2">
      <c r="C441" s="2" t="s">
        <v>3792</v>
      </c>
    </row>
    <row r="442" spans="3:3" x14ac:dyDescent="0.2">
      <c r="C442" s="2" t="s">
        <v>3372</v>
      </c>
    </row>
    <row r="443" spans="3:3" x14ac:dyDescent="0.2">
      <c r="C443" s="2" t="s">
        <v>3400</v>
      </c>
    </row>
    <row r="444" spans="3:3" x14ac:dyDescent="0.2">
      <c r="C444" s="2" t="s">
        <v>3793</v>
      </c>
    </row>
    <row r="445" spans="3:3" x14ac:dyDescent="0.2">
      <c r="C445" s="2" t="s">
        <v>3397</v>
      </c>
    </row>
    <row r="446" spans="3:3" x14ac:dyDescent="0.2">
      <c r="C446" s="2" t="s">
        <v>3398</v>
      </c>
    </row>
    <row r="447" spans="3:3" x14ac:dyDescent="0.2">
      <c r="C447" s="2" t="s">
        <v>3395</v>
      </c>
    </row>
    <row r="448" spans="3:3" x14ac:dyDescent="0.2">
      <c r="C448" s="2" t="s">
        <v>3381</v>
      </c>
    </row>
    <row r="449" spans="3:3" x14ac:dyDescent="0.2">
      <c r="C449" s="2" t="s">
        <v>3794</v>
      </c>
    </row>
    <row r="450" spans="3:3" x14ac:dyDescent="0.2">
      <c r="C450" s="2" t="s">
        <v>3396</v>
      </c>
    </row>
    <row r="451" spans="3:3" x14ac:dyDescent="0.2">
      <c r="C451" s="2" t="s">
        <v>3795</v>
      </c>
    </row>
    <row r="452" spans="3:3" x14ac:dyDescent="0.2">
      <c r="C452" s="2" t="s">
        <v>3796</v>
      </c>
    </row>
    <row r="453" spans="3:3" x14ac:dyDescent="0.2">
      <c r="C453" s="2" t="s">
        <v>3401</v>
      </c>
    </row>
    <row r="454" spans="3:3" x14ac:dyDescent="0.2">
      <c r="C454" s="2" t="s">
        <v>3797</v>
      </c>
    </row>
    <row r="455" spans="3:3" x14ac:dyDescent="0.2">
      <c r="C455" s="2" t="s">
        <v>3360</v>
      </c>
    </row>
    <row r="456" spans="3:3" x14ac:dyDescent="0.2">
      <c r="C456" s="2" t="s">
        <v>3378</v>
      </c>
    </row>
    <row r="457" spans="3:3" x14ac:dyDescent="0.2">
      <c r="C457" s="2" t="s">
        <v>3370</v>
      </c>
    </row>
    <row r="458" spans="3:3" x14ac:dyDescent="0.2">
      <c r="C458" s="2" t="s">
        <v>3380</v>
      </c>
    </row>
    <row r="459" spans="3:3" x14ac:dyDescent="0.2">
      <c r="C459" s="2" t="s">
        <v>3392</v>
      </c>
    </row>
    <row r="460" spans="3:3" x14ac:dyDescent="0.2">
      <c r="C460" s="2" t="s">
        <v>3363</v>
      </c>
    </row>
    <row r="461" spans="3:3" x14ac:dyDescent="0.2">
      <c r="C461" s="2" t="s">
        <v>3369</v>
      </c>
    </row>
    <row r="462" spans="3:3" x14ac:dyDescent="0.2">
      <c r="C462" s="2" t="s">
        <v>3361</v>
      </c>
    </row>
    <row r="463" spans="3:3" x14ac:dyDescent="0.2">
      <c r="C463" s="2" t="s">
        <v>3376</v>
      </c>
    </row>
    <row r="464" spans="3:3" x14ac:dyDescent="0.2">
      <c r="C464" s="2" t="s">
        <v>3347</v>
      </c>
    </row>
    <row r="465" spans="3:3" x14ac:dyDescent="0.2">
      <c r="C465" s="2" t="s">
        <v>3336</v>
      </c>
    </row>
    <row r="466" spans="3:3" x14ac:dyDescent="0.2">
      <c r="C466" s="2" t="s">
        <v>3310</v>
      </c>
    </row>
    <row r="467" spans="3:3" x14ac:dyDescent="0.2">
      <c r="C467" s="2" t="s">
        <v>3297</v>
      </c>
    </row>
    <row r="468" spans="3:3" x14ac:dyDescent="0.2">
      <c r="C468" s="2" t="s">
        <v>3337</v>
      </c>
    </row>
    <row r="469" spans="3:3" x14ac:dyDescent="0.2">
      <c r="C469" s="2" t="s">
        <v>3334</v>
      </c>
    </row>
    <row r="470" spans="3:3" x14ac:dyDescent="0.2">
      <c r="C470" s="2" t="s">
        <v>3300</v>
      </c>
    </row>
    <row r="471" spans="3:3" x14ac:dyDescent="0.2">
      <c r="C471" s="2" t="s">
        <v>3303</v>
      </c>
    </row>
    <row r="472" spans="3:3" x14ac:dyDescent="0.2">
      <c r="C472" s="2" t="s">
        <v>3364</v>
      </c>
    </row>
    <row r="473" spans="3:3" x14ac:dyDescent="0.2">
      <c r="C473" s="2" t="s">
        <v>3355</v>
      </c>
    </row>
    <row r="474" spans="3:3" x14ac:dyDescent="0.2">
      <c r="C474" s="2" t="s">
        <v>3354</v>
      </c>
    </row>
    <row r="475" spans="3:3" x14ac:dyDescent="0.2">
      <c r="C475" s="2" t="s">
        <v>3349</v>
      </c>
    </row>
    <row r="476" spans="3:3" x14ac:dyDescent="0.2">
      <c r="C476" s="2" t="s">
        <v>3344</v>
      </c>
    </row>
    <row r="477" spans="3:3" x14ac:dyDescent="0.2">
      <c r="C477" s="2" t="s">
        <v>3385</v>
      </c>
    </row>
    <row r="478" spans="3:3" x14ac:dyDescent="0.2">
      <c r="C478" s="2" t="s">
        <v>3388</v>
      </c>
    </row>
    <row r="479" spans="3:3" x14ac:dyDescent="0.2">
      <c r="C479" s="2" t="s">
        <v>3357</v>
      </c>
    </row>
    <row r="480" spans="3:3" x14ac:dyDescent="0.2">
      <c r="C480" s="2" t="s">
        <v>3387</v>
      </c>
    </row>
    <row r="481" spans="3:3" x14ac:dyDescent="0.2">
      <c r="C481" s="2" t="s">
        <v>3315</v>
      </c>
    </row>
    <row r="482" spans="3:3" x14ac:dyDescent="0.2">
      <c r="C482" s="2" t="s">
        <v>3324</v>
      </c>
    </row>
    <row r="483" spans="3:3" x14ac:dyDescent="0.2">
      <c r="C483" s="2" t="s">
        <v>3316</v>
      </c>
    </row>
    <row r="484" spans="3:3" x14ac:dyDescent="0.2">
      <c r="C484" s="2" t="s">
        <v>3319</v>
      </c>
    </row>
    <row r="485" spans="3:3" x14ac:dyDescent="0.2">
      <c r="C485" s="2" t="s">
        <v>3342</v>
      </c>
    </row>
    <row r="486" spans="3:3" x14ac:dyDescent="0.2">
      <c r="C486" s="2" t="s">
        <v>3284</v>
      </c>
    </row>
    <row r="487" spans="3:3" x14ac:dyDescent="0.2">
      <c r="C487" s="2" t="s">
        <v>3286</v>
      </c>
    </row>
    <row r="488" spans="3:3" x14ac:dyDescent="0.2">
      <c r="C488" s="2" t="s">
        <v>3323</v>
      </c>
    </row>
    <row r="489" spans="3:3" x14ac:dyDescent="0.2">
      <c r="C489" s="2" t="s">
        <v>3329</v>
      </c>
    </row>
    <row r="490" spans="3:3" x14ac:dyDescent="0.2">
      <c r="C490" s="2" t="s">
        <v>3283</v>
      </c>
    </row>
    <row r="491" spans="3:3" x14ac:dyDescent="0.2">
      <c r="C491" s="2" t="s">
        <v>3285</v>
      </c>
    </row>
    <row r="492" spans="3:3" x14ac:dyDescent="0.2">
      <c r="C492" s="2" t="s">
        <v>3292</v>
      </c>
    </row>
    <row r="493" spans="3:3" x14ac:dyDescent="0.2">
      <c r="C493" s="2" t="s">
        <v>3294</v>
      </c>
    </row>
    <row r="494" spans="3:3" x14ac:dyDescent="0.2">
      <c r="C494" s="2" t="s">
        <v>3267</v>
      </c>
    </row>
    <row r="495" spans="3:3" x14ac:dyDescent="0.2">
      <c r="C495" s="2" t="s">
        <v>3270</v>
      </c>
    </row>
    <row r="496" spans="3:3" x14ac:dyDescent="0.2">
      <c r="C496" s="2" t="s">
        <v>3321</v>
      </c>
    </row>
    <row r="497" spans="3:3" x14ac:dyDescent="0.2">
      <c r="C497" s="2" t="s">
        <v>3271</v>
      </c>
    </row>
    <row r="498" spans="3:3" x14ac:dyDescent="0.2">
      <c r="C498" s="2" t="s">
        <v>3263</v>
      </c>
    </row>
    <row r="499" spans="3:3" x14ac:dyDescent="0.2">
      <c r="C499" s="2" t="s">
        <v>3238</v>
      </c>
    </row>
    <row r="500" spans="3:3" x14ac:dyDescent="0.2">
      <c r="C500" s="2" t="s">
        <v>3258</v>
      </c>
    </row>
    <row r="501" spans="3:3" x14ac:dyDescent="0.2">
      <c r="C501" s="2" t="s">
        <v>3241</v>
      </c>
    </row>
    <row r="502" spans="3:3" x14ac:dyDescent="0.2">
      <c r="C502" s="2" t="s">
        <v>3245</v>
      </c>
    </row>
    <row r="503" spans="3:3" x14ac:dyDescent="0.2">
      <c r="C503" s="2" t="s">
        <v>3239</v>
      </c>
    </row>
    <row r="504" spans="3:3" x14ac:dyDescent="0.2">
      <c r="C504" s="2" t="s">
        <v>3332</v>
      </c>
    </row>
    <row r="505" spans="3:3" x14ac:dyDescent="0.2">
      <c r="C505" s="2" t="s">
        <v>3343</v>
      </c>
    </row>
    <row r="506" spans="3:3" x14ac:dyDescent="0.2">
      <c r="C506" s="2" t="s">
        <v>3330</v>
      </c>
    </row>
    <row r="507" spans="3:3" x14ac:dyDescent="0.2">
      <c r="C507" s="2" t="s">
        <v>3278</v>
      </c>
    </row>
    <row r="508" spans="3:3" x14ac:dyDescent="0.2">
      <c r="C508" s="2" t="s">
        <v>3326</v>
      </c>
    </row>
    <row r="509" spans="3:3" x14ac:dyDescent="0.2">
      <c r="C509" s="2" t="s">
        <v>3312</v>
      </c>
    </row>
    <row r="510" spans="3:3" x14ac:dyDescent="0.2">
      <c r="C510" s="2" t="s">
        <v>3313</v>
      </c>
    </row>
    <row r="511" spans="3:3" x14ac:dyDescent="0.2">
      <c r="C511" s="2" t="s">
        <v>3305</v>
      </c>
    </row>
    <row r="512" spans="3:3" x14ac:dyDescent="0.2">
      <c r="C512" s="2" t="s">
        <v>3276</v>
      </c>
    </row>
    <row r="513" spans="3:3" x14ac:dyDescent="0.2">
      <c r="C513" s="2" t="s">
        <v>3308</v>
      </c>
    </row>
    <row r="514" spans="3:3" x14ac:dyDescent="0.2">
      <c r="C514" s="2" t="s">
        <v>3279</v>
      </c>
    </row>
    <row r="515" spans="3:3" x14ac:dyDescent="0.2">
      <c r="C515" s="2" t="s">
        <v>3311</v>
      </c>
    </row>
    <row r="516" spans="3:3" x14ac:dyDescent="0.2">
      <c r="C516" s="2" t="s">
        <v>3708</v>
      </c>
    </row>
    <row r="517" spans="3:3" x14ac:dyDescent="0.2">
      <c r="C517" s="2" t="s">
        <v>3295</v>
      </c>
    </row>
    <row r="518" spans="3:3" x14ac:dyDescent="0.2">
      <c r="C518" s="2" t="s">
        <v>3272</v>
      </c>
    </row>
    <row r="519" spans="3:3" x14ac:dyDescent="0.2">
      <c r="C519" s="2" t="s">
        <v>3296</v>
      </c>
    </row>
    <row r="520" spans="3:3" x14ac:dyDescent="0.2">
      <c r="C520" s="2" t="s">
        <v>3281</v>
      </c>
    </row>
    <row r="521" spans="3:3" x14ac:dyDescent="0.2">
      <c r="C521" s="2" t="s">
        <v>3260</v>
      </c>
    </row>
    <row r="522" spans="3:3" x14ac:dyDescent="0.2">
      <c r="C522" s="2" t="s">
        <v>3264</v>
      </c>
    </row>
    <row r="523" spans="3:3" x14ac:dyDescent="0.2">
      <c r="C523" s="2" t="s">
        <v>3240</v>
      </c>
    </row>
    <row r="524" spans="3:3" x14ac:dyDescent="0.2">
      <c r="C524" s="2" t="s">
        <v>3228</v>
      </c>
    </row>
    <row r="525" spans="3:3" x14ac:dyDescent="0.2">
      <c r="C525" s="2" t="s">
        <v>3226</v>
      </c>
    </row>
    <row r="526" spans="3:3" x14ac:dyDescent="0.2">
      <c r="C526" s="2" t="s">
        <v>3209</v>
      </c>
    </row>
    <row r="527" spans="3:3" x14ac:dyDescent="0.2">
      <c r="C527" s="2" t="s">
        <v>3220</v>
      </c>
    </row>
    <row r="528" spans="3:3" x14ac:dyDescent="0.2">
      <c r="C528" s="2" t="s">
        <v>3229</v>
      </c>
    </row>
    <row r="529" spans="3:3" x14ac:dyDescent="0.2">
      <c r="C529" s="2" t="s">
        <v>3231</v>
      </c>
    </row>
    <row r="530" spans="3:3" x14ac:dyDescent="0.2">
      <c r="C530" s="2" t="s">
        <v>3307</v>
      </c>
    </row>
    <row r="531" spans="3:3" x14ac:dyDescent="0.2">
      <c r="C531" s="2" t="s">
        <v>3208</v>
      </c>
    </row>
    <row r="532" spans="3:3" x14ac:dyDescent="0.2">
      <c r="C532" s="2" t="s">
        <v>3215</v>
      </c>
    </row>
    <row r="533" spans="3:3" x14ac:dyDescent="0.2">
      <c r="C533" s="2" t="s">
        <v>3210</v>
      </c>
    </row>
    <row r="534" spans="3:3" x14ac:dyDescent="0.2">
      <c r="C534" s="2" t="s">
        <v>3211</v>
      </c>
    </row>
    <row r="535" spans="3:3" x14ac:dyDescent="0.2">
      <c r="C535" s="2" t="s">
        <v>3216</v>
      </c>
    </row>
    <row r="536" spans="3:3" x14ac:dyDescent="0.2">
      <c r="C536" s="2" t="s">
        <v>3212</v>
      </c>
    </row>
    <row r="537" spans="3:3" x14ac:dyDescent="0.2">
      <c r="C537" s="2" t="s">
        <v>3217</v>
      </c>
    </row>
    <row r="538" spans="3:3" x14ac:dyDescent="0.2">
      <c r="C538" s="2" t="s">
        <v>3202</v>
      </c>
    </row>
    <row r="539" spans="3:3" x14ac:dyDescent="0.2">
      <c r="C539" s="2" t="s">
        <v>3203</v>
      </c>
    </row>
    <row r="540" spans="3:3" x14ac:dyDescent="0.2">
      <c r="C540" s="2" t="s">
        <v>3255</v>
      </c>
    </row>
    <row r="541" spans="3:3" x14ac:dyDescent="0.2">
      <c r="C541" s="2" t="s">
        <v>3262</v>
      </c>
    </row>
    <row r="542" spans="3:3" x14ac:dyDescent="0.2">
      <c r="C542" s="2" t="s">
        <v>3253</v>
      </c>
    </row>
    <row r="543" spans="3:3" x14ac:dyDescent="0.2">
      <c r="C543" s="2" t="s">
        <v>3195</v>
      </c>
    </row>
    <row r="544" spans="3:3" x14ac:dyDescent="0.2">
      <c r="C544" s="2" t="s">
        <v>3234</v>
      </c>
    </row>
    <row r="545" spans="3:3" x14ac:dyDescent="0.2">
      <c r="C545" s="2" t="s">
        <v>3206</v>
      </c>
    </row>
    <row r="546" spans="3:3" x14ac:dyDescent="0.2">
      <c r="C546" s="2" t="s">
        <v>3207</v>
      </c>
    </row>
    <row r="547" spans="3:3" x14ac:dyDescent="0.2">
      <c r="C547" s="2" t="s">
        <v>3251</v>
      </c>
    </row>
    <row r="548" spans="3:3" x14ac:dyDescent="0.2">
      <c r="C548" s="2" t="s">
        <v>3237</v>
      </c>
    </row>
    <row r="549" spans="3:3" x14ac:dyDescent="0.2">
      <c r="C549" s="2" t="s">
        <v>3232</v>
      </c>
    </row>
    <row r="550" spans="3:3" x14ac:dyDescent="0.2">
      <c r="C550" s="2" t="s">
        <v>3192</v>
      </c>
    </row>
    <row r="551" spans="3:3" x14ac:dyDescent="0.2">
      <c r="C551" s="2" t="s">
        <v>3178</v>
      </c>
    </row>
    <row r="552" spans="3:3" x14ac:dyDescent="0.2">
      <c r="C552" s="2" t="s">
        <v>3236</v>
      </c>
    </row>
    <row r="553" spans="3:3" x14ac:dyDescent="0.2">
      <c r="C553" s="2" t="s">
        <v>3194</v>
      </c>
    </row>
    <row r="554" spans="3:3" x14ac:dyDescent="0.2">
      <c r="C554" s="2" t="s">
        <v>3249</v>
      </c>
    </row>
    <row r="555" spans="3:3" x14ac:dyDescent="0.2">
      <c r="C555" s="2" t="s">
        <v>3252</v>
      </c>
    </row>
    <row r="556" spans="3:3" x14ac:dyDescent="0.2">
      <c r="C556" s="2" t="s">
        <v>3204</v>
      </c>
    </row>
    <row r="557" spans="3:3" x14ac:dyDescent="0.2">
      <c r="C557" s="2" t="s">
        <v>3186</v>
      </c>
    </row>
    <row r="558" spans="3:3" x14ac:dyDescent="0.2">
      <c r="C558" s="2" t="s">
        <v>3189</v>
      </c>
    </row>
    <row r="559" spans="3:3" x14ac:dyDescent="0.2">
      <c r="C559" s="2" t="s">
        <v>3185</v>
      </c>
    </row>
    <row r="560" spans="3:3" x14ac:dyDescent="0.2">
      <c r="C560" s="2" t="s">
        <v>3102</v>
      </c>
    </row>
    <row r="561" spans="3:3" x14ac:dyDescent="0.2">
      <c r="C561" s="2" t="s">
        <v>3177</v>
      </c>
    </row>
    <row r="562" spans="3:3" x14ac:dyDescent="0.2">
      <c r="C562" s="2" t="s">
        <v>3173</v>
      </c>
    </row>
    <row r="563" spans="3:3" x14ac:dyDescent="0.2">
      <c r="C563" s="2" t="s">
        <v>3176</v>
      </c>
    </row>
    <row r="564" spans="3:3" x14ac:dyDescent="0.2">
      <c r="C564" s="2" t="s">
        <v>3104</v>
      </c>
    </row>
    <row r="565" spans="3:3" x14ac:dyDescent="0.2">
      <c r="C565" s="2" t="s">
        <v>3132</v>
      </c>
    </row>
    <row r="566" spans="3:3" x14ac:dyDescent="0.2">
      <c r="C566" s="2" t="s">
        <v>3121</v>
      </c>
    </row>
    <row r="567" spans="3:3" x14ac:dyDescent="0.2">
      <c r="C567" s="2" t="s">
        <v>3146</v>
      </c>
    </row>
    <row r="568" spans="3:3" x14ac:dyDescent="0.2">
      <c r="C568" s="2" t="s">
        <v>3137</v>
      </c>
    </row>
    <row r="569" spans="3:3" x14ac:dyDescent="0.2">
      <c r="C569" s="2" t="s">
        <v>3161</v>
      </c>
    </row>
    <row r="570" spans="3:3" x14ac:dyDescent="0.2">
      <c r="C570" s="2" t="s">
        <v>3149</v>
      </c>
    </row>
    <row r="571" spans="3:3" x14ac:dyDescent="0.2">
      <c r="C571" s="2" t="s">
        <v>3118</v>
      </c>
    </row>
    <row r="572" spans="3:3" x14ac:dyDescent="0.2">
      <c r="C572" s="2" t="s">
        <v>3197</v>
      </c>
    </row>
    <row r="573" spans="3:3" x14ac:dyDescent="0.2">
      <c r="C573" s="2" t="s">
        <v>3201</v>
      </c>
    </row>
    <row r="574" spans="3:3" x14ac:dyDescent="0.2">
      <c r="C574" s="2" t="s">
        <v>3233</v>
      </c>
    </row>
    <row r="575" spans="3:3" x14ac:dyDescent="0.2">
      <c r="C575" s="2" t="s">
        <v>3141</v>
      </c>
    </row>
    <row r="576" spans="3:3" x14ac:dyDescent="0.2">
      <c r="C576" s="2" t="s">
        <v>3159</v>
      </c>
    </row>
    <row r="577" spans="3:3" x14ac:dyDescent="0.2">
      <c r="C577" s="2" t="s">
        <v>3170</v>
      </c>
    </row>
    <row r="578" spans="3:3" x14ac:dyDescent="0.2">
      <c r="C578" s="2" t="s">
        <v>3089</v>
      </c>
    </row>
    <row r="579" spans="3:3" x14ac:dyDescent="0.2">
      <c r="C579" s="2" t="s">
        <v>3105</v>
      </c>
    </row>
    <row r="580" spans="3:3" x14ac:dyDescent="0.2">
      <c r="C580" s="2" t="s">
        <v>3160</v>
      </c>
    </row>
    <row r="581" spans="3:3" x14ac:dyDescent="0.2">
      <c r="C581" s="2" t="s">
        <v>3158</v>
      </c>
    </row>
    <row r="582" spans="3:3" x14ac:dyDescent="0.2">
      <c r="C582" s="2" t="s">
        <v>3136</v>
      </c>
    </row>
    <row r="583" spans="3:3" x14ac:dyDescent="0.2">
      <c r="C583" s="2" t="s">
        <v>3180</v>
      </c>
    </row>
    <row r="584" spans="3:3" x14ac:dyDescent="0.2">
      <c r="C584" s="2" t="s">
        <v>3150</v>
      </c>
    </row>
    <row r="585" spans="3:3" x14ac:dyDescent="0.2">
      <c r="C585" s="2" t="s">
        <v>3190</v>
      </c>
    </row>
    <row r="586" spans="3:3" x14ac:dyDescent="0.2">
      <c r="C586" s="2" t="s">
        <v>3131</v>
      </c>
    </row>
    <row r="587" spans="3:3" x14ac:dyDescent="0.2">
      <c r="C587" s="2" t="s">
        <v>3034</v>
      </c>
    </row>
    <row r="588" spans="3:3" x14ac:dyDescent="0.2">
      <c r="C588" s="2" t="s">
        <v>3182</v>
      </c>
    </row>
    <row r="589" spans="3:3" x14ac:dyDescent="0.2">
      <c r="C589" s="2" t="s">
        <v>3033</v>
      </c>
    </row>
    <row r="590" spans="3:3" x14ac:dyDescent="0.2">
      <c r="C590" s="2" t="s">
        <v>3090</v>
      </c>
    </row>
    <row r="591" spans="3:3" x14ac:dyDescent="0.2">
      <c r="C591" s="2" t="s">
        <v>3055</v>
      </c>
    </row>
    <row r="592" spans="3:3" x14ac:dyDescent="0.2">
      <c r="C592" s="2" t="s">
        <v>3068</v>
      </c>
    </row>
    <row r="593" spans="3:3" x14ac:dyDescent="0.2">
      <c r="C593" s="2" t="s">
        <v>3042</v>
      </c>
    </row>
    <row r="594" spans="3:3" x14ac:dyDescent="0.2">
      <c r="C594" s="2" t="s">
        <v>3171</v>
      </c>
    </row>
    <row r="595" spans="3:3" x14ac:dyDescent="0.2">
      <c r="C595" s="2" t="s">
        <v>3164</v>
      </c>
    </row>
    <row r="596" spans="3:3" x14ac:dyDescent="0.2">
      <c r="C596" s="2" t="s">
        <v>3027</v>
      </c>
    </row>
    <row r="597" spans="3:3" x14ac:dyDescent="0.2">
      <c r="C597" s="2" t="s">
        <v>3114</v>
      </c>
    </row>
    <row r="598" spans="3:3" x14ac:dyDescent="0.2">
      <c r="C598" s="2" t="s">
        <v>3122</v>
      </c>
    </row>
    <row r="599" spans="3:3" x14ac:dyDescent="0.2">
      <c r="C599" s="2" t="s">
        <v>3184</v>
      </c>
    </row>
    <row r="600" spans="3:3" x14ac:dyDescent="0.2">
      <c r="C600" s="2" t="s">
        <v>3116</v>
      </c>
    </row>
    <row r="601" spans="3:3" x14ac:dyDescent="0.2">
      <c r="C601" s="2" t="s">
        <v>3115</v>
      </c>
    </row>
    <row r="602" spans="3:3" x14ac:dyDescent="0.2">
      <c r="C602" s="2" t="s">
        <v>3127</v>
      </c>
    </row>
    <row r="603" spans="3:3" x14ac:dyDescent="0.2">
      <c r="C603" s="2" t="s">
        <v>3144</v>
      </c>
    </row>
    <row r="604" spans="3:3" x14ac:dyDescent="0.2">
      <c r="C604" s="2" t="s">
        <v>3162</v>
      </c>
    </row>
    <row r="605" spans="3:3" x14ac:dyDescent="0.2">
      <c r="C605" s="2" t="s">
        <v>3086</v>
      </c>
    </row>
    <row r="606" spans="3:3" x14ac:dyDescent="0.2">
      <c r="C606" s="2" t="s">
        <v>3096</v>
      </c>
    </row>
    <row r="607" spans="3:3" x14ac:dyDescent="0.2">
      <c r="C607" s="2" t="s">
        <v>3057</v>
      </c>
    </row>
    <row r="608" spans="3:3" x14ac:dyDescent="0.2">
      <c r="C608" s="2" t="s">
        <v>3047</v>
      </c>
    </row>
    <row r="609" spans="3:3" x14ac:dyDescent="0.2">
      <c r="C609" s="2" t="s">
        <v>3125</v>
      </c>
    </row>
    <row r="610" spans="3:3" x14ac:dyDescent="0.2">
      <c r="C610" s="2" t="s">
        <v>3077</v>
      </c>
    </row>
    <row r="611" spans="3:3" x14ac:dyDescent="0.2">
      <c r="C611" s="2" t="s">
        <v>3065</v>
      </c>
    </row>
    <row r="612" spans="3:3" x14ac:dyDescent="0.2">
      <c r="C612" s="2" t="s">
        <v>3066</v>
      </c>
    </row>
    <row r="613" spans="3:3" x14ac:dyDescent="0.2">
      <c r="C613" s="2" t="s">
        <v>3151</v>
      </c>
    </row>
    <row r="614" spans="3:3" x14ac:dyDescent="0.2">
      <c r="C614" s="2" t="s">
        <v>3148</v>
      </c>
    </row>
    <row r="615" spans="3:3" x14ac:dyDescent="0.2">
      <c r="C615" s="2" t="s">
        <v>3075</v>
      </c>
    </row>
    <row r="616" spans="3:3" x14ac:dyDescent="0.2">
      <c r="C616" s="2" t="s">
        <v>3053</v>
      </c>
    </row>
    <row r="617" spans="3:3" x14ac:dyDescent="0.2">
      <c r="C617" s="2" t="s">
        <v>3120</v>
      </c>
    </row>
    <row r="618" spans="3:3" x14ac:dyDescent="0.2">
      <c r="C618" s="2" t="s">
        <v>3156</v>
      </c>
    </row>
    <row r="619" spans="3:3" x14ac:dyDescent="0.2">
      <c r="C619" s="2" t="s">
        <v>3058</v>
      </c>
    </row>
    <row r="620" spans="3:3" x14ac:dyDescent="0.2">
      <c r="C620" s="2" t="s">
        <v>3064</v>
      </c>
    </row>
    <row r="621" spans="3:3" x14ac:dyDescent="0.2">
      <c r="C621" s="2" t="s">
        <v>3061</v>
      </c>
    </row>
    <row r="622" spans="3:3" x14ac:dyDescent="0.2">
      <c r="C622" s="2" t="s">
        <v>3039</v>
      </c>
    </row>
    <row r="623" spans="3:3" x14ac:dyDescent="0.2">
      <c r="C623" s="2" t="s">
        <v>3052</v>
      </c>
    </row>
    <row r="624" spans="3:3" x14ac:dyDescent="0.2">
      <c r="C624" s="2" t="s">
        <v>3168</v>
      </c>
    </row>
    <row r="625" spans="3:3" x14ac:dyDescent="0.2">
      <c r="C625" s="2" t="s">
        <v>3041</v>
      </c>
    </row>
    <row r="626" spans="3:3" x14ac:dyDescent="0.2">
      <c r="C626" s="2" t="s">
        <v>3071</v>
      </c>
    </row>
    <row r="627" spans="3:3" x14ac:dyDescent="0.2">
      <c r="C627" s="2" t="s">
        <v>3045</v>
      </c>
    </row>
    <row r="628" spans="3:3" x14ac:dyDescent="0.2">
      <c r="C628" s="2" t="s">
        <v>3050</v>
      </c>
    </row>
    <row r="629" spans="3:3" x14ac:dyDescent="0.2">
      <c r="C629" s="2" t="s">
        <v>3165</v>
      </c>
    </row>
    <row r="630" spans="3:3" x14ac:dyDescent="0.2">
      <c r="C630" s="2" t="s">
        <v>3087</v>
      </c>
    </row>
    <row r="631" spans="3:3" x14ac:dyDescent="0.2">
      <c r="C631" s="2" t="s">
        <v>3081</v>
      </c>
    </row>
    <row r="632" spans="3:3" x14ac:dyDescent="0.2">
      <c r="C632" s="2" t="s">
        <v>3093</v>
      </c>
    </row>
    <row r="633" spans="3:3" x14ac:dyDescent="0.2">
      <c r="C633" s="2" t="s">
        <v>3099</v>
      </c>
    </row>
    <row r="634" spans="3:3" x14ac:dyDescent="0.2">
      <c r="C634" s="2" t="s">
        <v>3026</v>
      </c>
    </row>
    <row r="635" spans="3:3" x14ac:dyDescent="0.2">
      <c r="C635" s="2" t="s">
        <v>3035</v>
      </c>
    </row>
    <row r="636" spans="3:3" x14ac:dyDescent="0.2">
      <c r="C636" s="2" t="s">
        <v>3798</v>
      </c>
    </row>
    <row r="637" spans="3:3" x14ac:dyDescent="0.2">
      <c r="C637" s="2" t="s">
        <v>3032</v>
      </c>
    </row>
    <row r="638" spans="3:3" x14ac:dyDescent="0.2">
      <c r="C638" s="2" t="s">
        <v>3084</v>
      </c>
    </row>
    <row r="639" spans="3:3" x14ac:dyDescent="0.2">
      <c r="C639" s="2" t="s">
        <v>3051</v>
      </c>
    </row>
    <row r="640" spans="3:3" x14ac:dyDescent="0.2">
      <c r="C640" s="2" t="s">
        <v>3043</v>
      </c>
    </row>
    <row r="641" spans="3:3" x14ac:dyDescent="0.2">
      <c r="C641" s="2" t="s">
        <v>3799</v>
      </c>
    </row>
    <row r="642" spans="3:3" x14ac:dyDescent="0.2">
      <c r="C642" s="2" t="s">
        <v>3169</v>
      </c>
    </row>
    <row r="643" spans="3:3" x14ac:dyDescent="0.2">
      <c r="C643" s="2" t="s">
        <v>3800</v>
      </c>
    </row>
    <row r="644" spans="3:3" x14ac:dyDescent="0.2">
      <c r="C644" s="2" t="s">
        <v>3088</v>
      </c>
    </row>
    <row r="645" spans="3:3" x14ac:dyDescent="0.2">
      <c r="C645" s="2" t="s">
        <v>3801</v>
      </c>
    </row>
    <row r="646" spans="3:3" x14ac:dyDescent="0.2">
      <c r="C646" s="2" t="s">
        <v>3094</v>
      </c>
    </row>
    <row r="647" spans="3:3" x14ac:dyDescent="0.2">
      <c r="C647" s="2" t="s">
        <v>3092</v>
      </c>
    </row>
    <row r="648" spans="3:3" x14ac:dyDescent="0.2">
      <c r="C648" s="2" t="s">
        <v>3082</v>
      </c>
    </row>
    <row r="649" spans="3:3" x14ac:dyDescent="0.2">
      <c r="C649" s="2" t="s">
        <v>3091</v>
      </c>
    </row>
    <row r="650" spans="3:3" x14ac:dyDescent="0.2">
      <c r="C650" s="2" t="s">
        <v>3062</v>
      </c>
    </row>
    <row r="651" spans="3:3" x14ac:dyDescent="0.2">
      <c r="C651" s="2" t="s">
        <v>3046</v>
      </c>
    </row>
    <row r="652" spans="3:3" x14ac:dyDescent="0.2">
      <c r="C652" s="2" t="s">
        <v>3031</v>
      </c>
    </row>
    <row r="653" spans="3:3" x14ac:dyDescent="0.2">
      <c r="C653" s="2" t="s">
        <v>3802</v>
      </c>
    </row>
    <row r="654" spans="3:3" x14ac:dyDescent="0.2">
      <c r="C654" s="2" t="s">
        <v>3098</v>
      </c>
    </row>
    <row r="655" spans="3:3" x14ac:dyDescent="0.2">
      <c r="C655" s="2" t="s">
        <v>3803</v>
      </c>
    </row>
    <row r="656" spans="3:3" x14ac:dyDescent="0.2">
      <c r="C656" s="2" t="s">
        <v>3036</v>
      </c>
    </row>
    <row r="657" spans="3:3" x14ac:dyDescent="0.2">
      <c r="C657" s="2" t="s">
        <v>3100</v>
      </c>
    </row>
    <row r="658" spans="3:3" x14ac:dyDescent="0.2">
      <c r="C658" s="2" t="s">
        <v>3804</v>
      </c>
    </row>
    <row r="659" spans="3:3" x14ac:dyDescent="0.2">
      <c r="C659" s="2" t="s">
        <v>3805</v>
      </c>
    </row>
    <row r="660" spans="3:3" x14ac:dyDescent="0.2">
      <c r="C660" s="2" t="s">
        <v>3101</v>
      </c>
    </row>
    <row r="661" spans="3:3" x14ac:dyDescent="0.2">
      <c r="C661" s="2" t="s">
        <v>3806</v>
      </c>
    </row>
    <row r="662" spans="3:3" x14ac:dyDescent="0.2">
      <c r="C662" s="2" t="s">
        <v>3807</v>
      </c>
    </row>
    <row r="663" spans="3:3" x14ac:dyDescent="0.2">
      <c r="C663" s="2" t="s">
        <v>3037</v>
      </c>
    </row>
    <row r="664" spans="3:3" x14ac:dyDescent="0.2">
      <c r="C664" s="2" t="s">
        <v>3808</v>
      </c>
    </row>
    <row r="665" spans="3:3" x14ac:dyDescent="0.2">
      <c r="C665" s="2" t="s">
        <v>3809</v>
      </c>
    </row>
    <row r="666" spans="3:3" x14ac:dyDescent="0.2">
      <c r="C666" s="2" t="s">
        <v>3810</v>
      </c>
    </row>
    <row r="667" spans="3:3" x14ac:dyDescent="0.2">
      <c r="C667" s="2" t="s">
        <v>3811</v>
      </c>
    </row>
    <row r="668" spans="3:3" x14ac:dyDescent="0.2">
      <c r="C668" s="2" t="s">
        <v>3812</v>
      </c>
    </row>
    <row r="669" spans="3:3" x14ac:dyDescent="0.2">
      <c r="C669" s="2" t="s">
        <v>3813</v>
      </c>
    </row>
    <row r="670" spans="3:3" x14ac:dyDescent="0.2">
      <c r="C670" s="2" t="s">
        <v>3814</v>
      </c>
    </row>
    <row r="671" spans="3:3" x14ac:dyDescent="0.2">
      <c r="C671" s="2" t="s">
        <v>3815</v>
      </c>
    </row>
    <row r="672" spans="3:3" x14ac:dyDescent="0.2">
      <c r="C672" s="2" t="s">
        <v>3816</v>
      </c>
    </row>
    <row r="673" spans="3:3" x14ac:dyDescent="0.2">
      <c r="C673" s="2" t="s">
        <v>3817</v>
      </c>
    </row>
    <row r="674" spans="3:3" x14ac:dyDescent="0.2">
      <c r="C674" s="2" t="s">
        <v>3818</v>
      </c>
    </row>
    <row r="675" spans="3:3" x14ac:dyDescent="0.2">
      <c r="C675" s="2" t="s">
        <v>3819</v>
      </c>
    </row>
    <row r="676" spans="3:3" x14ac:dyDescent="0.2">
      <c r="C676" s="2" t="s">
        <v>3820</v>
      </c>
    </row>
    <row r="677" spans="3:3" x14ac:dyDescent="0.2">
      <c r="C677" s="2" t="s">
        <v>3821</v>
      </c>
    </row>
    <row r="678" spans="3:3" x14ac:dyDescent="0.2">
      <c r="C678" s="2" t="s">
        <v>3822</v>
      </c>
    </row>
    <row r="679" spans="3:3" x14ac:dyDescent="0.2">
      <c r="C679" s="2" t="s">
        <v>3823</v>
      </c>
    </row>
    <row r="680" spans="3:3" x14ac:dyDescent="0.2">
      <c r="C680" s="2" t="s">
        <v>3824</v>
      </c>
    </row>
    <row r="681" spans="3:3" x14ac:dyDescent="0.2">
      <c r="C681" s="2" t="s">
        <v>3825</v>
      </c>
    </row>
    <row r="682" spans="3:3" x14ac:dyDescent="0.2">
      <c r="C682" s="2" t="s">
        <v>3826</v>
      </c>
    </row>
    <row r="683" spans="3:3" x14ac:dyDescent="0.2">
      <c r="C683" s="2" t="s">
        <v>3827</v>
      </c>
    </row>
    <row r="684" spans="3:3" x14ac:dyDescent="0.2">
      <c r="C684" s="2" t="s">
        <v>3828</v>
      </c>
    </row>
    <row r="685" spans="3:3" x14ac:dyDescent="0.2">
      <c r="C685" s="2" t="s">
        <v>3829</v>
      </c>
    </row>
    <row r="686" spans="3:3" x14ac:dyDescent="0.2">
      <c r="C686" s="2" t="s">
        <v>3830</v>
      </c>
    </row>
    <row r="687" spans="3:3" x14ac:dyDescent="0.2">
      <c r="C687" s="2" t="s">
        <v>3831</v>
      </c>
    </row>
    <row r="688" spans="3:3" x14ac:dyDescent="0.2">
      <c r="C688" s="2" t="s">
        <v>3832</v>
      </c>
    </row>
    <row r="689" spans="3:3" x14ac:dyDescent="0.2">
      <c r="C689" s="2" t="s">
        <v>3833</v>
      </c>
    </row>
    <row r="690" spans="3:3" x14ac:dyDescent="0.2">
      <c r="C690" s="2" t="s">
        <v>3834</v>
      </c>
    </row>
    <row r="691" spans="3:3" x14ac:dyDescent="0.2">
      <c r="C691" s="2" t="s">
        <v>3835</v>
      </c>
    </row>
    <row r="692" spans="3:3" x14ac:dyDescent="0.2">
      <c r="C692" s="2" t="s">
        <v>3836</v>
      </c>
    </row>
    <row r="693" spans="3:3" x14ac:dyDescent="0.2">
      <c r="C693" s="2" t="s">
        <v>3837</v>
      </c>
    </row>
    <row r="694" spans="3:3" x14ac:dyDescent="0.2">
      <c r="C694" s="2" t="s">
        <v>3838</v>
      </c>
    </row>
    <row r="695" spans="3:3" x14ac:dyDescent="0.2">
      <c r="C695" s="2" t="s">
        <v>3839</v>
      </c>
    </row>
    <row r="696" spans="3:3" x14ac:dyDescent="0.2">
      <c r="C696" s="2" t="s">
        <v>3840</v>
      </c>
    </row>
    <row r="697" spans="3:3" x14ac:dyDescent="0.2">
      <c r="C697" s="2" t="s">
        <v>3841</v>
      </c>
    </row>
    <row r="698" spans="3:3" x14ac:dyDescent="0.2">
      <c r="C698" s="2" t="s">
        <v>3842</v>
      </c>
    </row>
    <row r="699" spans="3:3" x14ac:dyDescent="0.2">
      <c r="C699" s="2" t="s">
        <v>3843</v>
      </c>
    </row>
    <row r="700" spans="3:3" x14ac:dyDescent="0.2">
      <c r="C700" s="2" t="s">
        <v>3844</v>
      </c>
    </row>
    <row r="701" spans="3:3" x14ac:dyDescent="0.2">
      <c r="C701" s="2" t="s">
        <v>3845</v>
      </c>
    </row>
    <row r="702" spans="3:3" x14ac:dyDescent="0.2">
      <c r="C702" s="2" t="s">
        <v>3846</v>
      </c>
    </row>
    <row r="703" spans="3:3" x14ac:dyDescent="0.2">
      <c r="C703" s="2" t="s">
        <v>3847</v>
      </c>
    </row>
    <row r="704" spans="3:3" x14ac:dyDescent="0.2">
      <c r="C704" s="2" t="s">
        <v>3848</v>
      </c>
    </row>
    <row r="705" spans="3:3" x14ac:dyDescent="0.2">
      <c r="C705" s="2" t="s">
        <v>3849</v>
      </c>
    </row>
    <row r="706" spans="3:3" x14ac:dyDescent="0.2">
      <c r="C706" s="2" t="s">
        <v>3850</v>
      </c>
    </row>
    <row r="707" spans="3:3" x14ac:dyDescent="0.2">
      <c r="C707" s="2" t="s">
        <v>3851</v>
      </c>
    </row>
    <row r="708" spans="3:3" x14ac:dyDescent="0.2">
      <c r="C708" s="2" t="s">
        <v>3852</v>
      </c>
    </row>
    <row r="709" spans="3:3" x14ac:dyDescent="0.2">
      <c r="C709" s="2" t="s">
        <v>3853</v>
      </c>
    </row>
    <row r="710" spans="3:3" x14ac:dyDescent="0.2">
      <c r="C710" s="2" t="s">
        <v>3854</v>
      </c>
    </row>
    <row r="711" spans="3:3" x14ac:dyDescent="0.2">
      <c r="C711" s="2" t="s">
        <v>3855</v>
      </c>
    </row>
    <row r="712" spans="3:3" x14ac:dyDescent="0.2">
      <c r="C712" s="2" t="s">
        <v>3856</v>
      </c>
    </row>
    <row r="713" spans="3:3" x14ac:dyDescent="0.2">
      <c r="C713" s="2" t="s">
        <v>3857</v>
      </c>
    </row>
    <row r="714" spans="3:3" x14ac:dyDescent="0.2">
      <c r="C714" s="2" t="s">
        <v>3858</v>
      </c>
    </row>
    <row r="715" spans="3:3" x14ac:dyDescent="0.2">
      <c r="C715" s="2" t="s">
        <v>3859</v>
      </c>
    </row>
    <row r="716" spans="3:3" x14ac:dyDescent="0.2">
      <c r="C716" s="2" t="s">
        <v>3860</v>
      </c>
    </row>
    <row r="717" spans="3:3" x14ac:dyDescent="0.2">
      <c r="C717" s="2" t="s">
        <v>3861</v>
      </c>
    </row>
    <row r="718" spans="3:3" x14ac:dyDescent="0.2">
      <c r="C718" s="2" t="s">
        <v>3862</v>
      </c>
    </row>
    <row r="719" spans="3:3" x14ac:dyDescent="0.2">
      <c r="C719" s="2" t="s">
        <v>3863</v>
      </c>
    </row>
    <row r="720" spans="3:3" x14ac:dyDescent="0.2">
      <c r="C720" s="2" t="s">
        <v>3864</v>
      </c>
    </row>
    <row r="721" spans="3:3" x14ac:dyDescent="0.2">
      <c r="C721" s="2" t="s">
        <v>3865</v>
      </c>
    </row>
    <row r="722" spans="3:3" x14ac:dyDescent="0.2">
      <c r="C722" s="2" t="s">
        <v>3866</v>
      </c>
    </row>
    <row r="723" spans="3:3" x14ac:dyDescent="0.2">
      <c r="C723" s="2" t="s">
        <v>3867</v>
      </c>
    </row>
    <row r="724" spans="3:3" x14ac:dyDescent="0.2">
      <c r="C724" s="2" t="s">
        <v>3868</v>
      </c>
    </row>
    <row r="725" spans="3:3" x14ac:dyDescent="0.2">
      <c r="C725" s="2" t="s">
        <v>3869</v>
      </c>
    </row>
    <row r="726" spans="3:3" x14ac:dyDescent="0.2">
      <c r="C726" s="2" t="s">
        <v>3870</v>
      </c>
    </row>
    <row r="727" spans="3:3" x14ac:dyDescent="0.2">
      <c r="C727" s="2" t="s">
        <v>3871</v>
      </c>
    </row>
    <row r="728" spans="3:3" x14ac:dyDescent="0.2">
      <c r="C728" s="2" t="s">
        <v>3872</v>
      </c>
    </row>
    <row r="729" spans="3:3" x14ac:dyDescent="0.2">
      <c r="C729" s="2" t="s">
        <v>3873</v>
      </c>
    </row>
    <row r="730" spans="3:3" x14ac:dyDescent="0.2">
      <c r="C730" s="2" t="s">
        <v>3874</v>
      </c>
    </row>
    <row r="731" spans="3:3" x14ac:dyDescent="0.2">
      <c r="C731" s="2" t="s">
        <v>3875</v>
      </c>
    </row>
    <row r="732" spans="3:3" x14ac:dyDescent="0.2">
      <c r="C732" s="2" t="s">
        <v>3876</v>
      </c>
    </row>
    <row r="733" spans="3:3" x14ac:dyDescent="0.2">
      <c r="C733" s="2" t="s">
        <v>3877</v>
      </c>
    </row>
    <row r="734" spans="3:3" x14ac:dyDescent="0.2">
      <c r="C734" s="2" t="s">
        <v>3878</v>
      </c>
    </row>
    <row r="735" spans="3:3" x14ac:dyDescent="0.2">
      <c r="C735" s="2" t="s">
        <v>3879</v>
      </c>
    </row>
    <row r="736" spans="3:3" x14ac:dyDescent="0.2">
      <c r="C736" s="2" t="s">
        <v>3880</v>
      </c>
    </row>
    <row r="737" spans="3:3" x14ac:dyDescent="0.2">
      <c r="C737" s="2" t="s">
        <v>3881</v>
      </c>
    </row>
    <row r="738" spans="3:3" x14ac:dyDescent="0.2">
      <c r="C738" s="2" t="s">
        <v>3882</v>
      </c>
    </row>
    <row r="739" spans="3:3" x14ac:dyDescent="0.2">
      <c r="C739" s="2" t="s">
        <v>3883</v>
      </c>
    </row>
    <row r="740" spans="3:3" x14ac:dyDescent="0.2">
      <c r="C740" s="2" t="s">
        <v>3884</v>
      </c>
    </row>
    <row r="741" spans="3:3" x14ac:dyDescent="0.2">
      <c r="C741" s="2" t="s">
        <v>3885</v>
      </c>
    </row>
    <row r="742" spans="3:3" x14ac:dyDescent="0.2">
      <c r="C742" s="2" t="s">
        <v>3886</v>
      </c>
    </row>
    <row r="743" spans="3:3" x14ac:dyDescent="0.2">
      <c r="C743" s="2" t="s">
        <v>3887</v>
      </c>
    </row>
    <row r="744" spans="3:3" x14ac:dyDescent="0.2">
      <c r="C744" s="2" t="s">
        <v>3888</v>
      </c>
    </row>
    <row r="745" spans="3:3" x14ac:dyDescent="0.2">
      <c r="C745" s="2" t="s">
        <v>3889</v>
      </c>
    </row>
    <row r="746" spans="3:3" x14ac:dyDescent="0.2">
      <c r="C746" s="2" t="s">
        <v>3890</v>
      </c>
    </row>
    <row r="747" spans="3:3" x14ac:dyDescent="0.2">
      <c r="C747" s="2" t="s">
        <v>3891</v>
      </c>
    </row>
    <row r="748" spans="3:3" x14ac:dyDescent="0.2">
      <c r="C748" s="2" t="s">
        <v>3892</v>
      </c>
    </row>
    <row r="749" spans="3:3" x14ac:dyDescent="0.2">
      <c r="C749" s="2" t="s">
        <v>3893</v>
      </c>
    </row>
    <row r="750" spans="3:3" x14ac:dyDescent="0.2">
      <c r="C750" s="2" t="s">
        <v>3894</v>
      </c>
    </row>
    <row r="751" spans="3:3" x14ac:dyDescent="0.2">
      <c r="C751" s="2" t="s">
        <v>3895</v>
      </c>
    </row>
    <row r="752" spans="3:3" x14ac:dyDescent="0.2">
      <c r="C752" s="2" t="s">
        <v>3896</v>
      </c>
    </row>
    <row r="753" spans="3:3" x14ac:dyDescent="0.2">
      <c r="C753" s="2" t="s">
        <v>3897</v>
      </c>
    </row>
    <row r="754" spans="3:3" x14ac:dyDescent="0.2">
      <c r="C754" s="2" t="s">
        <v>3898</v>
      </c>
    </row>
    <row r="755" spans="3:3" x14ac:dyDescent="0.2">
      <c r="C755" s="2" t="s">
        <v>3899</v>
      </c>
    </row>
    <row r="756" spans="3:3" x14ac:dyDescent="0.2">
      <c r="C756" s="2" t="s">
        <v>3900</v>
      </c>
    </row>
    <row r="757" spans="3:3" x14ac:dyDescent="0.2">
      <c r="C757" s="2" t="s">
        <v>3901</v>
      </c>
    </row>
    <row r="758" spans="3:3" x14ac:dyDescent="0.2">
      <c r="C758" s="2" t="s">
        <v>3902</v>
      </c>
    </row>
    <row r="759" spans="3:3" x14ac:dyDescent="0.2">
      <c r="C759" s="2" t="s">
        <v>3377</v>
      </c>
    </row>
    <row r="760" spans="3:3" x14ac:dyDescent="0.2">
      <c r="C760" s="2" t="s">
        <v>3275</v>
      </c>
    </row>
    <row r="761" spans="3:3" x14ac:dyDescent="0.2">
      <c r="C761" s="2" t="s">
        <v>3044</v>
      </c>
    </row>
    <row r="762" spans="3:3" x14ac:dyDescent="0.2">
      <c r="C762" s="2" t="s">
        <v>3903</v>
      </c>
    </row>
    <row r="763" spans="3:3" x14ac:dyDescent="0.2">
      <c r="C763" s="2" t="s">
        <v>3904</v>
      </c>
    </row>
    <row r="764" spans="3:3" x14ac:dyDescent="0.2">
      <c r="C764" s="2" t="s">
        <v>3905</v>
      </c>
    </row>
    <row r="765" spans="3:3" x14ac:dyDescent="0.2">
      <c r="C765" s="2" t="s">
        <v>3108</v>
      </c>
    </row>
    <row r="766" spans="3:3" x14ac:dyDescent="0.2">
      <c r="C766" s="2" t="s">
        <v>3155</v>
      </c>
    </row>
    <row r="767" spans="3:3" x14ac:dyDescent="0.2">
      <c r="C767" s="2" t="s">
        <v>3906</v>
      </c>
    </row>
    <row r="768" spans="3:3" x14ac:dyDescent="0.2">
      <c r="C768" s="2" t="s">
        <v>3907</v>
      </c>
    </row>
    <row r="769" spans="3:3" x14ac:dyDescent="0.2">
      <c r="C769" s="2" t="s">
        <v>3908</v>
      </c>
    </row>
    <row r="770" spans="3:3" x14ac:dyDescent="0.2">
      <c r="C770" s="2" t="s">
        <v>3128</v>
      </c>
    </row>
    <row r="771" spans="3:3" x14ac:dyDescent="0.2">
      <c r="C771" s="2" t="s">
        <v>3179</v>
      </c>
    </row>
    <row r="772" spans="3:3" x14ac:dyDescent="0.2">
      <c r="C772" s="2" t="s">
        <v>3225</v>
      </c>
    </row>
    <row r="773" spans="3:3" x14ac:dyDescent="0.2">
      <c r="C773" s="2" t="s">
        <v>3219</v>
      </c>
    </row>
    <row r="774" spans="3:3" x14ac:dyDescent="0.2">
      <c r="C774" s="2" t="s">
        <v>3909</v>
      </c>
    </row>
    <row r="775" spans="3:3" x14ac:dyDescent="0.2">
      <c r="C775" s="2" t="s">
        <v>3254</v>
      </c>
    </row>
    <row r="776" spans="3:3" x14ac:dyDescent="0.2">
      <c r="C776" s="2" t="s">
        <v>3133</v>
      </c>
    </row>
  </sheetData>
  <mergeCells count="3">
    <mergeCell ref="A3:A4"/>
    <mergeCell ref="A189:L189"/>
    <mergeCell ref="O189:P189"/>
  </mergeCells>
  <conditionalFormatting sqref="B3">
    <cfRule type="duplicateValues" dxfId="92" priority="3"/>
  </conditionalFormatting>
  <conditionalFormatting sqref="B4:B188">
    <cfRule type="duplicateValues" dxfId="91" priority="69"/>
  </conditionalFormatting>
  <conditionalFormatting sqref="C200:C776">
    <cfRule type="duplicateValues" dxfId="90" priority="2"/>
  </conditionalFormatting>
  <conditionalFormatting sqref="C1:C1048576">
    <cfRule type="duplicateValues" dxfId="89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8"/>
  <sheetViews>
    <sheetView zoomScale="110" zoomScaleNormal="110" workbookViewId="0">
      <pane xSplit="3" ySplit="2" topLeftCell="D3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141" t="s">
        <v>2777</v>
      </c>
      <c r="B3" s="73" t="s">
        <v>1877</v>
      </c>
      <c r="C3" s="9" t="s">
        <v>1878</v>
      </c>
      <c r="D3" s="75" t="s">
        <v>426</v>
      </c>
      <c r="E3" s="13">
        <v>44420</v>
      </c>
      <c r="F3" s="75" t="s">
        <v>1661</v>
      </c>
      <c r="G3" s="13">
        <v>44422</v>
      </c>
      <c r="H3" s="10" t="s">
        <v>1662</v>
      </c>
      <c r="I3" s="1">
        <v>153</v>
      </c>
      <c r="J3" s="1">
        <v>35</v>
      </c>
      <c r="K3" s="1">
        <v>20</v>
      </c>
      <c r="L3" s="1">
        <v>8</v>
      </c>
      <c r="M3" s="79">
        <v>26.774999999999999</v>
      </c>
      <c r="N3" s="8">
        <v>27</v>
      </c>
      <c r="O3" s="62">
        <v>3000</v>
      </c>
      <c r="P3" s="63">
        <f>Table2245236891011121314151617181920212224234567234568910111213[[#This Row],[PEMBULATAN]]*O3</f>
        <v>81000</v>
      </c>
    </row>
    <row r="4" spans="1:16" ht="39" customHeight="1" x14ac:dyDescent="0.2">
      <c r="A4" s="142"/>
      <c r="B4" s="74"/>
      <c r="C4" s="9" t="s">
        <v>1879</v>
      </c>
      <c r="D4" s="75" t="s">
        <v>426</v>
      </c>
      <c r="E4" s="13">
        <v>44420</v>
      </c>
      <c r="F4" s="75" t="s">
        <v>1661</v>
      </c>
      <c r="G4" s="13">
        <v>44422</v>
      </c>
      <c r="H4" s="10" t="s">
        <v>1662</v>
      </c>
      <c r="I4" s="1">
        <v>44</v>
      </c>
      <c r="J4" s="1">
        <v>28</v>
      </c>
      <c r="K4" s="1">
        <v>2</v>
      </c>
      <c r="L4" s="1">
        <v>3</v>
      </c>
      <c r="M4" s="79">
        <v>0.61599999999999999</v>
      </c>
      <c r="N4" s="8">
        <v>3</v>
      </c>
      <c r="O4" s="62">
        <v>3000</v>
      </c>
      <c r="P4" s="63">
        <f>Table2245236891011121314151617181920212224234567234568910111213[[#This Row],[PEMBULATAN]]*O4</f>
        <v>9000</v>
      </c>
    </row>
    <row r="5" spans="1:16" ht="22.5" customHeight="1" x14ac:dyDescent="0.2">
      <c r="A5" s="143" t="s">
        <v>32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5"/>
      <c r="M5" s="78">
        <f>SUBTOTAL(109,Table2245236891011121314151617181920212224234567234568910111213[KG VOLUME])</f>
        <v>27.390999999999998</v>
      </c>
      <c r="N5" s="66">
        <f>SUM(N3:N4)</f>
        <v>30</v>
      </c>
      <c r="O5" s="146">
        <f>SUM(P3:P4)</f>
        <v>90000</v>
      </c>
      <c r="P5" s="147"/>
    </row>
    <row r="6" spans="1:16" ht="22.5" customHeight="1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  <c r="N6" s="84" t="s">
        <v>53</v>
      </c>
      <c r="O6" s="83"/>
      <c r="P6" s="83">
        <f>O5*10%</f>
        <v>9000</v>
      </c>
    </row>
    <row r="7" spans="1:16" x14ac:dyDescent="0.2">
      <c r="A7" s="11"/>
      <c r="B7" s="54" t="s">
        <v>46</v>
      </c>
      <c r="C7" s="53"/>
      <c r="D7" s="55" t="s">
        <v>47</v>
      </c>
      <c r="H7" s="61"/>
      <c r="N7" s="60" t="s">
        <v>33</v>
      </c>
      <c r="P7" s="67">
        <f>O5*1%</f>
        <v>900</v>
      </c>
    </row>
    <row r="8" spans="1:16" x14ac:dyDescent="0.2">
      <c r="A8" s="11"/>
      <c r="H8" s="61"/>
      <c r="N8" s="60" t="s">
        <v>34</v>
      </c>
      <c r="P8" s="69">
        <v>0</v>
      </c>
    </row>
    <row r="9" spans="1:16" ht="15.75" thickBot="1" x14ac:dyDescent="0.25">
      <c r="A9" s="11"/>
      <c r="H9" s="61"/>
      <c r="N9" s="60" t="s">
        <v>35</v>
      </c>
      <c r="P9" s="69">
        <v>0</v>
      </c>
    </row>
    <row r="10" spans="1:16" x14ac:dyDescent="0.2">
      <c r="A10" s="11"/>
      <c r="H10" s="61"/>
      <c r="N10" s="64" t="s">
        <v>36</v>
      </c>
      <c r="O10" s="65"/>
      <c r="P10" s="68">
        <f>O5-P6+P7</f>
        <v>81900</v>
      </c>
    </row>
    <row r="11" spans="1:16" x14ac:dyDescent="0.2">
      <c r="B11" s="54"/>
      <c r="C11" s="53"/>
      <c r="D11" s="55"/>
    </row>
    <row r="12" spans="1:16" x14ac:dyDescent="0.2">
      <c r="C12" s="53" t="s">
        <v>3713</v>
      </c>
    </row>
    <row r="13" spans="1:16" x14ac:dyDescent="0.2">
      <c r="A13" s="11"/>
      <c r="C13" s="2" t="s">
        <v>3714</v>
      </c>
      <c r="H13" s="61"/>
      <c r="P13" s="70"/>
    </row>
    <row r="14" spans="1:16" x14ac:dyDescent="0.2">
      <c r="A14" s="11"/>
      <c r="C14" s="2" t="s">
        <v>3715</v>
      </c>
      <c r="H14" s="61"/>
      <c r="O14" s="56"/>
      <c r="P14" s="70"/>
    </row>
    <row r="15" spans="1:16" s="3" customFormat="1" x14ac:dyDescent="0.25">
      <c r="A15" s="11"/>
      <c r="B15" s="2"/>
      <c r="C15" s="2" t="s">
        <v>3402</v>
      </c>
      <c r="E15" s="12"/>
      <c r="H15" s="61"/>
      <c r="N15" s="14"/>
      <c r="O15" s="14"/>
      <c r="P15" s="14"/>
    </row>
    <row r="16" spans="1:16" s="3" customFormat="1" x14ac:dyDescent="0.2">
      <c r="A16" s="11"/>
      <c r="B16" s="2"/>
      <c r="C16" s="53" t="s">
        <v>3716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3399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3717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3383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3393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3394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3382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3371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3362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3374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3375</v>
      </c>
      <c r="E26" s="12"/>
      <c r="H26" s="61"/>
      <c r="N26" s="14"/>
      <c r="O26" s="14"/>
      <c r="P26" s="14"/>
    </row>
    <row r="27" spans="1:16" x14ac:dyDescent="0.2">
      <c r="C27" s="2" t="s">
        <v>3373</v>
      </c>
    </row>
    <row r="28" spans="1:16" x14ac:dyDescent="0.2">
      <c r="C28" s="2" t="s">
        <v>3350</v>
      </c>
    </row>
    <row r="29" spans="1:16" x14ac:dyDescent="0.2">
      <c r="C29" s="2" t="s">
        <v>3359</v>
      </c>
    </row>
    <row r="30" spans="1:16" x14ac:dyDescent="0.2">
      <c r="C30" s="2" t="s">
        <v>3366</v>
      </c>
    </row>
    <row r="31" spans="1:16" x14ac:dyDescent="0.2">
      <c r="C31" s="2" t="s">
        <v>3368</v>
      </c>
    </row>
    <row r="32" spans="1:16" x14ac:dyDescent="0.2">
      <c r="C32" s="2" t="s">
        <v>3352</v>
      </c>
    </row>
    <row r="33" spans="3:3" x14ac:dyDescent="0.2">
      <c r="C33" s="2" t="s">
        <v>3358</v>
      </c>
    </row>
    <row r="34" spans="3:3" x14ac:dyDescent="0.2">
      <c r="C34" s="2" t="s">
        <v>3367</v>
      </c>
    </row>
    <row r="35" spans="3:3" x14ac:dyDescent="0.2">
      <c r="C35" s="2" t="s">
        <v>3348</v>
      </c>
    </row>
    <row r="36" spans="3:3" x14ac:dyDescent="0.2">
      <c r="C36" s="2" t="s">
        <v>3341</v>
      </c>
    </row>
    <row r="37" spans="3:3" x14ac:dyDescent="0.2">
      <c r="C37" s="2" t="s">
        <v>3345</v>
      </c>
    </row>
    <row r="38" spans="3:3" x14ac:dyDescent="0.2">
      <c r="C38" s="2" t="s">
        <v>3322</v>
      </c>
    </row>
    <row r="39" spans="3:3" x14ac:dyDescent="0.2">
      <c r="C39" s="2" t="s">
        <v>3320</v>
      </c>
    </row>
    <row r="40" spans="3:3" x14ac:dyDescent="0.2">
      <c r="C40" s="2" t="s">
        <v>3306</v>
      </c>
    </row>
    <row r="41" spans="3:3" x14ac:dyDescent="0.2">
      <c r="C41" s="2" t="s">
        <v>3299</v>
      </c>
    </row>
    <row r="42" spans="3:3" x14ac:dyDescent="0.2">
      <c r="C42" s="2" t="s">
        <v>3280</v>
      </c>
    </row>
    <row r="43" spans="3:3" x14ac:dyDescent="0.2">
      <c r="C43" s="2" t="s">
        <v>3302</v>
      </c>
    </row>
    <row r="44" spans="3:3" x14ac:dyDescent="0.2">
      <c r="C44" s="2" t="s">
        <v>3333</v>
      </c>
    </row>
    <row r="45" spans="3:3" x14ac:dyDescent="0.2">
      <c r="C45" s="2" t="s">
        <v>3298</v>
      </c>
    </row>
    <row r="46" spans="3:3" x14ac:dyDescent="0.2">
      <c r="C46" s="2" t="s">
        <v>3301</v>
      </c>
    </row>
    <row r="47" spans="3:3" x14ac:dyDescent="0.2">
      <c r="C47" s="2" t="s">
        <v>3379</v>
      </c>
    </row>
    <row r="48" spans="3:3" x14ac:dyDescent="0.2">
      <c r="C48" s="2" t="s">
        <v>3365</v>
      </c>
    </row>
    <row r="49" spans="3:3" x14ac:dyDescent="0.2">
      <c r="C49" s="2" t="s">
        <v>3356</v>
      </c>
    </row>
    <row r="50" spans="3:3" x14ac:dyDescent="0.2">
      <c r="C50" s="2" t="s">
        <v>3346</v>
      </c>
    </row>
    <row r="51" spans="3:3" x14ac:dyDescent="0.2">
      <c r="C51" s="2" t="s">
        <v>3335</v>
      </c>
    </row>
    <row r="52" spans="3:3" x14ac:dyDescent="0.2">
      <c r="C52" s="2" t="s">
        <v>3384</v>
      </c>
    </row>
    <row r="53" spans="3:3" x14ac:dyDescent="0.2">
      <c r="C53" s="2" t="s">
        <v>3339</v>
      </c>
    </row>
    <row r="54" spans="3:3" x14ac:dyDescent="0.2">
      <c r="C54" s="2" t="s">
        <v>3327</v>
      </c>
    </row>
    <row r="55" spans="3:3" x14ac:dyDescent="0.2">
      <c r="C55" s="2" t="s">
        <v>3386</v>
      </c>
    </row>
    <row r="56" spans="3:3" x14ac:dyDescent="0.2">
      <c r="C56" s="2" t="s">
        <v>3318</v>
      </c>
    </row>
    <row r="57" spans="3:3" x14ac:dyDescent="0.2">
      <c r="C57" s="2" t="s">
        <v>3325</v>
      </c>
    </row>
    <row r="58" spans="3:3" x14ac:dyDescent="0.2">
      <c r="C58" s="2" t="s">
        <v>3309</v>
      </c>
    </row>
    <row r="59" spans="3:3" x14ac:dyDescent="0.2">
      <c r="C59" s="2" t="s">
        <v>3314</v>
      </c>
    </row>
    <row r="60" spans="3:3" x14ac:dyDescent="0.2">
      <c r="C60" s="2" t="s">
        <v>3290</v>
      </c>
    </row>
    <row r="61" spans="3:3" x14ac:dyDescent="0.2">
      <c r="C61" s="2" t="s">
        <v>3268</v>
      </c>
    </row>
    <row r="62" spans="3:3" x14ac:dyDescent="0.2">
      <c r="C62" s="2" t="s">
        <v>3288</v>
      </c>
    </row>
    <row r="63" spans="3:3" x14ac:dyDescent="0.2">
      <c r="C63" s="2" t="s">
        <v>3287</v>
      </c>
    </row>
    <row r="64" spans="3:3" x14ac:dyDescent="0.2">
      <c r="C64" s="2" t="s">
        <v>3261</v>
      </c>
    </row>
    <row r="65" spans="3:3" x14ac:dyDescent="0.2">
      <c r="C65" s="2" t="s">
        <v>3274</v>
      </c>
    </row>
    <row r="66" spans="3:3" x14ac:dyDescent="0.2">
      <c r="C66" s="2" t="s">
        <v>3246</v>
      </c>
    </row>
    <row r="67" spans="3:3" x14ac:dyDescent="0.2">
      <c r="C67" s="2" t="s">
        <v>3259</v>
      </c>
    </row>
    <row r="68" spans="3:3" x14ac:dyDescent="0.2">
      <c r="C68" s="2" t="s">
        <v>3266</v>
      </c>
    </row>
    <row r="69" spans="3:3" x14ac:dyDescent="0.2">
      <c r="C69" s="2" t="s">
        <v>3338</v>
      </c>
    </row>
    <row r="70" spans="3:3" x14ac:dyDescent="0.2">
      <c r="C70" s="2" t="s">
        <v>3269</v>
      </c>
    </row>
    <row r="71" spans="3:3" x14ac:dyDescent="0.2">
      <c r="C71" s="2" t="s">
        <v>3243</v>
      </c>
    </row>
    <row r="72" spans="3:3" x14ac:dyDescent="0.2">
      <c r="C72" s="2" t="s">
        <v>3242</v>
      </c>
    </row>
    <row r="73" spans="3:3" x14ac:dyDescent="0.2">
      <c r="C73" s="2" t="s">
        <v>3244</v>
      </c>
    </row>
    <row r="74" spans="3:3" x14ac:dyDescent="0.2">
      <c r="C74" s="2" t="s">
        <v>3389</v>
      </c>
    </row>
    <row r="75" spans="3:3" x14ac:dyDescent="0.2">
      <c r="C75" s="2" t="s">
        <v>3390</v>
      </c>
    </row>
    <row r="76" spans="3:3" x14ac:dyDescent="0.2">
      <c r="C76" s="2" t="s">
        <v>3391</v>
      </c>
    </row>
    <row r="77" spans="3:3" x14ac:dyDescent="0.2">
      <c r="C77" s="2" t="s">
        <v>3256</v>
      </c>
    </row>
    <row r="78" spans="3:3" x14ac:dyDescent="0.2">
      <c r="C78" s="2" t="s">
        <v>3353</v>
      </c>
    </row>
    <row r="79" spans="3:3" x14ac:dyDescent="0.2">
      <c r="C79" s="2" t="s">
        <v>3340</v>
      </c>
    </row>
    <row r="80" spans="3:3" x14ac:dyDescent="0.2">
      <c r="C80" s="2" t="s">
        <v>3351</v>
      </c>
    </row>
    <row r="81" spans="3:3" x14ac:dyDescent="0.2">
      <c r="C81" s="2" t="s">
        <v>3282</v>
      </c>
    </row>
    <row r="82" spans="3:3" x14ac:dyDescent="0.2">
      <c r="C82" s="2" t="s">
        <v>3328</v>
      </c>
    </row>
    <row r="83" spans="3:3" x14ac:dyDescent="0.2">
      <c r="C83" s="2" t="s">
        <v>3317</v>
      </c>
    </row>
    <row r="84" spans="3:3" x14ac:dyDescent="0.2">
      <c r="C84" s="2" t="s">
        <v>3291</v>
      </c>
    </row>
    <row r="85" spans="3:3" x14ac:dyDescent="0.2">
      <c r="C85" s="2" t="s">
        <v>3277</v>
      </c>
    </row>
    <row r="86" spans="3:3" x14ac:dyDescent="0.2">
      <c r="C86" s="2" t="s">
        <v>3289</v>
      </c>
    </row>
    <row r="87" spans="3:3" x14ac:dyDescent="0.2">
      <c r="C87" s="2" t="s">
        <v>3273</v>
      </c>
    </row>
    <row r="88" spans="3:3" x14ac:dyDescent="0.2">
      <c r="C88" s="2" t="s">
        <v>3227</v>
      </c>
    </row>
    <row r="89" spans="3:3" x14ac:dyDescent="0.2">
      <c r="C89" s="2" t="s">
        <v>3331</v>
      </c>
    </row>
    <row r="90" spans="3:3" x14ac:dyDescent="0.2">
      <c r="C90" s="2" t="s">
        <v>3265</v>
      </c>
    </row>
    <row r="91" spans="3:3" x14ac:dyDescent="0.2">
      <c r="C91" s="2" t="s">
        <v>3304</v>
      </c>
    </row>
    <row r="92" spans="3:3" x14ac:dyDescent="0.2">
      <c r="C92" s="2" t="s">
        <v>3293</v>
      </c>
    </row>
    <row r="93" spans="3:3" x14ac:dyDescent="0.2">
      <c r="C93" s="2" t="s">
        <v>3214</v>
      </c>
    </row>
    <row r="94" spans="3:3" x14ac:dyDescent="0.2">
      <c r="C94" s="2" t="s">
        <v>3230</v>
      </c>
    </row>
    <row r="95" spans="3:3" x14ac:dyDescent="0.2">
      <c r="C95" s="2" t="s">
        <v>3221</v>
      </c>
    </row>
    <row r="96" spans="3:3" x14ac:dyDescent="0.2">
      <c r="C96" s="2" t="s">
        <v>3218</v>
      </c>
    </row>
    <row r="97" spans="3:3" x14ac:dyDescent="0.2">
      <c r="C97" s="2" t="s">
        <v>3224</v>
      </c>
    </row>
    <row r="98" spans="3:3" x14ac:dyDescent="0.2">
      <c r="C98" s="2" t="s">
        <v>3222</v>
      </c>
    </row>
    <row r="99" spans="3:3" x14ac:dyDescent="0.2">
      <c r="C99" s="2" t="s">
        <v>3223</v>
      </c>
    </row>
    <row r="100" spans="3:3" x14ac:dyDescent="0.2">
      <c r="C100" s="2" t="s">
        <v>3403</v>
      </c>
    </row>
    <row r="101" spans="3:3" x14ac:dyDescent="0.2">
      <c r="C101" s="2" t="s">
        <v>3257</v>
      </c>
    </row>
    <row r="102" spans="3:3" x14ac:dyDescent="0.2">
      <c r="C102" s="2" t="s">
        <v>3213</v>
      </c>
    </row>
    <row r="103" spans="3:3" x14ac:dyDescent="0.2">
      <c r="C103" s="2" t="s">
        <v>3247</v>
      </c>
    </row>
    <row r="104" spans="3:3" x14ac:dyDescent="0.2">
      <c r="C104" s="2" t="s">
        <v>3205</v>
      </c>
    </row>
    <row r="105" spans="3:3" x14ac:dyDescent="0.2">
      <c r="C105" s="2" t="s">
        <v>3250</v>
      </c>
    </row>
    <row r="106" spans="3:3" x14ac:dyDescent="0.2">
      <c r="C106" s="2" t="s">
        <v>3191</v>
      </c>
    </row>
    <row r="107" spans="3:3" x14ac:dyDescent="0.2">
      <c r="C107" s="2" t="s">
        <v>3193</v>
      </c>
    </row>
    <row r="108" spans="3:3" x14ac:dyDescent="0.2">
      <c r="C108" s="2" t="s">
        <v>3188</v>
      </c>
    </row>
    <row r="109" spans="3:3" x14ac:dyDescent="0.2">
      <c r="C109" s="2" t="s">
        <v>3248</v>
      </c>
    </row>
    <row r="110" spans="3:3" x14ac:dyDescent="0.2">
      <c r="C110" s="2" t="s">
        <v>3199</v>
      </c>
    </row>
    <row r="111" spans="3:3" x14ac:dyDescent="0.2">
      <c r="C111" s="2" t="s">
        <v>3198</v>
      </c>
    </row>
    <row r="112" spans="3:3" x14ac:dyDescent="0.2">
      <c r="C112" s="2" t="s">
        <v>3129</v>
      </c>
    </row>
    <row r="113" spans="3:3" x14ac:dyDescent="0.2">
      <c r="C113" s="2" t="s">
        <v>3174</v>
      </c>
    </row>
    <row r="114" spans="3:3" x14ac:dyDescent="0.2">
      <c r="C114" s="2" t="s">
        <v>3126</v>
      </c>
    </row>
    <row r="115" spans="3:3" x14ac:dyDescent="0.2">
      <c r="C115" s="2" t="s">
        <v>3103</v>
      </c>
    </row>
    <row r="116" spans="3:3" x14ac:dyDescent="0.2">
      <c r="C116" s="2" t="s">
        <v>3123</v>
      </c>
    </row>
    <row r="117" spans="3:3" x14ac:dyDescent="0.2">
      <c r="C117" s="2" t="s">
        <v>3110</v>
      </c>
    </row>
    <row r="118" spans="3:3" x14ac:dyDescent="0.2">
      <c r="C118" s="2" t="s">
        <v>3163</v>
      </c>
    </row>
    <row r="119" spans="3:3" x14ac:dyDescent="0.2">
      <c r="C119" s="2" t="s">
        <v>3200</v>
      </c>
    </row>
    <row r="120" spans="3:3" x14ac:dyDescent="0.2">
      <c r="C120" s="2" t="s">
        <v>3187</v>
      </c>
    </row>
    <row r="121" spans="3:3" x14ac:dyDescent="0.2">
      <c r="C121" s="2" t="s">
        <v>3106</v>
      </c>
    </row>
    <row r="122" spans="3:3" x14ac:dyDescent="0.2">
      <c r="C122" s="2" t="s">
        <v>3107</v>
      </c>
    </row>
    <row r="123" spans="3:3" x14ac:dyDescent="0.2">
      <c r="C123" s="2" t="s">
        <v>3113</v>
      </c>
    </row>
    <row r="124" spans="3:3" x14ac:dyDescent="0.2">
      <c r="C124" s="2" t="s">
        <v>3112</v>
      </c>
    </row>
    <row r="125" spans="3:3" x14ac:dyDescent="0.2">
      <c r="C125" s="2" t="s">
        <v>3119</v>
      </c>
    </row>
    <row r="126" spans="3:3" x14ac:dyDescent="0.2">
      <c r="C126" s="2" t="s">
        <v>3196</v>
      </c>
    </row>
    <row r="127" spans="3:3" x14ac:dyDescent="0.2">
      <c r="C127" s="2" t="s">
        <v>3139</v>
      </c>
    </row>
    <row r="128" spans="3:3" x14ac:dyDescent="0.2">
      <c r="C128" s="2" t="s">
        <v>3135</v>
      </c>
    </row>
    <row r="129" spans="3:3" x14ac:dyDescent="0.2">
      <c r="C129" s="2" t="s">
        <v>3140</v>
      </c>
    </row>
    <row r="130" spans="3:3" x14ac:dyDescent="0.2">
      <c r="C130" s="2" t="s">
        <v>3130</v>
      </c>
    </row>
    <row r="131" spans="3:3" x14ac:dyDescent="0.2">
      <c r="C131" s="2" t="s">
        <v>3142</v>
      </c>
    </row>
    <row r="132" spans="3:3" x14ac:dyDescent="0.2">
      <c r="C132" s="2" t="s">
        <v>3143</v>
      </c>
    </row>
    <row r="133" spans="3:3" x14ac:dyDescent="0.2">
      <c r="C133" s="2" t="s">
        <v>3109</v>
      </c>
    </row>
    <row r="134" spans="3:3" x14ac:dyDescent="0.2">
      <c r="C134" s="2" t="s">
        <v>3157</v>
      </c>
    </row>
    <row r="135" spans="3:3" x14ac:dyDescent="0.2">
      <c r="C135" s="2" t="s">
        <v>3235</v>
      </c>
    </row>
    <row r="136" spans="3:3" x14ac:dyDescent="0.2">
      <c r="C136" s="2" t="s">
        <v>3167</v>
      </c>
    </row>
    <row r="137" spans="3:3" x14ac:dyDescent="0.2">
      <c r="C137" s="2" t="s">
        <v>3095</v>
      </c>
    </row>
    <row r="138" spans="3:3" x14ac:dyDescent="0.2">
      <c r="C138" s="2" t="s">
        <v>3025</v>
      </c>
    </row>
    <row r="139" spans="3:3" x14ac:dyDescent="0.2">
      <c r="C139" s="2" t="s">
        <v>3183</v>
      </c>
    </row>
    <row r="140" spans="3:3" x14ac:dyDescent="0.2">
      <c r="C140" s="2" t="s">
        <v>3152</v>
      </c>
    </row>
    <row r="141" spans="3:3" x14ac:dyDescent="0.2">
      <c r="C141" s="2" t="s">
        <v>3138</v>
      </c>
    </row>
    <row r="142" spans="3:3" x14ac:dyDescent="0.2">
      <c r="C142" s="2" t="s">
        <v>3124</v>
      </c>
    </row>
    <row r="143" spans="3:3" x14ac:dyDescent="0.2">
      <c r="C143" s="2" t="s">
        <v>3153</v>
      </c>
    </row>
    <row r="144" spans="3:3" x14ac:dyDescent="0.2">
      <c r="C144" s="2" t="s">
        <v>3147</v>
      </c>
    </row>
    <row r="145" spans="3:3" x14ac:dyDescent="0.2">
      <c r="C145" s="2" t="s">
        <v>3111</v>
      </c>
    </row>
    <row r="146" spans="3:3" x14ac:dyDescent="0.2">
      <c r="C146" s="2" t="s">
        <v>3134</v>
      </c>
    </row>
    <row r="147" spans="3:3" x14ac:dyDescent="0.2">
      <c r="C147" s="2" t="s">
        <v>3145</v>
      </c>
    </row>
    <row r="148" spans="3:3" x14ac:dyDescent="0.2">
      <c r="C148" s="2" t="s">
        <v>3117</v>
      </c>
    </row>
    <row r="149" spans="3:3" x14ac:dyDescent="0.2">
      <c r="C149" s="2" t="s">
        <v>3154</v>
      </c>
    </row>
    <row r="150" spans="3:3" x14ac:dyDescent="0.2">
      <c r="C150" s="2" t="s">
        <v>3181</v>
      </c>
    </row>
    <row r="151" spans="3:3" x14ac:dyDescent="0.2">
      <c r="C151" s="2" t="s">
        <v>3030</v>
      </c>
    </row>
    <row r="152" spans="3:3" x14ac:dyDescent="0.2">
      <c r="C152" s="2" t="s">
        <v>3073</v>
      </c>
    </row>
    <row r="153" spans="3:3" x14ac:dyDescent="0.2">
      <c r="C153" s="2" t="s">
        <v>3029</v>
      </c>
    </row>
    <row r="154" spans="3:3" x14ac:dyDescent="0.2">
      <c r="C154" s="2" t="s">
        <v>3038</v>
      </c>
    </row>
    <row r="155" spans="3:3" x14ac:dyDescent="0.2">
      <c r="C155" s="2" t="s">
        <v>3085</v>
      </c>
    </row>
    <row r="156" spans="3:3" x14ac:dyDescent="0.2">
      <c r="C156" s="2" t="s">
        <v>3054</v>
      </c>
    </row>
    <row r="157" spans="3:3" x14ac:dyDescent="0.2">
      <c r="C157" s="2" t="s">
        <v>3040</v>
      </c>
    </row>
    <row r="158" spans="3:3" x14ac:dyDescent="0.2">
      <c r="C158" s="2" t="s">
        <v>3078</v>
      </c>
    </row>
    <row r="159" spans="3:3" x14ac:dyDescent="0.2">
      <c r="C159" s="2" t="s">
        <v>3059</v>
      </c>
    </row>
    <row r="160" spans="3:3" x14ac:dyDescent="0.2">
      <c r="C160" s="2" t="s">
        <v>3028</v>
      </c>
    </row>
    <row r="161" spans="3:3" x14ac:dyDescent="0.2">
      <c r="C161" s="2" t="s">
        <v>3166</v>
      </c>
    </row>
    <row r="162" spans="3:3" x14ac:dyDescent="0.2">
      <c r="C162" s="2" t="s">
        <v>3097</v>
      </c>
    </row>
    <row r="163" spans="3:3" x14ac:dyDescent="0.2">
      <c r="C163" s="2" t="s">
        <v>3172</v>
      </c>
    </row>
    <row r="164" spans="3:3" x14ac:dyDescent="0.2">
      <c r="C164" s="2" t="s">
        <v>3175</v>
      </c>
    </row>
    <row r="165" spans="3:3" x14ac:dyDescent="0.2">
      <c r="C165" s="2" t="s">
        <v>3079</v>
      </c>
    </row>
    <row r="166" spans="3:3" x14ac:dyDescent="0.2">
      <c r="C166" s="2" t="s">
        <v>3056</v>
      </c>
    </row>
    <row r="167" spans="3:3" x14ac:dyDescent="0.2">
      <c r="C167" s="2" t="s">
        <v>3048</v>
      </c>
    </row>
    <row r="168" spans="3:3" x14ac:dyDescent="0.2">
      <c r="C168" s="2" t="s">
        <v>3083</v>
      </c>
    </row>
    <row r="169" spans="3:3" x14ac:dyDescent="0.2">
      <c r="C169" s="2" t="s">
        <v>3060</v>
      </c>
    </row>
    <row r="170" spans="3:3" x14ac:dyDescent="0.2">
      <c r="C170" s="2" t="s">
        <v>3076</v>
      </c>
    </row>
    <row r="171" spans="3:3" x14ac:dyDescent="0.2">
      <c r="C171" s="2" t="s">
        <v>3069</v>
      </c>
    </row>
    <row r="172" spans="3:3" x14ac:dyDescent="0.2">
      <c r="C172" s="2" t="s">
        <v>3080</v>
      </c>
    </row>
    <row r="173" spans="3:3" x14ac:dyDescent="0.2">
      <c r="C173" s="2" t="s">
        <v>3074</v>
      </c>
    </row>
    <row r="174" spans="3:3" x14ac:dyDescent="0.2">
      <c r="C174" s="2" t="s">
        <v>3070</v>
      </c>
    </row>
    <row r="175" spans="3:3" x14ac:dyDescent="0.2">
      <c r="C175" s="2" t="s">
        <v>3072</v>
      </c>
    </row>
    <row r="176" spans="3:3" x14ac:dyDescent="0.2">
      <c r="C176" s="2" t="s">
        <v>3067</v>
      </c>
    </row>
    <row r="177" spans="3:3" x14ac:dyDescent="0.2">
      <c r="C177" s="2" t="s">
        <v>3063</v>
      </c>
    </row>
    <row r="178" spans="3:3" x14ac:dyDescent="0.2">
      <c r="C178" s="2" t="s">
        <v>3049</v>
      </c>
    </row>
    <row r="179" spans="3:3" x14ac:dyDescent="0.2">
      <c r="C179" s="2" t="s">
        <v>3718</v>
      </c>
    </row>
    <row r="180" spans="3:3" x14ac:dyDescent="0.2">
      <c r="C180" s="2" t="s">
        <v>3719</v>
      </c>
    </row>
    <row r="181" spans="3:3" x14ac:dyDescent="0.2">
      <c r="C181" s="2" t="s">
        <v>3720</v>
      </c>
    </row>
    <row r="182" spans="3:3" x14ac:dyDescent="0.2">
      <c r="C182" s="2" t="s">
        <v>3721</v>
      </c>
    </row>
    <row r="183" spans="3:3" x14ac:dyDescent="0.2">
      <c r="C183" s="2" t="s">
        <v>3722</v>
      </c>
    </row>
    <row r="184" spans="3:3" x14ac:dyDescent="0.2">
      <c r="C184" s="2" t="s">
        <v>3723</v>
      </c>
    </row>
    <row r="185" spans="3:3" x14ac:dyDescent="0.2">
      <c r="C185" s="2" t="s">
        <v>3724</v>
      </c>
    </row>
    <row r="186" spans="3:3" x14ac:dyDescent="0.2">
      <c r="C186" s="2" t="s">
        <v>3725</v>
      </c>
    </row>
    <row r="187" spans="3:3" x14ac:dyDescent="0.2">
      <c r="C187" s="2" t="s">
        <v>3726</v>
      </c>
    </row>
    <row r="188" spans="3:3" x14ac:dyDescent="0.2">
      <c r="C188" s="2" t="s">
        <v>3727</v>
      </c>
    </row>
    <row r="189" spans="3:3" x14ac:dyDescent="0.2">
      <c r="C189" s="2" t="s">
        <v>3728</v>
      </c>
    </row>
    <row r="190" spans="3:3" x14ac:dyDescent="0.2">
      <c r="C190" s="2" t="s">
        <v>3729</v>
      </c>
    </row>
    <row r="191" spans="3:3" x14ac:dyDescent="0.2">
      <c r="C191" s="2" t="s">
        <v>3730</v>
      </c>
    </row>
    <row r="192" spans="3:3" x14ac:dyDescent="0.2">
      <c r="C192" s="2" t="s">
        <v>3731</v>
      </c>
    </row>
    <row r="193" spans="3:3" x14ac:dyDescent="0.2">
      <c r="C193" s="2" t="s">
        <v>3732</v>
      </c>
    </row>
    <row r="194" spans="3:3" x14ac:dyDescent="0.2">
      <c r="C194" s="2" t="s">
        <v>3733</v>
      </c>
    </row>
    <row r="195" spans="3:3" x14ac:dyDescent="0.2">
      <c r="C195" s="2" t="s">
        <v>3734</v>
      </c>
    </row>
    <row r="196" spans="3:3" x14ac:dyDescent="0.2">
      <c r="C196" s="2" t="s">
        <v>3735</v>
      </c>
    </row>
    <row r="197" spans="3:3" x14ac:dyDescent="0.2">
      <c r="C197" s="2" t="s">
        <v>3736</v>
      </c>
    </row>
    <row r="198" spans="3:3" x14ac:dyDescent="0.2">
      <c r="C198" s="2" t="s">
        <v>3737</v>
      </c>
    </row>
    <row r="199" spans="3:3" x14ac:dyDescent="0.2">
      <c r="C199" s="2" t="s">
        <v>3738</v>
      </c>
    </row>
    <row r="200" spans="3:3" x14ac:dyDescent="0.2">
      <c r="C200" s="2" t="s">
        <v>3739</v>
      </c>
    </row>
    <row r="201" spans="3:3" x14ac:dyDescent="0.2">
      <c r="C201" s="2" t="s">
        <v>3740</v>
      </c>
    </row>
    <row r="202" spans="3:3" x14ac:dyDescent="0.2">
      <c r="C202" s="2" t="s">
        <v>3741</v>
      </c>
    </row>
    <row r="203" spans="3:3" x14ac:dyDescent="0.2">
      <c r="C203" s="2" t="s">
        <v>3742</v>
      </c>
    </row>
    <row r="204" spans="3:3" x14ac:dyDescent="0.2">
      <c r="C204" s="2" t="s">
        <v>3743</v>
      </c>
    </row>
    <row r="205" spans="3:3" x14ac:dyDescent="0.2">
      <c r="C205" s="2" t="s">
        <v>3744</v>
      </c>
    </row>
    <row r="206" spans="3:3" x14ac:dyDescent="0.2">
      <c r="C206" s="2" t="s">
        <v>3745</v>
      </c>
    </row>
    <row r="207" spans="3:3" x14ac:dyDescent="0.2">
      <c r="C207" s="2" t="s">
        <v>3746</v>
      </c>
    </row>
    <row r="208" spans="3:3" x14ac:dyDescent="0.2">
      <c r="C208" s="2" t="s">
        <v>3747</v>
      </c>
    </row>
    <row r="209" spans="3:3" x14ac:dyDescent="0.2">
      <c r="C209" s="2" t="s">
        <v>3748</v>
      </c>
    </row>
    <row r="210" spans="3:3" x14ac:dyDescent="0.2">
      <c r="C210" s="2" t="s">
        <v>3749</v>
      </c>
    </row>
    <row r="211" spans="3:3" x14ac:dyDescent="0.2">
      <c r="C211" s="2" t="s">
        <v>3750</v>
      </c>
    </row>
    <row r="212" spans="3:3" x14ac:dyDescent="0.2">
      <c r="C212" s="2" t="s">
        <v>3751</v>
      </c>
    </row>
    <row r="213" spans="3:3" x14ac:dyDescent="0.2">
      <c r="C213" s="2" t="s">
        <v>3752</v>
      </c>
    </row>
    <row r="214" spans="3:3" x14ac:dyDescent="0.2">
      <c r="C214" s="2" t="s">
        <v>3753</v>
      </c>
    </row>
    <row r="215" spans="3:3" x14ac:dyDescent="0.2">
      <c r="C215" s="2" t="s">
        <v>3754</v>
      </c>
    </row>
    <row r="216" spans="3:3" x14ac:dyDescent="0.2">
      <c r="C216" s="2" t="s">
        <v>3755</v>
      </c>
    </row>
    <row r="217" spans="3:3" x14ac:dyDescent="0.2">
      <c r="C217" s="2" t="s">
        <v>3756</v>
      </c>
    </row>
    <row r="218" spans="3:3" x14ac:dyDescent="0.2">
      <c r="C218" s="2" t="s">
        <v>3757</v>
      </c>
    </row>
    <row r="219" spans="3:3" x14ac:dyDescent="0.2">
      <c r="C219" s="2" t="s">
        <v>3758</v>
      </c>
    </row>
    <row r="220" spans="3:3" x14ac:dyDescent="0.2">
      <c r="C220" s="2" t="s">
        <v>3759</v>
      </c>
    </row>
    <row r="221" spans="3:3" x14ac:dyDescent="0.2">
      <c r="C221" s="2" t="s">
        <v>3760</v>
      </c>
    </row>
    <row r="222" spans="3:3" x14ac:dyDescent="0.2">
      <c r="C222" s="2" t="s">
        <v>3761</v>
      </c>
    </row>
    <row r="223" spans="3:3" x14ac:dyDescent="0.2">
      <c r="C223" s="2" t="s">
        <v>3762</v>
      </c>
    </row>
    <row r="224" spans="3:3" x14ac:dyDescent="0.2">
      <c r="C224" s="2" t="s">
        <v>3763</v>
      </c>
    </row>
    <row r="225" spans="3:3" x14ac:dyDescent="0.2">
      <c r="C225" s="2" t="s">
        <v>3764</v>
      </c>
    </row>
    <row r="226" spans="3:3" x14ac:dyDescent="0.2">
      <c r="C226" s="2" t="s">
        <v>3765</v>
      </c>
    </row>
    <row r="227" spans="3:3" x14ac:dyDescent="0.2">
      <c r="C227" s="2" t="s">
        <v>3766</v>
      </c>
    </row>
    <row r="228" spans="3:3" x14ac:dyDescent="0.2">
      <c r="C228" s="2" t="s">
        <v>3767</v>
      </c>
    </row>
    <row r="229" spans="3:3" x14ac:dyDescent="0.2">
      <c r="C229" s="2" t="s">
        <v>3768</v>
      </c>
    </row>
    <row r="230" spans="3:3" x14ac:dyDescent="0.2">
      <c r="C230" s="2" t="s">
        <v>3769</v>
      </c>
    </row>
    <row r="231" spans="3:3" x14ac:dyDescent="0.2">
      <c r="C231" s="2" t="s">
        <v>3770</v>
      </c>
    </row>
    <row r="232" spans="3:3" x14ac:dyDescent="0.2">
      <c r="C232" s="2" t="s">
        <v>3771</v>
      </c>
    </row>
    <row r="233" spans="3:3" x14ac:dyDescent="0.2">
      <c r="C233" s="2" t="s">
        <v>3772</v>
      </c>
    </row>
    <row r="234" spans="3:3" x14ac:dyDescent="0.2">
      <c r="C234" s="2" t="s">
        <v>3773</v>
      </c>
    </row>
    <row r="235" spans="3:3" x14ac:dyDescent="0.2">
      <c r="C235" s="2" t="s">
        <v>3774</v>
      </c>
    </row>
    <row r="236" spans="3:3" x14ac:dyDescent="0.2">
      <c r="C236" s="2" t="s">
        <v>3775</v>
      </c>
    </row>
    <row r="237" spans="3:3" x14ac:dyDescent="0.2">
      <c r="C237" s="2" t="s">
        <v>3776</v>
      </c>
    </row>
    <row r="238" spans="3:3" x14ac:dyDescent="0.2">
      <c r="C238" s="2" t="s">
        <v>3777</v>
      </c>
    </row>
    <row r="239" spans="3:3" x14ac:dyDescent="0.2">
      <c r="C239" s="2" t="s">
        <v>3778</v>
      </c>
    </row>
    <row r="240" spans="3:3" x14ac:dyDescent="0.2">
      <c r="C240" s="2" t="s">
        <v>3779</v>
      </c>
    </row>
    <row r="241" spans="3:3" x14ac:dyDescent="0.2">
      <c r="C241" s="2" t="s">
        <v>3780</v>
      </c>
    </row>
    <row r="242" spans="3:3" x14ac:dyDescent="0.2">
      <c r="C242" s="2" t="s">
        <v>3781</v>
      </c>
    </row>
    <row r="243" spans="3:3" x14ac:dyDescent="0.2">
      <c r="C243" s="2" t="s">
        <v>3782</v>
      </c>
    </row>
    <row r="244" spans="3:3" x14ac:dyDescent="0.2">
      <c r="C244" s="2" t="s">
        <v>3783</v>
      </c>
    </row>
    <row r="245" spans="3:3" x14ac:dyDescent="0.2">
      <c r="C245" s="2" t="s">
        <v>3784</v>
      </c>
    </row>
    <row r="246" spans="3:3" x14ac:dyDescent="0.2">
      <c r="C246" s="2" t="s">
        <v>3785</v>
      </c>
    </row>
    <row r="247" spans="3:3" x14ac:dyDescent="0.2">
      <c r="C247" s="2" t="s">
        <v>3786</v>
      </c>
    </row>
    <row r="248" spans="3:3" x14ac:dyDescent="0.2">
      <c r="C248" s="2" t="s">
        <v>3787</v>
      </c>
    </row>
    <row r="249" spans="3:3" x14ac:dyDescent="0.2">
      <c r="C249" s="2" t="s">
        <v>3788</v>
      </c>
    </row>
    <row r="250" spans="3:3" x14ac:dyDescent="0.2">
      <c r="C250" s="2" t="s">
        <v>3789</v>
      </c>
    </row>
    <row r="251" spans="3:3" x14ac:dyDescent="0.2">
      <c r="C251" s="2" t="s">
        <v>3790</v>
      </c>
    </row>
    <row r="252" spans="3:3" x14ac:dyDescent="0.2">
      <c r="C252" s="2" t="s">
        <v>3791</v>
      </c>
    </row>
    <row r="253" spans="3:3" x14ac:dyDescent="0.2">
      <c r="C253" s="2" t="s">
        <v>3792</v>
      </c>
    </row>
    <row r="254" spans="3:3" x14ac:dyDescent="0.2">
      <c r="C254" s="2" t="s">
        <v>3372</v>
      </c>
    </row>
    <row r="255" spans="3:3" x14ac:dyDescent="0.2">
      <c r="C255" s="2" t="s">
        <v>3400</v>
      </c>
    </row>
    <row r="256" spans="3:3" x14ac:dyDescent="0.2">
      <c r="C256" s="2" t="s">
        <v>3793</v>
      </c>
    </row>
    <row r="257" spans="3:3" x14ac:dyDescent="0.2">
      <c r="C257" s="2" t="s">
        <v>3397</v>
      </c>
    </row>
    <row r="258" spans="3:3" x14ac:dyDescent="0.2">
      <c r="C258" s="2" t="s">
        <v>3398</v>
      </c>
    </row>
    <row r="259" spans="3:3" x14ac:dyDescent="0.2">
      <c r="C259" s="2" t="s">
        <v>3395</v>
      </c>
    </row>
    <row r="260" spans="3:3" x14ac:dyDescent="0.2">
      <c r="C260" s="2" t="s">
        <v>3381</v>
      </c>
    </row>
    <row r="261" spans="3:3" x14ac:dyDescent="0.2">
      <c r="C261" s="2" t="s">
        <v>3794</v>
      </c>
    </row>
    <row r="262" spans="3:3" x14ac:dyDescent="0.2">
      <c r="C262" s="2" t="s">
        <v>3396</v>
      </c>
    </row>
    <row r="263" spans="3:3" x14ac:dyDescent="0.2">
      <c r="C263" s="2" t="s">
        <v>3795</v>
      </c>
    </row>
    <row r="264" spans="3:3" x14ac:dyDescent="0.2">
      <c r="C264" s="2" t="s">
        <v>3796</v>
      </c>
    </row>
    <row r="265" spans="3:3" x14ac:dyDescent="0.2">
      <c r="C265" s="2" t="s">
        <v>3401</v>
      </c>
    </row>
    <row r="266" spans="3:3" x14ac:dyDescent="0.2">
      <c r="C266" s="2" t="s">
        <v>3797</v>
      </c>
    </row>
    <row r="267" spans="3:3" x14ac:dyDescent="0.2">
      <c r="C267" s="2" t="s">
        <v>3360</v>
      </c>
    </row>
    <row r="268" spans="3:3" x14ac:dyDescent="0.2">
      <c r="C268" s="2" t="s">
        <v>3378</v>
      </c>
    </row>
    <row r="269" spans="3:3" x14ac:dyDescent="0.2">
      <c r="C269" s="2" t="s">
        <v>3370</v>
      </c>
    </row>
    <row r="270" spans="3:3" x14ac:dyDescent="0.2">
      <c r="C270" s="2" t="s">
        <v>3380</v>
      </c>
    </row>
    <row r="271" spans="3:3" x14ac:dyDescent="0.2">
      <c r="C271" s="2" t="s">
        <v>3392</v>
      </c>
    </row>
    <row r="272" spans="3:3" x14ac:dyDescent="0.2">
      <c r="C272" s="2" t="s">
        <v>3363</v>
      </c>
    </row>
    <row r="273" spans="3:3" x14ac:dyDescent="0.2">
      <c r="C273" s="2" t="s">
        <v>3369</v>
      </c>
    </row>
    <row r="274" spans="3:3" x14ac:dyDescent="0.2">
      <c r="C274" s="2" t="s">
        <v>3361</v>
      </c>
    </row>
    <row r="275" spans="3:3" x14ac:dyDescent="0.2">
      <c r="C275" s="2" t="s">
        <v>3376</v>
      </c>
    </row>
    <row r="276" spans="3:3" x14ac:dyDescent="0.2">
      <c r="C276" s="2" t="s">
        <v>3347</v>
      </c>
    </row>
    <row r="277" spans="3:3" x14ac:dyDescent="0.2">
      <c r="C277" s="2" t="s">
        <v>3336</v>
      </c>
    </row>
    <row r="278" spans="3:3" x14ac:dyDescent="0.2">
      <c r="C278" s="2" t="s">
        <v>3310</v>
      </c>
    </row>
    <row r="279" spans="3:3" x14ac:dyDescent="0.2">
      <c r="C279" s="2" t="s">
        <v>3297</v>
      </c>
    </row>
    <row r="280" spans="3:3" x14ac:dyDescent="0.2">
      <c r="C280" s="2" t="s">
        <v>3337</v>
      </c>
    </row>
    <row r="281" spans="3:3" x14ac:dyDescent="0.2">
      <c r="C281" s="2" t="s">
        <v>3334</v>
      </c>
    </row>
    <row r="282" spans="3:3" x14ac:dyDescent="0.2">
      <c r="C282" s="2" t="s">
        <v>3300</v>
      </c>
    </row>
    <row r="283" spans="3:3" x14ac:dyDescent="0.2">
      <c r="C283" s="2" t="s">
        <v>3303</v>
      </c>
    </row>
    <row r="284" spans="3:3" x14ac:dyDescent="0.2">
      <c r="C284" s="2" t="s">
        <v>3364</v>
      </c>
    </row>
    <row r="285" spans="3:3" x14ac:dyDescent="0.2">
      <c r="C285" s="2" t="s">
        <v>3355</v>
      </c>
    </row>
    <row r="286" spans="3:3" x14ac:dyDescent="0.2">
      <c r="C286" s="2" t="s">
        <v>3354</v>
      </c>
    </row>
    <row r="287" spans="3:3" x14ac:dyDescent="0.2">
      <c r="C287" s="2" t="s">
        <v>3349</v>
      </c>
    </row>
    <row r="288" spans="3:3" x14ac:dyDescent="0.2">
      <c r="C288" s="2" t="s">
        <v>3344</v>
      </c>
    </row>
    <row r="289" spans="3:3" x14ac:dyDescent="0.2">
      <c r="C289" s="2" t="s">
        <v>3385</v>
      </c>
    </row>
    <row r="290" spans="3:3" x14ac:dyDescent="0.2">
      <c r="C290" s="2" t="s">
        <v>3388</v>
      </c>
    </row>
    <row r="291" spans="3:3" x14ac:dyDescent="0.2">
      <c r="C291" s="2" t="s">
        <v>3357</v>
      </c>
    </row>
    <row r="292" spans="3:3" x14ac:dyDescent="0.2">
      <c r="C292" s="2" t="s">
        <v>3387</v>
      </c>
    </row>
    <row r="293" spans="3:3" x14ac:dyDescent="0.2">
      <c r="C293" s="2" t="s">
        <v>3315</v>
      </c>
    </row>
    <row r="294" spans="3:3" x14ac:dyDescent="0.2">
      <c r="C294" s="2" t="s">
        <v>3324</v>
      </c>
    </row>
    <row r="295" spans="3:3" x14ac:dyDescent="0.2">
      <c r="C295" s="2" t="s">
        <v>3316</v>
      </c>
    </row>
    <row r="296" spans="3:3" x14ac:dyDescent="0.2">
      <c r="C296" s="2" t="s">
        <v>3319</v>
      </c>
    </row>
    <row r="297" spans="3:3" x14ac:dyDescent="0.2">
      <c r="C297" s="2" t="s">
        <v>3342</v>
      </c>
    </row>
    <row r="298" spans="3:3" x14ac:dyDescent="0.2">
      <c r="C298" s="2" t="s">
        <v>3284</v>
      </c>
    </row>
    <row r="299" spans="3:3" x14ac:dyDescent="0.2">
      <c r="C299" s="2" t="s">
        <v>3286</v>
      </c>
    </row>
    <row r="300" spans="3:3" x14ac:dyDescent="0.2">
      <c r="C300" s="2" t="s">
        <v>3323</v>
      </c>
    </row>
    <row r="301" spans="3:3" x14ac:dyDescent="0.2">
      <c r="C301" s="2" t="s">
        <v>3329</v>
      </c>
    </row>
    <row r="302" spans="3:3" x14ac:dyDescent="0.2">
      <c r="C302" s="2" t="s">
        <v>3283</v>
      </c>
    </row>
    <row r="303" spans="3:3" x14ac:dyDescent="0.2">
      <c r="C303" s="2" t="s">
        <v>3285</v>
      </c>
    </row>
    <row r="304" spans="3:3" x14ac:dyDescent="0.2">
      <c r="C304" s="2" t="s">
        <v>3292</v>
      </c>
    </row>
    <row r="305" spans="3:3" x14ac:dyDescent="0.2">
      <c r="C305" s="2" t="s">
        <v>3294</v>
      </c>
    </row>
    <row r="306" spans="3:3" x14ac:dyDescent="0.2">
      <c r="C306" s="2" t="s">
        <v>3267</v>
      </c>
    </row>
    <row r="307" spans="3:3" x14ac:dyDescent="0.2">
      <c r="C307" s="2" t="s">
        <v>3270</v>
      </c>
    </row>
    <row r="308" spans="3:3" x14ac:dyDescent="0.2">
      <c r="C308" s="2" t="s">
        <v>3321</v>
      </c>
    </row>
    <row r="309" spans="3:3" x14ac:dyDescent="0.2">
      <c r="C309" s="2" t="s">
        <v>3271</v>
      </c>
    </row>
    <row r="310" spans="3:3" x14ac:dyDescent="0.2">
      <c r="C310" s="2" t="s">
        <v>3263</v>
      </c>
    </row>
    <row r="311" spans="3:3" x14ac:dyDescent="0.2">
      <c r="C311" s="2" t="s">
        <v>3238</v>
      </c>
    </row>
    <row r="312" spans="3:3" x14ac:dyDescent="0.2">
      <c r="C312" s="2" t="s">
        <v>3258</v>
      </c>
    </row>
    <row r="313" spans="3:3" x14ac:dyDescent="0.2">
      <c r="C313" s="2" t="s">
        <v>3241</v>
      </c>
    </row>
    <row r="314" spans="3:3" x14ac:dyDescent="0.2">
      <c r="C314" s="2" t="s">
        <v>3245</v>
      </c>
    </row>
    <row r="315" spans="3:3" x14ac:dyDescent="0.2">
      <c r="C315" s="2" t="s">
        <v>3239</v>
      </c>
    </row>
    <row r="316" spans="3:3" x14ac:dyDescent="0.2">
      <c r="C316" s="2" t="s">
        <v>3332</v>
      </c>
    </row>
    <row r="317" spans="3:3" x14ac:dyDescent="0.2">
      <c r="C317" s="2" t="s">
        <v>3343</v>
      </c>
    </row>
    <row r="318" spans="3:3" x14ac:dyDescent="0.2">
      <c r="C318" s="2" t="s">
        <v>3330</v>
      </c>
    </row>
    <row r="319" spans="3:3" x14ac:dyDescent="0.2">
      <c r="C319" s="2" t="s">
        <v>3278</v>
      </c>
    </row>
    <row r="320" spans="3:3" x14ac:dyDescent="0.2">
      <c r="C320" s="2" t="s">
        <v>3326</v>
      </c>
    </row>
    <row r="321" spans="3:3" x14ac:dyDescent="0.2">
      <c r="C321" s="2" t="s">
        <v>3312</v>
      </c>
    </row>
    <row r="322" spans="3:3" x14ac:dyDescent="0.2">
      <c r="C322" s="2" t="s">
        <v>3313</v>
      </c>
    </row>
    <row r="323" spans="3:3" x14ac:dyDescent="0.2">
      <c r="C323" s="2" t="s">
        <v>3305</v>
      </c>
    </row>
    <row r="324" spans="3:3" x14ac:dyDescent="0.2">
      <c r="C324" s="2" t="s">
        <v>3276</v>
      </c>
    </row>
    <row r="325" spans="3:3" x14ac:dyDescent="0.2">
      <c r="C325" s="2" t="s">
        <v>3308</v>
      </c>
    </row>
    <row r="326" spans="3:3" x14ac:dyDescent="0.2">
      <c r="C326" s="2" t="s">
        <v>3279</v>
      </c>
    </row>
    <row r="327" spans="3:3" x14ac:dyDescent="0.2">
      <c r="C327" s="2" t="s">
        <v>3311</v>
      </c>
    </row>
    <row r="328" spans="3:3" x14ac:dyDescent="0.2">
      <c r="C328" s="2" t="s">
        <v>3708</v>
      </c>
    </row>
    <row r="329" spans="3:3" x14ac:dyDescent="0.2">
      <c r="C329" s="2" t="s">
        <v>3295</v>
      </c>
    </row>
    <row r="330" spans="3:3" x14ac:dyDescent="0.2">
      <c r="C330" s="2" t="s">
        <v>3272</v>
      </c>
    </row>
    <row r="331" spans="3:3" x14ac:dyDescent="0.2">
      <c r="C331" s="2" t="s">
        <v>3296</v>
      </c>
    </row>
    <row r="332" spans="3:3" x14ac:dyDescent="0.2">
      <c r="C332" s="2" t="s">
        <v>3281</v>
      </c>
    </row>
    <row r="333" spans="3:3" x14ac:dyDescent="0.2">
      <c r="C333" s="2" t="s">
        <v>3260</v>
      </c>
    </row>
    <row r="334" spans="3:3" x14ac:dyDescent="0.2">
      <c r="C334" s="2" t="s">
        <v>3264</v>
      </c>
    </row>
    <row r="335" spans="3:3" x14ac:dyDescent="0.2">
      <c r="C335" s="2" t="s">
        <v>3240</v>
      </c>
    </row>
    <row r="336" spans="3:3" x14ac:dyDescent="0.2">
      <c r="C336" s="2" t="s">
        <v>3228</v>
      </c>
    </row>
    <row r="337" spans="3:3" x14ac:dyDescent="0.2">
      <c r="C337" s="2" t="s">
        <v>3226</v>
      </c>
    </row>
    <row r="338" spans="3:3" x14ac:dyDescent="0.2">
      <c r="C338" s="2" t="s">
        <v>3209</v>
      </c>
    </row>
    <row r="339" spans="3:3" x14ac:dyDescent="0.2">
      <c r="C339" s="2" t="s">
        <v>3220</v>
      </c>
    </row>
    <row r="340" spans="3:3" x14ac:dyDescent="0.2">
      <c r="C340" s="2" t="s">
        <v>3229</v>
      </c>
    </row>
    <row r="341" spans="3:3" x14ac:dyDescent="0.2">
      <c r="C341" s="2" t="s">
        <v>3231</v>
      </c>
    </row>
    <row r="342" spans="3:3" x14ac:dyDescent="0.2">
      <c r="C342" s="2" t="s">
        <v>3307</v>
      </c>
    </row>
    <row r="343" spans="3:3" x14ac:dyDescent="0.2">
      <c r="C343" s="2" t="s">
        <v>3208</v>
      </c>
    </row>
    <row r="344" spans="3:3" x14ac:dyDescent="0.2">
      <c r="C344" s="2" t="s">
        <v>3215</v>
      </c>
    </row>
    <row r="345" spans="3:3" x14ac:dyDescent="0.2">
      <c r="C345" s="2" t="s">
        <v>3210</v>
      </c>
    </row>
    <row r="346" spans="3:3" x14ac:dyDescent="0.2">
      <c r="C346" s="2" t="s">
        <v>3211</v>
      </c>
    </row>
    <row r="347" spans="3:3" x14ac:dyDescent="0.2">
      <c r="C347" s="2" t="s">
        <v>3216</v>
      </c>
    </row>
    <row r="348" spans="3:3" x14ac:dyDescent="0.2">
      <c r="C348" s="2" t="s">
        <v>3212</v>
      </c>
    </row>
    <row r="349" spans="3:3" x14ac:dyDescent="0.2">
      <c r="C349" s="2" t="s">
        <v>3217</v>
      </c>
    </row>
    <row r="350" spans="3:3" x14ac:dyDescent="0.2">
      <c r="C350" s="2" t="s">
        <v>3202</v>
      </c>
    </row>
    <row r="351" spans="3:3" x14ac:dyDescent="0.2">
      <c r="C351" s="2" t="s">
        <v>3203</v>
      </c>
    </row>
    <row r="352" spans="3:3" x14ac:dyDescent="0.2">
      <c r="C352" s="2" t="s">
        <v>3255</v>
      </c>
    </row>
    <row r="353" spans="3:3" x14ac:dyDescent="0.2">
      <c r="C353" s="2" t="s">
        <v>3262</v>
      </c>
    </row>
    <row r="354" spans="3:3" x14ac:dyDescent="0.2">
      <c r="C354" s="2" t="s">
        <v>3253</v>
      </c>
    </row>
    <row r="355" spans="3:3" x14ac:dyDescent="0.2">
      <c r="C355" s="2" t="s">
        <v>3195</v>
      </c>
    </row>
    <row r="356" spans="3:3" x14ac:dyDescent="0.2">
      <c r="C356" s="2" t="s">
        <v>3234</v>
      </c>
    </row>
    <row r="357" spans="3:3" x14ac:dyDescent="0.2">
      <c r="C357" s="2" t="s">
        <v>3206</v>
      </c>
    </row>
    <row r="358" spans="3:3" x14ac:dyDescent="0.2">
      <c r="C358" s="2" t="s">
        <v>3207</v>
      </c>
    </row>
    <row r="359" spans="3:3" x14ac:dyDescent="0.2">
      <c r="C359" s="2" t="s">
        <v>3251</v>
      </c>
    </row>
    <row r="360" spans="3:3" x14ac:dyDescent="0.2">
      <c r="C360" s="2" t="s">
        <v>3237</v>
      </c>
    </row>
    <row r="361" spans="3:3" x14ac:dyDescent="0.2">
      <c r="C361" s="2" t="s">
        <v>3232</v>
      </c>
    </row>
    <row r="362" spans="3:3" x14ac:dyDescent="0.2">
      <c r="C362" s="2" t="s">
        <v>3192</v>
      </c>
    </row>
    <row r="363" spans="3:3" x14ac:dyDescent="0.2">
      <c r="C363" s="2" t="s">
        <v>3178</v>
      </c>
    </row>
    <row r="364" spans="3:3" x14ac:dyDescent="0.2">
      <c r="C364" s="2" t="s">
        <v>3236</v>
      </c>
    </row>
    <row r="365" spans="3:3" x14ac:dyDescent="0.2">
      <c r="C365" s="2" t="s">
        <v>3194</v>
      </c>
    </row>
    <row r="366" spans="3:3" x14ac:dyDescent="0.2">
      <c r="C366" s="2" t="s">
        <v>3249</v>
      </c>
    </row>
    <row r="367" spans="3:3" x14ac:dyDescent="0.2">
      <c r="C367" s="2" t="s">
        <v>3252</v>
      </c>
    </row>
    <row r="368" spans="3:3" x14ac:dyDescent="0.2">
      <c r="C368" s="2" t="s">
        <v>3204</v>
      </c>
    </row>
    <row r="369" spans="3:3" x14ac:dyDescent="0.2">
      <c r="C369" s="2" t="s">
        <v>3186</v>
      </c>
    </row>
    <row r="370" spans="3:3" x14ac:dyDescent="0.2">
      <c r="C370" s="2" t="s">
        <v>3189</v>
      </c>
    </row>
    <row r="371" spans="3:3" x14ac:dyDescent="0.2">
      <c r="C371" s="2" t="s">
        <v>3185</v>
      </c>
    </row>
    <row r="372" spans="3:3" x14ac:dyDescent="0.2">
      <c r="C372" s="2" t="s">
        <v>3102</v>
      </c>
    </row>
    <row r="373" spans="3:3" x14ac:dyDescent="0.2">
      <c r="C373" s="2" t="s">
        <v>3177</v>
      </c>
    </row>
    <row r="374" spans="3:3" x14ac:dyDescent="0.2">
      <c r="C374" s="2" t="s">
        <v>3173</v>
      </c>
    </row>
    <row r="375" spans="3:3" x14ac:dyDescent="0.2">
      <c r="C375" s="2" t="s">
        <v>3176</v>
      </c>
    </row>
    <row r="376" spans="3:3" x14ac:dyDescent="0.2">
      <c r="C376" s="2" t="s">
        <v>3104</v>
      </c>
    </row>
    <row r="377" spans="3:3" x14ac:dyDescent="0.2">
      <c r="C377" s="2" t="s">
        <v>3132</v>
      </c>
    </row>
    <row r="378" spans="3:3" x14ac:dyDescent="0.2">
      <c r="C378" s="2" t="s">
        <v>3121</v>
      </c>
    </row>
    <row r="379" spans="3:3" x14ac:dyDescent="0.2">
      <c r="C379" s="2" t="s">
        <v>3146</v>
      </c>
    </row>
    <row r="380" spans="3:3" x14ac:dyDescent="0.2">
      <c r="C380" s="2" t="s">
        <v>3137</v>
      </c>
    </row>
    <row r="381" spans="3:3" x14ac:dyDescent="0.2">
      <c r="C381" s="2" t="s">
        <v>3161</v>
      </c>
    </row>
    <row r="382" spans="3:3" x14ac:dyDescent="0.2">
      <c r="C382" s="2" t="s">
        <v>3149</v>
      </c>
    </row>
    <row r="383" spans="3:3" x14ac:dyDescent="0.2">
      <c r="C383" s="2" t="s">
        <v>3118</v>
      </c>
    </row>
    <row r="384" spans="3:3" x14ac:dyDescent="0.2">
      <c r="C384" s="2" t="s">
        <v>3197</v>
      </c>
    </row>
    <row r="385" spans="3:3" x14ac:dyDescent="0.2">
      <c r="C385" s="2" t="s">
        <v>3201</v>
      </c>
    </row>
    <row r="386" spans="3:3" x14ac:dyDescent="0.2">
      <c r="C386" s="2" t="s">
        <v>3233</v>
      </c>
    </row>
    <row r="387" spans="3:3" x14ac:dyDescent="0.2">
      <c r="C387" s="2" t="s">
        <v>3141</v>
      </c>
    </row>
    <row r="388" spans="3:3" x14ac:dyDescent="0.2">
      <c r="C388" s="2" t="s">
        <v>3159</v>
      </c>
    </row>
    <row r="389" spans="3:3" x14ac:dyDescent="0.2">
      <c r="C389" s="2" t="s">
        <v>3170</v>
      </c>
    </row>
    <row r="390" spans="3:3" x14ac:dyDescent="0.2">
      <c r="C390" s="2" t="s">
        <v>3089</v>
      </c>
    </row>
    <row r="391" spans="3:3" x14ac:dyDescent="0.2">
      <c r="C391" s="2" t="s">
        <v>3105</v>
      </c>
    </row>
    <row r="392" spans="3:3" x14ac:dyDescent="0.2">
      <c r="C392" s="2" t="s">
        <v>3160</v>
      </c>
    </row>
    <row r="393" spans="3:3" x14ac:dyDescent="0.2">
      <c r="C393" s="2" t="s">
        <v>3158</v>
      </c>
    </row>
    <row r="394" spans="3:3" x14ac:dyDescent="0.2">
      <c r="C394" s="2" t="s">
        <v>3136</v>
      </c>
    </row>
    <row r="395" spans="3:3" x14ac:dyDescent="0.2">
      <c r="C395" s="2" t="s">
        <v>3180</v>
      </c>
    </row>
    <row r="396" spans="3:3" x14ac:dyDescent="0.2">
      <c r="C396" s="2" t="s">
        <v>3150</v>
      </c>
    </row>
    <row r="397" spans="3:3" x14ac:dyDescent="0.2">
      <c r="C397" s="2" t="s">
        <v>3190</v>
      </c>
    </row>
    <row r="398" spans="3:3" x14ac:dyDescent="0.2">
      <c r="C398" s="2" t="s">
        <v>3131</v>
      </c>
    </row>
    <row r="399" spans="3:3" x14ac:dyDescent="0.2">
      <c r="C399" s="2" t="s">
        <v>3034</v>
      </c>
    </row>
    <row r="400" spans="3:3" x14ac:dyDescent="0.2">
      <c r="C400" s="2" t="s">
        <v>3182</v>
      </c>
    </row>
    <row r="401" spans="3:3" x14ac:dyDescent="0.2">
      <c r="C401" s="2" t="s">
        <v>3033</v>
      </c>
    </row>
    <row r="402" spans="3:3" x14ac:dyDescent="0.2">
      <c r="C402" s="2" t="s">
        <v>3090</v>
      </c>
    </row>
    <row r="403" spans="3:3" x14ac:dyDescent="0.2">
      <c r="C403" s="2" t="s">
        <v>3055</v>
      </c>
    </row>
    <row r="404" spans="3:3" x14ac:dyDescent="0.2">
      <c r="C404" s="2" t="s">
        <v>3068</v>
      </c>
    </row>
    <row r="405" spans="3:3" x14ac:dyDescent="0.2">
      <c r="C405" s="2" t="s">
        <v>3042</v>
      </c>
    </row>
    <row r="406" spans="3:3" x14ac:dyDescent="0.2">
      <c r="C406" s="2" t="s">
        <v>3171</v>
      </c>
    </row>
    <row r="407" spans="3:3" x14ac:dyDescent="0.2">
      <c r="C407" s="2" t="s">
        <v>3164</v>
      </c>
    </row>
    <row r="408" spans="3:3" x14ac:dyDescent="0.2">
      <c r="C408" s="2" t="s">
        <v>3027</v>
      </c>
    </row>
    <row r="409" spans="3:3" x14ac:dyDescent="0.2">
      <c r="C409" s="2" t="s">
        <v>3114</v>
      </c>
    </row>
    <row r="410" spans="3:3" x14ac:dyDescent="0.2">
      <c r="C410" s="2" t="s">
        <v>3122</v>
      </c>
    </row>
    <row r="411" spans="3:3" x14ac:dyDescent="0.2">
      <c r="C411" s="2" t="s">
        <v>3184</v>
      </c>
    </row>
    <row r="412" spans="3:3" x14ac:dyDescent="0.2">
      <c r="C412" s="2" t="s">
        <v>3116</v>
      </c>
    </row>
    <row r="413" spans="3:3" x14ac:dyDescent="0.2">
      <c r="C413" s="2" t="s">
        <v>3115</v>
      </c>
    </row>
    <row r="414" spans="3:3" x14ac:dyDescent="0.2">
      <c r="C414" s="2" t="s">
        <v>3127</v>
      </c>
    </row>
    <row r="415" spans="3:3" x14ac:dyDescent="0.2">
      <c r="C415" s="2" t="s">
        <v>3144</v>
      </c>
    </row>
    <row r="416" spans="3:3" x14ac:dyDescent="0.2">
      <c r="C416" s="2" t="s">
        <v>3162</v>
      </c>
    </row>
    <row r="417" spans="3:3" x14ac:dyDescent="0.2">
      <c r="C417" s="2" t="s">
        <v>3086</v>
      </c>
    </row>
    <row r="418" spans="3:3" x14ac:dyDescent="0.2">
      <c r="C418" s="2" t="s">
        <v>3096</v>
      </c>
    </row>
    <row r="419" spans="3:3" x14ac:dyDescent="0.2">
      <c r="C419" s="2" t="s">
        <v>3057</v>
      </c>
    </row>
    <row r="420" spans="3:3" x14ac:dyDescent="0.2">
      <c r="C420" s="2" t="s">
        <v>3047</v>
      </c>
    </row>
    <row r="421" spans="3:3" x14ac:dyDescent="0.2">
      <c r="C421" s="2" t="s">
        <v>3125</v>
      </c>
    </row>
    <row r="422" spans="3:3" x14ac:dyDescent="0.2">
      <c r="C422" s="2" t="s">
        <v>3077</v>
      </c>
    </row>
    <row r="423" spans="3:3" x14ac:dyDescent="0.2">
      <c r="C423" s="2" t="s">
        <v>3065</v>
      </c>
    </row>
    <row r="424" spans="3:3" x14ac:dyDescent="0.2">
      <c r="C424" s="2" t="s">
        <v>3066</v>
      </c>
    </row>
    <row r="425" spans="3:3" x14ac:dyDescent="0.2">
      <c r="C425" s="2" t="s">
        <v>3151</v>
      </c>
    </row>
    <row r="426" spans="3:3" x14ac:dyDescent="0.2">
      <c r="C426" s="2" t="s">
        <v>3148</v>
      </c>
    </row>
    <row r="427" spans="3:3" x14ac:dyDescent="0.2">
      <c r="C427" s="2" t="s">
        <v>3075</v>
      </c>
    </row>
    <row r="428" spans="3:3" x14ac:dyDescent="0.2">
      <c r="C428" s="2" t="s">
        <v>3053</v>
      </c>
    </row>
    <row r="429" spans="3:3" x14ac:dyDescent="0.2">
      <c r="C429" s="2" t="s">
        <v>3120</v>
      </c>
    </row>
    <row r="430" spans="3:3" x14ac:dyDescent="0.2">
      <c r="C430" s="2" t="s">
        <v>3156</v>
      </c>
    </row>
    <row r="431" spans="3:3" x14ac:dyDescent="0.2">
      <c r="C431" s="2" t="s">
        <v>3058</v>
      </c>
    </row>
    <row r="432" spans="3:3" x14ac:dyDescent="0.2">
      <c r="C432" s="2" t="s">
        <v>3064</v>
      </c>
    </row>
    <row r="433" spans="3:3" x14ac:dyDescent="0.2">
      <c r="C433" s="2" t="s">
        <v>3061</v>
      </c>
    </row>
    <row r="434" spans="3:3" x14ac:dyDescent="0.2">
      <c r="C434" s="2" t="s">
        <v>3039</v>
      </c>
    </row>
    <row r="435" spans="3:3" x14ac:dyDescent="0.2">
      <c r="C435" s="2" t="s">
        <v>3052</v>
      </c>
    </row>
    <row r="436" spans="3:3" x14ac:dyDescent="0.2">
      <c r="C436" s="2" t="s">
        <v>3168</v>
      </c>
    </row>
    <row r="437" spans="3:3" x14ac:dyDescent="0.2">
      <c r="C437" s="2" t="s">
        <v>3041</v>
      </c>
    </row>
    <row r="438" spans="3:3" x14ac:dyDescent="0.2">
      <c r="C438" s="2" t="s">
        <v>3071</v>
      </c>
    </row>
    <row r="439" spans="3:3" x14ac:dyDescent="0.2">
      <c r="C439" s="2" t="s">
        <v>3045</v>
      </c>
    </row>
    <row r="440" spans="3:3" x14ac:dyDescent="0.2">
      <c r="C440" s="2" t="s">
        <v>3050</v>
      </c>
    </row>
    <row r="441" spans="3:3" x14ac:dyDescent="0.2">
      <c r="C441" s="2" t="s">
        <v>3165</v>
      </c>
    </row>
    <row r="442" spans="3:3" x14ac:dyDescent="0.2">
      <c r="C442" s="2" t="s">
        <v>3087</v>
      </c>
    </row>
    <row r="443" spans="3:3" x14ac:dyDescent="0.2">
      <c r="C443" s="2" t="s">
        <v>3081</v>
      </c>
    </row>
    <row r="444" spans="3:3" x14ac:dyDescent="0.2">
      <c r="C444" s="2" t="s">
        <v>3093</v>
      </c>
    </row>
    <row r="445" spans="3:3" x14ac:dyDescent="0.2">
      <c r="C445" s="2" t="s">
        <v>3099</v>
      </c>
    </row>
    <row r="446" spans="3:3" x14ac:dyDescent="0.2">
      <c r="C446" s="2" t="s">
        <v>3026</v>
      </c>
    </row>
    <row r="447" spans="3:3" x14ac:dyDescent="0.2">
      <c r="C447" s="2" t="s">
        <v>3035</v>
      </c>
    </row>
    <row r="448" spans="3:3" x14ac:dyDescent="0.2">
      <c r="C448" s="2" t="s">
        <v>3798</v>
      </c>
    </row>
    <row r="449" spans="3:3" x14ac:dyDescent="0.2">
      <c r="C449" s="2" t="s">
        <v>3032</v>
      </c>
    </row>
    <row r="450" spans="3:3" x14ac:dyDescent="0.2">
      <c r="C450" s="2" t="s">
        <v>3084</v>
      </c>
    </row>
    <row r="451" spans="3:3" x14ac:dyDescent="0.2">
      <c r="C451" s="2" t="s">
        <v>3051</v>
      </c>
    </row>
    <row r="452" spans="3:3" x14ac:dyDescent="0.2">
      <c r="C452" s="2" t="s">
        <v>3043</v>
      </c>
    </row>
    <row r="453" spans="3:3" x14ac:dyDescent="0.2">
      <c r="C453" s="2" t="s">
        <v>3799</v>
      </c>
    </row>
    <row r="454" spans="3:3" x14ac:dyDescent="0.2">
      <c r="C454" s="2" t="s">
        <v>3169</v>
      </c>
    </row>
    <row r="455" spans="3:3" x14ac:dyDescent="0.2">
      <c r="C455" s="2" t="s">
        <v>3800</v>
      </c>
    </row>
    <row r="456" spans="3:3" x14ac:dyDescent="0.2">
      <c r="C456" s="2" t="s">
        <v>3088</v>
      </c>
    </row>
    <row r="457" spans="3:3" x14ac:dyDescent="0.2">
      <c r="C457" s="2" t="s">
        <v>3801</v>
      </c>
    </row>
    <row r="458" spans="3:3" x14ac:dyDescent="0.2">
      <c r="C458" s="2" t="s">
        <v>3094</v>
      </c>
    </row>
    <row r="459" spans="3:3" x14ac:dyDescent="0.2">
      <c r="C459" s="2" t="s">
        <v>3092</v>
      </c>
    </row>
    <row r="460" spans="3:3" x14ac:dyDescent="0.2">
      <c r="C460" s="2" t="s">
        <v>3082</v>
      </c>
    </row>
    <row r="461" spans="3:3" x14ac:dyDescent="0.2">
      <c r="C461" s="2" t="s">
        <v>3091</v>
      </c>
    </row>
    <row r="462" spans="3:3" x14ac:dyDescent="0.2">
      <c r="C462" s="2" t="s">
        <v>3062</v>
      </c>
    </row>
    <row r="463" spans="3:3" x14ac:dyDescent="0.2">
      <c r="C463" s="2" t="s">
        <v>3046</v>
      </c>
    </row>
    <row r="464" spans="3:3" x14ac:dyDescent="0.2">
      <c r="C464" s="2" t="s">
        <v>3031</v>
      </c>
    </row>
    <row r="465" spans="3:3" x14ac:dyDescent="0.2">
      <c r="C465" s="2" t="s">
        <v>3802</v>
      </c>
    </row>
    <row r="466" spans="3:3" x14ac:dyDescent="0.2">
      <c r="C466" s="2" t="s">
        <v>3098</v>
      </c>
    </row>
    <row r="467" spans="3:3" x14ac:dyDescent="0.2">
      <c r="C467" s="2" t="s">
        <v>3803</v>
      </c>
    </row>
    <row r="468" spans="3:3" x14ac:dyDescent="0.2">
      <c r="C468" s="2" t="s">
        <v>3036</v>
      </c>
    </row>
    <row r="469" spans="3:3" x14ac:dyDescent="0.2">
      <c r="C469" s="2" t="s">
        <v>3100</v>
      </c>
    </row>
    <row r="470" spans="3:3" x14ac:dyDescent="0.2">
      <c r="C470" s="2" t="s">
        <v>3804</v>
      </c>
    </row>
    <row r="471" spans="3:3" x14ac:dyDescent="0.2">
      <c r="C471" s="2" t="s">
        <v>3805</v>
      </c>
    </row>
    <row r="472" spans="3:3" x14ac:dyDescent="0.2">
      <c r="C472" s="2" t="s">
        <v>3101</v>
      </c>
    </row>
    <row r="473" spans="3:3" x14ac:dyDescent="0.2">
      <c r="C473" s="2" t="s">
        <v>3806</v>
      </c>
    </row>
    <row r="474" spans="3:3" x14ac:dyDescent="0.2">
      <c r="C474" s="2" t="s">
        <v>3807</v>
      </c>
    </row>
    <row r="475" spans="3:3" x14ac:dyDescent="0.2">
      <c r="C475" s="2" t="s">
        <v>3037</v>
      </c>
    </row>
    <row r="476" spans="3:3" x14ac:dyDescent="0.2">
      <c r="C476" s="2" t="s">
        <v>3808</v>
      </c>
    </row>
    <row r="477" spans="3:3" x14ac:dyDescent="0.2">
      <c r="C477" s="2" t="s">
        <v>3809</v>
      </c>
    </row>
    <row r="478" spans="3:3" x14ac:dyDescent="0.2">
      <c r="C478" s="2" t="s">
        <v>3810</v>
      </c>
    </row>
    <row r="479" spans="3:3" x14ac:dyDescent="0.2">
      <c r="C479" s="2" t="s">
        <v>3811</v>
      </c>
    </row>
    <row r="480" spans="3:3" x14ac:dyDescent="0.2">
      <c r="C480" s="2" t="s">
        <v>3812</v>
      </c>
    </row>
    <row r="481" spans="3:3" x14ac:dyDescent="0.2">
      <c r="C481" s="2" t="s">
        <v>3813</v>
      </c>
    </row>
    <row r="482" spans="3:3" x14ac:dyDescent="0.2">
      <c r="C482" s="2" t="s">
        <v>3814</v>
      </c>
    </row>
    <row r="483" spans="3:3" x14ac:dyDescent="0.2">
      <c r="C483" s="2" t="s">
        <v>3815</v>
      </c>
    </row>
    <row r="484" spans="3:3" x14ac:dyDescent="0.2">
      <c r="C484" s="2" t="s">
        <v>3816</v>
      </c>
    </row>
    <row r="485" spans="3:3" x14ac:dyDescent="0.2">
      <c r="C485" s="2" t="s">
        <v>3817</v>
      </c>
    </row>
    <row r="486" spans="3:3" x14ac:dyDescent="0.2">
      <c r="C486" s="2" t="s">
        <v>3818</v>
      </c>
    </row>
    <row r="487" spans="3:3" x14ac:dyDescent="0.2">
      <c r="C487" s="2" t="s">
        <v>3819</v>
      </c>
    </row>
    <row r="488" spans="3:3" x14ac:dyDescent="0.2">
      <c r="C488" s="2" t="s">
        <v>3820</v>
      </c>
    </row>
    <row r="489" spans="3:3" x14ac:dyDescent="0.2">
      <c r="C489" s="2" t="s">
        <v>3821</v>
      </c>
    </row>
    <row r="490" spans="3:3" x14ac:dyDescent="0.2">
      <c r="C490" s="2" t="s">
        <v>3822</v>
      </c>
    </row>
    <row r="491" spans="3:3" x14ac:dyDescent="0.2">
      <c r="C491" s="2" t="s">
        <v>3823</v>
      </c>
    </row>
    <row r="492" spans="3:3" x14ac:dyDescent="0.2">
      <c r="C492" s="2" t="s">
        <v>3824</v>
      </c>
    </row>
    <row r="493" spans="3:3" x14ac:dyDescent="0.2">
      <c r="C493" s="2" t="s">
        <v>3825</v>
      </c>
    </row>
    <row r="494" spans="3:3" x14ac:dyDescent="0.2">
      <c r="C494" s="2" t="s">
        <v>3826</v>
      </c>
    </row>
    <row r="495" spans="3:3" x14ac:dyDescent="0.2">
      <c r="C495" s="2" t="s">
        <v>3827</v>
      </c>
    </row>
    <row r="496" spans="3:3" x14ac:dyDescent="0.2">
      <c r="C496" s="2" t="s">
        <v>3828</v>
      </c>
    </row>
    <row r="497" spans="3:3" x14ac:dyDescent="0.2">
      <c r="C497" s="2" t="s">
        <v>3829</v>
      </c>
    </row>
    <row r="498" spans="3:3" x14ac:dyDescent="0.2">
      <c r="C498" s="2" t="s">
        <v>3830</v>
      </c>
    </row>
    <row r="499" spans="3:3" x14ac:dyDescent="0.2">
      <c r="C499" s="2" t="s">
        <v>3831</v>
      </c>
    </row>
    <row r="500" spans="3:3" x14ac:dyDescent="0.2">
      <c r="C500" s="2" t="s">
        <v>3832</v>
      </c>
    </row>
    <row r="501" spans="3:3" x14ac:dyDescent="0.2">
      <c r="C501" s="2" t="s">
        <v>3833</v>
      </c>
    </row>
    <row r="502" spans="3:3" x14ac:dyDescent="0.2">
      <c r="C502" s="2" t="s">
        <v>3834</v>
      </c>
    </row>
    <row r="503" spans="3:3" x14ac:dyDescent="0.2">
      <c r="C503" s="2" t="s">
        <v>3835</v>
      </c>
    </row>
    <row r="504" spans="3:3" x14ac:dyDescent="0.2">
      <c r="C504" s="2" t="s">
        <v>3836</v>
      </c>
    </row>
    <row r="505" spans="3:3" x14ac:dyDescent="0.2">
      <c r="C505" s="2" t="s">
        <v>3837</v>
      </c>
    </row>
    <row r="506" spans="3:3" x14ac:dyDescent="0.2">
      <c r="C506" s="2" t="s">
        <v>3838</v>
      </c>
    </row>
    <row r="507" spans="3:3" x14ac:dyDescent="0.2">
      <c r="C507" s="2" t="s">
        <v>3839</v>
      </c>
    </row>
    <row r="508" spans="3:3" x14ac:dyDescent="0.2">
      <c r="C508" s="2" t="s">
        <v>3840</v>
      </c>
    </row>
    <row r="509" spans="3:3" x14ac:dyDescent="0.2">
      <c r="C509" s="2" t="s">
        <v>3841</v>
      </c>
    </row>
    <row r="510" spans="3:3" x14ac:dyDescent="0.2">
      <c r="C510" s="2" t="s">
        <v>3842</v>
      </c>
    </row>
    <row r="511" spans="3:3" x14ac:dyDescent="0.2">
      <c r="C511" s="2" t="s">
        <v>3843</v>
      </c>
    </row>
    <row r="512" spans="3:3" x14ac:dyDescent="0.2">
      <c r="C512" s="2" t="s">
        <v>3844</v>
      </c>
    </row>
    <row r="513" spans="3:3" x14ac:dyDescent="0.2">
      <c r="C513" s="2" t="s">
        <v>3845</v>
      </c>
    </row>
    <row r="514" spans="3:3" x14ac:dyDescent="0.2">
      <c r="C514" s="2" t="s">
        <v>3846</v>
      </c>
    </row>
    <row r="515" spans="3:3" x14ac:dyDescent="0.2">
      <c r="C515" s="2" t="s">
        <v>3847</v>
      </c>
    </row>
    <row r="516" spans="3:3" x14ac:dyDescent="0.2">
      <c r="C516" s="2" t="s">
        <v>3848</v>
      </c>
    </row>
    <row r="517" spans="3:3" x14ac:dyDescent="0.2">
      <c r="C517" s="2" t="s">
        <v>3849</v>
      </c>
    </row>
    <row r="518" spans="3:3" x14ac:dyDescent="0.2">
      <c r="C518" s="2" t="s">
        <v>3850</v>
      </c>
    </row>
    <row r="519" spans="3:3" x14ac:dyDescent="0.2">
      <c r="C519" s="2" t="s">
        <v>3851</v>
      </c>
    </row>
    <row r="520" spans="3:3" x14ac:dyDescent="0.2">
      <c r="C520" s="2" t="s">
        <v>3852</v>
      </c>
    </row>
    <row r="521" spans="3:3" x14ac:dyDescent="0.2">
      <c r="C521" s="2" t="s">
        <v>3853</v>
      </c>
    </row>
    <row r="522" spans="3:3" x14ac:dyDescent="0.2">
      <c r="C522" s="2" t="s">
        <v>3854</v>
      </c>
    </row>
    <row r="523" spans="3:3" x14ac:dyDescent="0.2">
      <c r="C523" s="2" t="s">
        <v>3855</v>
      </c>
    </row>
    <row r="524" spans="3:3" x14ac:dyDescent="0.2">
      <c r="C524" s="2" t="s">
        <v>3856</v>
      </c>
    </row>
    <row r="525" spans="3:3" x14ac:dyDescent="0.2">
      <c r="C525" s="2" t="s">
        <v>3857</v>
      </c>
    </row>
    <row r="526" spans="3:3" x14ac:dyDescent="0.2">
      <c r="C526" s="2" t="s">
        <v>3858</v>
      </c>
    </row>
    <row r="527" spans="3:3" x14ac:dyDescent="0.2">
      <c r="C527" s="2" t="s">
        <v>3859</v>
      </c>
    </row>
    <row r="528" spans="3:3" x14ac:dyDescent="0.2">
      <c r="C528" s="2" t="s">
        <v>3860</v>
      </c>
    </row>
    <row r="529" spans="3:3" x14ac:dyDescent="0.2">
      <c r="C529" s="2" t="s">
        <v>3861</v>
      </c>
    </row>
    <row r="530" spans="3:3" x14ac:dyDescent="0.2">
      <c r="C530" s="2" t="s">
        <v>3862</v>
      </c>
    </row>
    <row r="531" spans="3:3" x14ac:dyDescent="0.2">
      <c r="C531" s="2" t="s">
        <v>3863</v>
      </c>
    </row>
    <row r="532" spans="3:3" x14ac:dyDescent="0.2">
      <c r="C532" s="2" t="s">
        <v>3864</v>
      </c>
    </row>
    <row r="533" spans="3:3" x14ac:dyDescent="0.2">
      <c r="C533" s="2" t="s">
        <v>3865</v>
      </c>
    </row>
    <row r="534" spans="3:3" x14ac:dyDescent="0.2">
      <c r="C534" s="2" t="s">
        <v>3866</v>
      </c>
    </row>
    <row r="535" spans="3:3" x14ac:dyDescent="0.2">
      <c r="C535" s="2" t="s">
        <v>3867</v>
      </c>
    </row>
    <row r="536" spans="3:3" x14ac:dyDescent="0.2">
      <c r="C536" s="2" t="s">
        <v>3868</v>
      </c>
    </row>
    <row r="537" spans="3:3" x14ac:dyDescent="0.2">
      <c r="C537" s="2" t="s">
        <v>3869</v>
      </c>
    </row>
    <row r="538" spans="3:3" x14ac:dyDescent="0.2">
      <c r="C538" s="2" t="s">
        <v>3870</v>
      </c>
    </row>
    <row r="539" spans="3:3" x14ac:dyDescent="0.2">
      <c r="C539" s="2" t="s">
        <v>3871</v>
      </c>
    </row>
    <row r="540" spans="3:3" x14ac:dyDescent="0.2">
      <c r="C540" s="2" t="s">
        <v>3872</v>
      </c>
    </row>
    <row r="541" spans="3:3" x14ac:dyDescent="0.2">
      <c r="C541" s="2" t="s">
        <v>3873</v>
      </c>
    </row>
    <row r="542" spans="3:3" x14ac:dyDescent="0.2">
      <c r="C542" s="2" t="s">
        <v>3874</v>
      </c>
    </row>
    <row r="543" spans="3:3" x14ac:dyDescent="0.2">
      <c r="C543" s="2" t="s">
        <v>3875</v>
      </c>
    </row>
    <row r="544" spans="3:3" x14ac:dyDescent="0.2">
      <c r="C544" s="2" t="s">
        <v>3876</v>
      </c>
    </row>
    <row r="545" spans="3:3" x14ac:dyDescent="0.2">
      <c r="C545" s="2" t="s">
        <v>3877</v>
      </c>
    </row>
    <row r="546" spans="3:3" x14ac:dyDescent="0.2">
      <c r="C546" s="2" t="s">
        <v>3878</v>
      </c>
    </row>
    <row r="547" spans="3:3" x14ac:dyDescent="0.2">
      <c r="C547" s="2" t="s">
        <v>3879</v>
      </c>
    </row>
    <row r="548" spans="3:3" x14ac:dyDescent="0.2">
      <c r="C548" s="2" t="s">
        <v>3880</v>
      </c>
    </row>
    <row r="549" spans="3:3" x14ac:dyDescent="0.2">
      <c r="C549" s="2" t="s">
        <v>3881</v>
      </c>
    </row>
    <row r="550" spans="3:3" x14ac:dyDescent="0.2">
      <c r="C550" s="2" t="s">
        <v>3882</v>
      </c>
    </row>
    <row r="551" spans="3:3" x14ac:dyDescent="0.2">
      <c r="C551" s="2" t="s">
        <v>3883</v>
      </c>
    </row>
    <row r="552" spans="3:3" x14ac:dyDescent="0.2">
      <c r="C552" s="2" t="s">
        <v>3884</v>
      </c>
    </row>
    <row r="553" spans="3:3" x14ac:dyDescent="0.2">
      <c r="C553" s="2" t="s">
        <v>3885</v>
      </c>
    </row>
    <row r="554" spans="3:3" x14ac:dyDescent="0.2">
      <c r="C554" s="2" t="s">
        <v>3886</v>
      </c>
    </row>
    <row r="555" spans="3:3" x14ac:dyDescent="0.2">
      <c r="C555" s="2" t="s">
        <v>3887</v>
      </c>
    </row>
    <row r="556" spans="3:3" x14ac:dyDescent="0.2">
      <c r="C556" s="2" t="s">
        <v>3888</v>
      </c>
    </row>
    <row r="557" spans="3:3" x14ac:dyDescent="0.2">
      <c r="C557" s="2" t="s">
        <v>3889</v>
      </c>
    </row>
    <row r="558" spans="3:3" x14ac:dyDescent="0.2">
      <c r="C558" s="2" t="s">
        <v>3890</v>
      </c>
    </row>
    <row r="559" spans="3:3" x14ac:dyDescent="0.2">
      <c r="C559" s="2" t="s">
        <v>3891</v>
      </c>
    </row>
    <row r="560" spans="3:3" x14ac:dyDescent="0.2">
      <c r="C560" s="2" t="s">
        <v>3892</v>
      </c>
    </row>
    <row r="561" spans="3:3" x14ac:dyDescent="0.2">
      <c r="C561" s="2" t="s">
        <v>3893</v>
      </c>
    </row>
    <row r="562" spans="3:3" x14ac:dyDescent="0.2">
      <c r="C562" s="2" t="s">
        <v>3894</v>
      </c>
    </row>
    <row r="563" spans="3:3" x14ac:dyDescent="0.2">
      <c r="C563" s="2" t="s">
        <v>3895</v>
      </c>
    </row>
    <row r="564" spans="3:3" x14ac:dyDescent="0.2">
      <c r="C564" s="2" t="s">
        <v>3896</v>
      </c>
    </row>
    <row r="565" spans="3:3" x14ac:dyDescent="0.2">
      <c r="C565" s="2" t="s">
        <v>3897</v>
      </c>
    </row>
    <row r="566" spans="3:3" x14ac:dyDescent="0.2">
      <c r="C566" s="2" t="s">
        <v>3898</v>
      </c>
    </row>
    <row r="567" spans="3:3" x14ac:dyDescent="0.2">
      <c r="C567" s="2" t="s">
        <v>3899</v>
      </c>
    </row>
    <row r="568" spans="3:3" x14ac:dyDescent="0.2">
      <c r="C568" s="2" t="s">
        <v>3900</v>
      </c>
    </row>
    <row r="569" spans="3:3" x14ac:dyDescent="0.2">
      <c r="C569" s="2" t="s">
        <v>3901</v>
      </c>
    </row>
    <row r="570" spans="3:3" x14ac:dyDescent="0.2">
      <c r="C570" s="2" t="s">
        <v>3902</v>
      </c>
    </row>
    <row r="571" spans="3:3" x14ac:dyDescent="0.2">
      <c r="C571" s="2" t="s">
        <v>3377</v>
      </c>
    </row>
    <row r="572" spans="3:3" x14ac:dyDescent="0.2">
      <c r="C572" s="2" t="s">
        <v>3275</v>
      </c>
    </row>
    <row r="573" spans="3:3" x14ac:dyDescent="0.2">
      <c r="C573" s="2" t="s">
        <v>3044</v>
      </c>
    </row>
    <row r="574" spans="3:3" x14ac:dyDescent="0.2">
      <c r="C574" s="2" t="s">
        <v>3903</v>
      </c>
    </row>
    <row r="575" spans="3:3" x14ac:dyDescent="0.2">
      <c r="C575" s="2" t="s">
        <v>3904</v>
      </c>
    </row>
    <row r="576" spans="3:3" x14ac:dyDescent="0.2">
      <c r="C576" s="2" t="s">
        <v>3905</v>
      </c>
    </row>
    <row r="577" spans="3:3" x14ac:dyDescent="0.2">
      <c r="C577" s="2" t="s">
        <v>3108</v>
      </c>
    </row>
    <row r="578" spans="3:3" x14ac:dyDescent="0.2">
      <c r="C578" s="2" t="s">
        <v>3155</v>
      </c>
    </row>
    <row r="579" spans="3:3" x14ac:dyDescent="0.2">
      <c r="C579" s="2" t="s">
        <v>3906</v>
      </c>
    </row>
    <row r="580" spans="3:3" x14ac:dyDescent="0.2">
      <c r="C580" s="2" t="s">
        <v>3907</v>
      </c>
    </row>
    <row r="581" spans="3:3" x14ac:dyDescent="0.2">
      <c r="C581" s="2" t="s">
        <v>3908</v>
      </c>
    </row>
    <row r="582" spans="3:3" x14ac:dyDescent="0.2">
      <c r="C582" s="2" t="s">
        <v>3128</v>
      </c>
    </row>
    <row r="583" spans="3:3" x14ac:dyDescent="0.2">
      <c r="C583" s="2" t="s">
        <v>3179</v>
      </c>
    </row>
    <row r="584" spans="3:3" x14ac:dyDescent="0.2">
      <c r="C584" s="2" t="s">
        <v>3225</v>
      </c>
    </row>
    <row r="585" spans="3:3" x14ac:dyDescent="0.2">
      <c r="C585" s="2" t="s">
        <v>3219</v>
      </c>
    </row>
    <row r="586" spans="3:3" x14ac:dyDescent="0.2">
      <c r="C586" s="2" t="s">
        <v>3909</v>
      </c>
    </row>
    <row r="587" spans="3:3" x14ac:dyDescent="0.2">
      <c r="C587" s="2" t="s">
        <v>3254</v>
      </c>
    </row>
    <row r="588" spans="3:3" x14ac:dyDescent="0.2">
      <c r="C588" s="2" t="s">
        <v>3133</v>
      </c>
    </row>
  </sheetData>
  <mergeCells count="3">
    <mergeCell ref="A3:A4"/>
    <mergeCell ref="A5:L5"/>
    <mergeCell ref="O5:P5"/>
  </mergeCells>
  <conditionalFormatting sqref="B3">
    <cfRule type="duplicateValues" dxfId="88" priority="3"/>
  </conditionalFormatting>
  <conditionalFormatting sqref="B4">
    <cfRule type="duplicateValues" dxfId="87" priority="70"/>
  </conditionalFormatting>
  <conditionalFormatting sqref="C12:C588">
    <cfRule type="duplicateValues" dxfId="86" priority="2"/>
  </conditionalFormatting>
  <conditionalFormatting sqref="C1:C1048576">
    <cfRule type="duplicateValues" dxfId="8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</sheetPr>
  <dimension ref="A1:P817"/>
  <sheetViews>
    <sheetView zoomScale="110" zoomScaleNormal="110" workbookViewId="0">
      <pane xSplit="3" ySplit="2" topLeftCell="D808" activePane="bottomRight" state="frozen"/>
      <selection activeCell="F3" sqref="F3"/>
      <selection pane="topRight" activeCell="F3" sqref="F3"/>
      <selection pane="bottomLeft" activeCell="F3" sqref="F3"/>
      <selection pane="bottomRight" activeCell="C241" sqref="C241:C8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6" customHeight="1" x14ac:dyDescent="0.2">
      <c r="A3" s="141" t="s">
        <v>295</v>
      </c>
      <c r="B3" s="73" t="s">
        <v>54</v>
      </c>
      <c r="C3" s="9" t="s">
        <v>55</v>
      </c>
      <c r="D3" s="75" t="s">
        <v>292</v>
      </c>
      <c r="E3" s="13">
        <v>44413</v>
      </c>
      <c r="F3" s="75" t="s">
        <v>293</v>
      </c>
      <c r="G3" s="13">
        <v>44415</v>
      </c>
      <c r="H3" s="10" t="s">
        <v>294</v>
      </c>
      <c r="I3" s="1">
        <v>131</v>
      </c>
      <c r="J3" s="1">
        <v>44</v>
      </c>
      <c r="K3" s="1">
        <v>44</v>
      </c>
      <c r="L3" s="1">
        <v>5</v>
      </c>
      <c r="M3" s="79">
        <f t="shared" ref="M3:M66" si="0">I3*J3*K3/4000</f>
        <v>63.404000000000003</v>
      </c>
      <c r="N3" s="8">
        <v>64</v>
      </c>
      <c r="O3" s="62">
        <v>3000</v>
      </c>
      <c r="P3" s="63">
        <f>Table2245236891011121314151617181920212224234567[[#This Row],[PEMBULATAN]]*O3</f>
        <v>192000</v>
      </c>
    </row>
    <row r="4" spans="1:16" ht="36" customHeight="1" x14ac:dyDescent="0.2">
      <c r="A4" s="142"/>
      <c r="B4" s="74"/>
      <c r="C4" s="9" t="s">
        <v>56</v>
      </c>
      <c r="D4" s="75" t="s">
        <v>292</v>
      </c>
      <c r="E4" s="13">
        <v>44413</v>
      </c>
      <c r="F4" s="75" t="s">
        <v>293</v>
      </c>
      <c r="G4" s="13">
        <v>44415</v>
      </c>
      <c r="H4" s="10" t="s">
        <v>294</v>
      </c>
      <c r="I4" s="1">
        <v>105</v>
      </c>
      <c r="J4" s="1">
        <v>60</v>
      </c>
      <c r="K4" s="1">
        <v>28</v>
      </c>
      <c r="L4" s="1">
        <v>17</v>
      </c>
      <c r="M4" s="79">
        <f t="shared" si="0"/>
        <v>44.1</v>
      </c>
      <c r="N4" s="8">
        <v>44</v>
      </c>
      <c r="O4" s="62">
        <v>3000</v>
      </c>
      <c r="P4" s="63">
        <f>Table2245236891011121314151617181920212224234567[[#This Row],[PEMBULATAN]]*O4</f>
        <v>132000</v>
      </c>
    </row>
    <row r="5" spans="1:16" ht="36" customHeight="1" x14ac:dyDescent="0.2">
      <c r="A5" s="86"/>
      <c r="B5" s="74"/>
      <c r="C5" s="85" t="s">
        <v>57</v>
      </c>
      <c r="D5" s="77" t="s">
        <v>292</v>
      </c>
      <c r="E5" s="13">
        <v>44413</v>
      </c>
      <c r="F5" s="75" t="s">
        <v>293</v>
      </c>
      <c r="G5" s="13">
        <v>44415</v>
      </c>
      <c r="H5" s="76" t="s">
        <v>294</v>
      </c>
      <c r="I5" s="15">
        <v>98</v>
      </c>
      <c r="J5" s="15">
        <v>37</v>
      </c>
      <c r="K5" s="15">
        <v>14</v>
      </c>
      <c r="L5" s="15">
        <v>10</v>
      </c>
      <c r="M5" s="80">
        <f t="shared" si="0"/>
        <v>12.691000000000001</v>
      </c>
      <c r="N5" s="71">
        <v>13</v>
      </c>
      <c r="O5" s="62">
        <v>3000</v>
      </c>
      <c r="P5" s="63">
        <f>Table2245236891011121314151617181920212224234567[[#This Row],[PEMBULATAN]]*O5</f>
        <v>39000</v>
      </c>
    </row>
    <row r="6" spans="1:16" ht="36" customHeight="1" x14ac:dyDescent="0.2">
      <c r="A6" s="90"/>
      <c r="B6" s="74"/>
      <c r="C6" s="92" t="s">
        <v>58</v>
      </c>
      <c r="D6" s="93" t="s">
        <v>292</v>
      </c>
      <c r="E6" s="94">
        <v>44413</v>
      </c>
      <c r="F6" s="95" t="s">
        <v>293</v>
      </c>
      <c r="G6" s="94">
        <v>44415</v>
      </c>
      <c r="H6" s="96" t="s">
        <v>294</v>
      </c>
      <c r="I6" s="97">
        <v>98</v>
      </c>
      <c r="J6" s="97">
        <v>60</v>
      </c>
      <c r="K6" s="97">
        <v>33</v>
      </c>
      <c r="L6" s="97">
        <v>19</v>
      </c>
      <c r="M6" s="98">
        <f t="shared" si="0"/>
        <v>48.51</v>
      </c>
      <c r="N6" s="99">
        <v>49</v>
      </c>
      <c r="O6" s="62">
        <v>3000</v>
      </c>
      <c r="P6" s="63">
        <f>Table2245236891011121314151617181920212224234567[[#This Row],[PEMBULATAN]]*O6</f>
        <v>147000</v>
      </c>
    </row>
    <row r="7" spans="1:16" ht="36" customHeight="1" x14ac:dyDescent="0.2">
      <c r="A7" s="90"/>
      <c r="B7" s="74"/>
      <c r="C7" s="92" t="s">
        <v>59</v>
      </c>
      <c r="D7" s="93" t="s">
        <v>292</v>
      </c>
      <c r="E7" s="94">
        <v>44413</v>
      </c>
      <c r="F7" s="95" t="s">
        <v>293</v>
      </c>
      <c r="G7" s="94">
        <v>44415</v>
      </c>
      <c r="H7" s="96" t="s">
        <v>294</v>
      </c>
      <c r="I7" s="97">
        <v>47</v>
      </c>
      <c r="J7" s="97">
        <v>45</v>
      </c>
      <c r="K7" s="97">
        <v>29</v>
      </c>
      <c r="L7" s="97">
        <v>7</v>
      </c>
      <c r="M7" s="98">
        <f t="shared" si="0"/>
        <v>15.33375</v>
      </c>
      <c r="N7" s="99">
        <v>16</v>
      </c>
      <c r="O7" s="62">
        <v>3000</v>
      </c>
      <c r="P7" s="63">
        <f>Table2245236891011121314151617181920212224234567[[#This Row],[PEMBULATAN]]*O7</f>
        <v>48000</v>
      </c>
    </row>
    <row r="8" spans="1:16" ht="36" customHeight="1" x14ac:dyDescent="0.2">
      <c r="A8" s="90"/>
      <c r="B8" s="74"/>
      <c r="C8" s="92" t="s">
        <v>60</v>
      </c>
      <c r="D8" s="93" t="s">
        <v>292</v>
      </c>
      <c r="E8" s="94">
        <v>44413</v>
      </c>
      <c r="F8" s="95" t="s">
        <v>293</v>
      </c>
      <c r="G8" s="94">
        <v>44415</v>
      </c>
      <c r="H8" s="96" t="s">
        <v>294</v>
      </c>
      <c r="I8" s="97">
        <v>40</v>
      </c>
      <c r="J8" s="97">
        <v>28</v>
      </c>
      <c r="K8" s="97">
        <v>5</v>
      </c>
      <c r="L8" s="97">
        <v>2</v>
      </c>
      <c r="M8" s="98">
        <f t="shared" si="0"/>
        <v>1.4</v>
      </c>
      <c r="N8" s="99">
        <v>2</v>
      </c>
      <c r="O8" s="62">
        <v>3000</v>
      </c>
      <c r="P8" s="63">
        <f>Table2245236891011121314151617181920212224234567[[#This Row],[PEMBULATAN]]*O8</f>
        <v>6000</v>
      </c>
    </row>
    <row r="9" spans="1:16" ht="36" customHeight="1" x14ac:dyDescent="0.2">
      <c r="A9" s="90"/>
      <c r="B9" s="74"/>
      <c r="C9" s="92" t="s">
        <v>61</v>
      </c>
      <c r="D9" s="93" t="s">
        <v>292</v>
      </c>
      <c r="E9" s="94">
        <v>44413</v>
      </c>
      <c r="F9" s="95" t="s">
        <v>293</v>
      </c>
      <c r="G9" s="94">
        <v>44415</v>
      </c>
      <c r="H9" s="96" t="s">
        <v>294</v>
      </c>
      <c r="I9" s="97">
        <v>45</v>
      </c>
      <c r="J9" s="97">
        <v>32</v>
      </c>
      <c r="K9" s="97">
        <v>28</v>
      </c>
      <c r="L9" s="97">
        <v>5</v>
      </c>
      <c r="M9" s="98">
        <f t="shared" si="0"/>
        <v>10.08</v>
      </c>
      <c r="N9" s="99">
        <v>10</v>
      </c>
      <c r="O9" s="62">
        <v>3000</v>
      </c>
      <c r="P9" s="63">
        <f>Table2245236891011121314151617181920212224234567[[#This Row],[PEMBULATAN]]*O9</f>
        <v>30000</v>
      </c>
    </row>
    <row r="10" spans="1:16" ht="36" customHeight="1" x14ac:dyDescent="0.2">
      <c r="A10" s="90"/>
      <c r="B10" s="74"/>
      <c r="C10" s="92" t="s">
        <v>62</v>
      </c>
      <c r="D10" s="93" t="s">
        <v>292</v>
      </c>
      <c r="E10" s="94">
        <v>44413</v>
      </c>
      <c r="F10" s="95" t="s">
        <v>293</v>
      </c>
      <c r="G10" s="94">
        <v>44415</v>
      </c>
      <c r="H10" s="96" t="s">
        <v>294</v>
      </c>
      <c r="I10" s="97">
        <v>95</v>
      </c>
      <c r="J10" s="97">
        <v>28</v>
      </c>
      <c r="K10" s="97">
        <v>7</v>
      </c>
      <c r="L10" s="97">
        <v>1</v>
      </c>
      <c r="M10" s="98">
        <f t="shared" si="0"/>
        <v>4.6550000000000002</v>
      </c>
      <c r="N10" s="99">
        <v>5</v>
      </c>
      <c r="O10" s="62">
        <v>3000</v>
      </c>
      <c r="P10" s="63">
        <f>Table2245236891011121314151617181920212224234567[[#This Row],[PEMBULATAN]]*O10</f>
        <v>15000</v>
      </c>
    </row>
    <row r="11" spans="1:16" ht="36" customHeight="1" x14ac:dyDescent="0.2">
      <c r="A11" s="90"/>
      <c r="B11" s="74"/>
      <c r="C11" s="92" t="s">
        <v>63</v>
      </c>
      <c r="D11" s="93" t="s">
        <v>292</v>
      </c>
      <c r="E11" s="94">
        <v>44413</v>
      </c>
      <c r="F11" s="95" t="s">
        <v>293</v>
      </c>
      <c r="G11" s="94">
        <v>44415</v>
      </c>
      <c r="H11" s="96" t="s">
        <v>294</v>
      </c>
      <c r="I11" s="97">
        <v>89</v>
      </c>
      <c r="J11" s="97">
        <v>12</v>
      </c>
      <c r="K11" s="97">
        <v>12</v>
      </c>
      <c r="L11" s="97">
        <v>2</v>
      </c>
      <c r="M11" s="98">
        <f t="shared" si="0"/>
        <v>3.2040000000000002</v>
      </c>
      <c r="N11" s="99">
        <v>3</v>
      </c>
      <c r="O11" s="62">
        <v>3000</v>
      </c>
      <c r="P11" s="63">
        <f>Table2245236891011121314151617181920212224234567[[#This Row],[PEMBULATAN]]*O11</f>
        <v>9000</v>
      </c>
    </row>
    <row r="12" spans="1:16" ht="36" customHeight="1" x14ac:dyDescent="0.2">
      <c r="A12" s="90"/>
      <c r="B12" s="74"/>
      <c r="C12" s="92" t="s">
        <v>64</v>
      </c>
      <c r="D12" s="93" t="s">
        <v>292</v>
      </c>
      <c r="E12" s="94">
        <v>44413</v>
      </c>
      <c r="F12" s="95" t="s">
        <v>293</v>
      </c>
      <c r="G12" s="94">
        <v>44415</v>
      </c>
      <c r="H12" s="96" t="s">
        <v>294</v>
      </c>
      <c r="I12" s="97">
        <v>54</v>
      </c>
      <c r="J12" s="97">
        <v>28</v>
      </c>
      <c r="K12" s="97">
        <v>18</v>
      </c>
      <c r="L12" s="97">
        <v>2</v>
      </c>
      <c r="M12" s="98">
        <f t="shared" si="0"/>
        <v>6.8040000000000003</v>
      </c>
      <c r="N12" s="99">
        <v>7</v>
      </c>
      <c r="O12" s="62">
        <v>3000</v>
      </c>
      <c r="P12" s="63">
        <f>Table2245236891011121314151617181920212224234567[[#This Row],[PEMBULATAN]]*O12</f>
        <v>21000</v>
      </c>
    </row>
    <row r="13" spans="1:16" ht="36" customHeight="1" x14ac:dyDescent="0.2">
      <c r="A13" s="90"/>
      <c r="B13" s="74"/>
      <c r="C13" s="92" t="s">
        <v>65</v>
      </c>
      <c r="D13" s="93" t="s">
        <v>292</v>
      </c>
      <c r="E13" s="94">
        <v>44413</v>
      </c>
      <c r="F13" s="95" t="s">
        <v>293</v>
      </c>
      <c r="G13" s="94">
        <v>44415</v>
      </c>
      <c r="H13" s="96" t="s">
        <v>294</v>
      </c>
      <c r="I13" s="97">
        <v>52</v>
      </c>
      <c r="J13" s="97">
        <v>18</v>
      </c>
      <c r="K13" s="97">
        <v>8</v>
      </c>
      <c r="L13" s="97">
        <v>2</v>
      </c>
      <c r="M13" s="98">
        <f t="shared" si="0"/>
        <v>1.8720000000000001</v>
      </c>
      <c r="N13" s="99">
        <v>2</v>
      </c>
      <c r="O13" s="62">
        <v>3000</v>
      </c>
      <c r="P13" s="63">
        <f>Table2245236891011121314151617181920212224234567[[#This Row],[PEMBULATAN]]*O13</f>
        <v>6000</v>
      </c>
    </row>
    <row r="14" spans="1:16" ht="36" customHeight="1" x14ac:dyDescent="0.2">
      <c r="A14" s="90"/>
      <c r="B14" s="74"/>
      <c r="C14" s="92" t="s">
        <v>66</v>
      </c>
      <c r="D14" s="93" t="s">
        <v>292</v>
      </c>
      <c r="E14" s="94">
        <v>44413</v>
      </c>
      <c r="F14" s="95" t="s">
        <v>293</v>
      </c>
      <c r="G14" s="94">
        <v>44415</v>
      </c>
      <c r="H14" s="96" t="s">
        <v>294</v>
      </c>
      <c r="I14" s="97">
        <v>80</v>
      </c>
      <c r="J14" s="97">
        <v>58</v>
      </c>
      <c r="K14" s="97">
        <v>34</v>
      </c>
      <c r="L14" s="97">
        <v>18</v>
      </c>
      <c r="M14" s="98">
        <f t="shared" si="0"/>
        <v>39.44</v>
      </c>
      <c r="N14" s="99">
        <v>40</v>
      </c>
      <c r="O14" s="62">
        <v>3000</v>
      </c>
      <c r="P14" s="63">
        <f>Table2245236891011121314151617181920212224234567[[#This Row],[PEMBULATAN]]*O14</f>
        <v>120000</v>
      </c>
    </row>
    <row r="15" spans="1:16" ht="36" customHeight="1" x14ac:dyDescent="0.2">
      <c r="A15" s="90"/>
      <c r="B15" s="74"/>
      <c r="C15" s="92" t="s">
        <v>67</v>
      </c>
      <c r="D15" s="93" t="s">
        <v>292</v>
      </c>
      <c r="E15" s="94">
        <v>44413</v>
      </c>
      <c r="F15" s="95" t="s">
        <v>293</v>
      </c>
      <c r="G15" s="94">
        <v>44415</v>
      </c>
      <c r="H15" s="96" t="s">
        <v>294</v>
      </c>
      <c r="I15" s="97">
        <v>77</v>
      </c>
      <c r="J15" s="97">
        <v>54</v>
      </c>
      <c r="K15" s="97">
        <v>36</v>
      </c>
      <c r="L15" s="97">
        <v>14</v>
      </c>
      <c r="M15" s="98">
        <f t="shared" si="0"/>
        <v>37.421999999999997</v>
      </c>
      <c r="N15" s="99">
        <v>38</v>
      </c>
      <c r="O15" s="62">
        <v>3000</v>
      </c>
      <c r="P15" s="63">
        <f>Table2245236891011121314151617181920212224234567[[#This Row],[PEMBULATAN]]*O15</f>
        <v>114000</v>
      </c>
    </row>
    <row r="16" spans="1:16" ht="36" customHeight="1" x14ac:dyDescent="0.2">
      <c r="A16" s="90"/>
      <c r="B16" s="74"/>
      <c r="C16" s="92" t="s">
        <v>68</v>
      </c>
      <c r="D16" s="93" t="s">
        <v>292</v>
      </c>
      <c r="E16" s="94">
        <v>44413</v>
      </c>
      <c r="F16" s="95" t="s">
        <v>293</v>
      </c>
      <c r="G16" s="94">
        <v>44415</v>
      </c>
      <c r="H16" s="96" t="s">
        <v>294</v>
      </c>
      <c r="I16" s="97">
        <v>98</v>
      </c>
      <c r="J16" s="97">
        <v>54</v>
      </c>
      <c r="K16" s="97">
        <v>35</v>
      </c>
      <c r="L16" s="97">
        <v>17</v>
      </c>
      <c r="M16" s="98">
        <f t="shared" si="0"/>
        <v>46.305</v>
      </c>
      <c r="N16" s="99">
        <v>47</v>
      </c>
      <c r="O16" s="62">
        <v>3000</v>
      </c>
      <c r="P16" s="63">
        <f>Table2245236891011121314151617181920212224234567[[#This Row],[PEMBULATAN]]*O16</f>
        <v>141000</v>
      </c>
    </row>
    <row r="17" spans="1:16" ht="36" customHeight="1" x14ac:dyDescent="0.2">
      <c r="A17" s="90"/>
      <c r="B17" s="74"/>
      <c r="C17" s="92" t="s">
        <v>69</v>
      </c>
      <c r="D17" s="93" t="s">
        <v>292</v>
      </c>
      <c r="E17" s="94">
        <v>44413</v>
      </c>
      <c r="F17" s="95" t="s">
        <v>293</v>
      </c>
      <c r="G17" s="94">
        <v>44415</v>
      </c>
      <c r="H17" s="96" t="s">
        <v>294</v>
      </c>
      <c r="I17" s="97">
        <v>76</v>
      </c>
      <c r="J17" s="97">
        <v>60</v>
      </c>
      <c r="K17" s="97">
        <v>28</v>
      </c>
      <c r="L17" s="97">
        <v>11</v>
      </c>
      <c r="M17" s="98">
        <f t="shared" si="0"/>
        <v>31.92</v>
      </c>
      <c r="N17" s="99">
        <v>32</v>
      </c>
      <c r="O17" s="62">
        <v>3000</v>
      </c>
      <c r="P17" s="63">
        <f>Table2245236891011121314151617181920212224234567[[#This Row],[PEMBULATAN]]*O17</f>
        <v>96000</v>
      </c>
    </row>
    <row r="18" spans="1:16" ht="36" customHeight="1" x14ac:dyDescent="0.2">
      <c r="A18" s="90"/>
      <c r="B18" s="74"/>
      <c r="C18" s="92" t="s">
        <v>70</v>
      </c>
      <c r="D18" s="93" t="s">
        <v>292</v>
      </c>
      <c r="E18" s="94">
        <v>44413</v>
      </c>
      <c r="F18" s="95" t="s">
        <v>293</v>
      </c>
      <c r="G18" s="94">
        <v>44415</v>
      </c>
      <c r="H18" s="96" t="s">
        <v>294</v>
      </c>
      <c r="I18" s="97">
        <v>106</v>
      </c>
      <c r="J18" s="97">
        <v>58</v>
      </c>
      <c r="K18" s="97">
        <v>33</v>
      </c>
      <c r="L18" s="97">
        <v>32</v>
      </c>
      <c r="M18" s="98">
        <f t="shared" si="0"/>
        <v>50.720999999999997</v>
      </c>
      <c r="N18" s="99">
        <v>51</v>
      </c>
      <c r="O18" s="62">
        <v>3000</v>
      </c>
      <c r="P18" s="63">
        <f>Table2245236891011121314151617181920212224234567[[#This Row],[PEMBULATAN]]*O18</f>
        <v>153000</v>
      </c>
    </row>
    <row r="19" spans="1:16" ht="36" customHeight="1" x14ac:dyDescent="0.2">
      <c r="A19" s="90"/>
      <c r="B19" s="74"/>
      <c r="C19" s="92" t="s">
        <v>71</v>
      </c>
      <c r="D19" s="93" t="s">
        <v>292</v>
      </c>
      <c r="E19" s="94">
        <v>44413</v>
      </c>
      <c r="F19" s="95" t="s">
        <v>293</v>
      </c>
      <c r="G19" s="94">
        <v>44415</v>
      </c>
      <c r="H19" s="96" t="s">
        <v>294</v>
      </c>
      <c r="I19" s="97">
        <v>80</v>
      </c>
      <c r="J19" s="97">
        <v>60</v>
      </c>
      <c r="K19" s="97">
        <v>28</v>
      </c>
      <c r="L19" s="97">
        <v>14</v>
      </c>
      <c r="M19" s="98">
        <f t="shared" si="0"/>
        <v>33.6</v>
      </c>
      <c r="N19" s="99">
        <v>34</v>
      </c>
      <c r="O19" s="62">
        <v>3000</v>
      </c>
      <c r="P19" s="63">
        <f>Table2245236891011121314151617181920212224234567[[#This Row],[PEMBULATAN]]*O19</f>
        <v>102000</v>
      </c>
    </row>
    <row r="20" spans="1:16" ht="36" customHeight="1" x14ac:dyDescent="0.2">
      <c r="A20" s="90"/>
      <c r="B20" s="74"/>
      <c r="C20" s="92" t="s">
        <v>72</v>
      </c>
      <c r="D20" s="93" t="s">
        <v>292</v>
      </c>
      <c r="E20" s="94">
        <v>44413</v>
      </c>
      <c r="F20" s="95" t="s">
        <v>293</v>
      </c>
      <c r="G20" s="94">
        <v>44415</v>
      </c>
      <c r="H20" s="96" t="s">
        <v>294</v>
      </c>
      <c r="I20" s="97">
        <v>95</v>
      </c>
      <c r="J20" s="97">
        <v>55</v>
      </c>
      <c r="K20" s="97">
        <v>40</v>
      </c>
      <c r="L20" s="97">
        <v>21</v>
      </c>
      <c r="M20" s="98">
        <f t="shared" si="0"/>
        <v>52.25</v>
      </c>
      <c r="N20" s="99">
        <v>52</v>
      </c>
      <c r="O20" s="62">
        <v>3000</v>
      </c>
      <c r="P20" s="63">
        <f>Table2245236891011121314151617181920212224234567[[#This Row],[PEMBULATAN]]*O20</f>
        <v>156000</v>
      </c>
    </row>
    <row r="21" spans="1:16" ht="36" customHeight="1" x14ac:dyDescent="0.2">
      <c r="A21" s="90"/>
      <c r="B21" s="74"/>
      <c r="C21" s="92" t="s">
        <v>73</v>
      </c>
      <c r="D21" s="93" t="s">
        <v>292</v>
      </c>
      <c r="E21" s="94">
        <v>44413</v>
      </c>
      <c r="F21" s="95" t="s">
        <v>293</v>
      </c>
      <c r="G21" s="94">
        <v>44415</v>
      </c>
      <c r="H21" s="96" t="s">
        <v>294</v>
      </c>
      <c r="I21" s="97">
        <v>96</v>
      </c>
      <c r="J21" s="97">
        <v>59</v>
      </c>
      <c r="K21" s="97">
        <v>32</v>
      </c>
      <c r="L21" s="97">
        <v>18</v>
      </c>
      <c r="M21" s="98">
        <f t="shared" si="0"/>
        <v>45.311999999999998</v>
      </c>
      <c r="N21" s="99">
        <v>46</v>
      </c>
      <c r="O21" s="62">
        <v>3000</v>
      </c>
      <c r="P21" s="63">
        <f>Table2245236891011121314151617181920212224234567[[#This Row],[PEMBULATAN]]*O21</f>
        <v>138000</v>
      </c>
    </row>
    <row r="22" spans="1:16" ht="36" customHeight="1" x14ac:dyDescent="0.2">
      <c r="A22" s="90"/>
      <c r="B22" s="74"/>
      <c r="C22" s="92" t="s">
        <v>74</v>
      </c>
      <c r="D22" s="93" t="s">
        <v>292</v>
      </c>
      <c r="E22" s="94">
        <v>44413</v>
      </c>
      <c r="F22" s="95" t="s">
        <v>293</v>
      </c>
      <c r="G22" s="94">
        <v>44415</v>
      </c>
      <c r="H22" s="96" t="s">
        <v>294</v>
      </c>
      <c r="I22" s="97">
        <v>63</v>
      </c>
      <c r="J22" s="97">
        <v>26</v>
      </c>
      <c r="K22" s="97">
        <v>28</v>
      </c>
      <c r="L22" s="97">
        <v>4</v>
      </c>
      <c r="M22" s="98">
        <f t="shared" si="0"/>
        <v>11.465999999999999</v>
      </c>
      <c r="N22" s="99">
        <v>12</v>
      </c>
      <c r="O22" s="62">
        <v>3000</v>
      </c>
      <c r="P22" s="63">
        <f>Table2245236891011121314151617181920212224234567[[#This Row],[PEMBULATAN]]*O22</f>
        <v>36000</v>
      </c>
    </row>
    <row r="23" spans="1:16" ht="36" customHeight="1" x14ac:dyDescent="0.2">
      <c r="A23" s="90"/>
      <c r="B23" s="74"/>
      <c r="C23" s="92" t="s">
        <v>75</v>
      </c>
      <c r="D23" s="93" t="s">
        <v>292</v>
      </c>
      <c r="E23" s="94">
        <v>44413</v>
      </c>
      <c r="F23" s="95" t="s">
        <v>293</v>
      </c>
      <c r="G23" s="94">
        <v>44415</v>
      </c>
      <c r="H23" s="96" t="s">
        <v>294</v>
      </c>
      <c r="I23" s="97">
        <v>78</v>
      </c>
      <c r="J23" s="97">
        <v>58</v>
      </c>
      <c r="K23" s="97">
        <v>26</v>
      </c>
      <c r="L23" s="97">
        <v>7</v>
      </c>
      <c r="M23" s="98">
        <f t="shared" si="0"/>
        <v>29.405999999999999</v>
      </c>
      <c r="N23" s="99">
        <v>30</v>
      </c>
      <c r="O23" s="62">
        <v>3000</v>
      </c>
      <c r="P23" s="63">
        <f>Table2245236891011121314151617181920212224234567[[#This Row],[PEMBULATAN]]*O23</f>
        <v>90000</v>
      </c>
    </row>
    <row r="24" spans="1:16" ht="36" customHeight="1" x14ac:dyDescent="0.2">
      <c r="A24" s="90"/>
      <c r="B24" s="74"/>
      <c r="C24" s="92" t="s">
        <v>76</v>
      </c>
      <c r="D24" s="93" t="s">
        <v>292</v>
      </c>
      <c r="E24" s="94">
        <v>44413</v>
      </c>
      <c r="F24" s="95" t="s">
        <v>293</v>
      </c>
      <c r="G24" s="94">
        <v>44415</v>
      </c>
      <c r="H24" s="96" t="s">
        <v>294</v>
      </c>
      <c r="I24" s="97">
        <v>70</v>
      </c>
      <c r="J24" s="97">
        <v>60</v>
      </c>
      <c r="K24" s="97">
        <v>20</v>
      </c>
      <c r="L24" s="97">
        <v>7</v>
      </c>
      <c r="M24" s="98">
        <f t="shared" si="0"/>
        <v>21</v>
      </c>
      <c r="N24" s="99">
        <v>21</v>
      </c>
      <c r="O24" s="62">
        <v>3000</v>
      </c>
      <c r="P24" s="63">
        <f>Table2245236891011121314151617181920212224234567[[#This Row],[PEMBULATAN]]*O24</f>
        <v>63000</v>
      </c>
    </row>
    <row r="25" spans="1:16" ht="36" customHeight="1" x14ac:dyDescent="0.2">
      <c r="A25" s="90"/>
      <c r="B25" s="74"/>
      <c r="C25" s="92" t="s">
        <v>77</v>
      </c>
      <c r="D25" s="93" t="s">
        <v>292</v>
      </c>
      <c r="E25" s="94">
        <v>44413</v>
      </c>
      <c r="F25" s="95" t="s">
        <v>293</v>
      </c>
      <c r="G25" s="94">
        <v>44415</v>
      </c>
      <c r="H25" s="96" t="s">
        <v>294</v>
      </c>
      <c r="I25" s="97">
        <v>55</v>
      </c>
      <c r="J25" s="97">
        <v>63</v>
      </c>
      <c r="K25" s="97">
        <v>20</v>
      </c>
      <c r="L25" s="97">
        <v>8</v>
      </c>
      <c r="M25" s="98">
        <f t="shared" si="0"/>
        <v>17.324999999999999</v>
      </c>
      <c r="N25" s="99">
        <v>18</v>
      </c>
      <c r="O25" s="62">
        <v>3000</v>
      </c>
      <c r="P25" s="63">
        <f>Table2245236891011121314151617181920212224234567[[#This Row],[PEMBULATAN]]*O25</f>
        <v>54000</v>
      </c>
    </row>
    <row r="26" spans="1:16" ht="36" customHeight="1" x14ac:dyDescent="0.2">
      <c r="A26" s="90"/>
      <c r="B26" s="74"/>
      <c r="C26" s="92" t="s">
        <v>78</v>
      </c>
      <c r="D26" s="93" t="s">
        <v>292</v>
      </c>
      <c r="E26" s="94">
        <v>44413</v>
      </c>
      <c r="F26" s="95" t="s">
        <v>293</v>
      </c>
      <c r="G26" s="94">
        <v>44415</v>
      </c>
      <c r="H26" s="96" t="s">
        <v>294</v>
      </c>
      <c r="I26" s="97">
        <v>74</v>
      </c>
      <c r="J26" s="97">
        <v>58</v>
      </c>
      <c r="K26" s="97">
        <v>32</v>
      </c>
      <c r="L26" s="97">
        <v>10</v>
      </c>
      <c r="M26" s="98">
        <f t="shared" si="0"/>
        <v>34.335999999999999</v>
      </c>
      <c r="N26" s="99">
        <v>35</v>
      </c>
      <c r="O26" s="62">
        <v>3000</v>
      </c>
      <c r="P26" s="63">
        <f>Table2245236891011121314151617181920212224234567[[#This Row],[PEMBULATAN]]*O26</f>
        <v>105000</v>
      </c>
    </row>
    <row r="27" spans="1:16" ht="36" customHeight="1" x14ac:dyDescent="0.2">
      <c r="A27" s="90"/>
      <c r="B27" s="74"/>
      <c r="C27" s="92" t="s">
        <v>79</v>
      </c>
      <c r="D27" s="93" t="s">
        <v>292</v>
      </c>
      <c r="E27" s="94">
        <v>44413</v>
      </c>
      <c r="F27" s="95" t="s">
        <v>293</v>
      </c>
      <c r="G27" s="94">
        <v>44415</v>
      </c>
      <c r="H27" s="96" t="s">
        <v>294</v>
      </c>
      <c r="I27" s="97">
        <v>80</v>
      </c>
      <c r="J27" s="97">
        <v>54</v>
      </c>
      <c r="K27" s="97">
        <v>40</v>
      </c>
      <c r="L27" s="97">
        <v>15</v>
      </c>
      <c r="M27" s="98">
        <f t="shared" si="0"/>
        <v>43.2</v>
      </c>
      <c r="N27" s="99">
        <v>43</v>
      </c>
      <c r="O27" s="62">
        <v>3000</v>
      </c>
      <c r="P27" s="63">
        <f>Table2245236891011121314151617181920212224234567[[#This Row],[PEMBULATAN]]*O27</f>
        <v>129000</v>
      </c>
    </row>
    <row r="28" spans="1:16" ht="36" customHeight="1" x14ac:dyDescent="0.2">
      <c r="A28" s="90"/>
      <c r="B28" s="74"/>
      <c r="C28" s="92" t="s">
        <v>80</v>
      </c>
      <c r="D28" s="93" t="s">
        <v>292</v>
      </c>
      <c r="E28" s="94">
        <v>44413</v>
      </c>
      <c r="F28" s="95" t="s">
        <v>293</v>
      </c>
      <c r="G28" s="94">
        <v>44415</v>
      </c>
      <c r="H28" s="96" t="s">
        <v>294</v>
      </c>
      <c r="I28" s="97">
        <v>80</v>
      </c>
      <c r="J28" s="97">
        <v>59</v>
      </c>
      <c r="K28" s="97">
        <v>38</v>
      </c>
      <c r="L28" s="97">
        <v>15</v>
      </c>
      <c r="M28" s="98">
        <f t="shared" si="0"/>
        <v>44.84</v>
      </c>
      <c r="N28" s="99">
        <v>45</v>
      </c>
      <c r="O28" s="62">
        <v>3000</v>
      </c>
      <c r="P28" s="63">
        <f>Table2245236891011121314151617181920212224234567[[#This Row],[PEMBULATAN]]*O28</f>
        <v>135000</v>
      </c>
    </row>
    <row r="29" spans="1:16" ht="36" customHeight="1" x14ac:dyDescent="0.2">
      <c r="A29" s="90"/>
      <c r="B29" s="74"/>
      <c r="C29" s="92" t="s">
        <v>81</v>
      </c>
      <c r="D29" s="93" t="s">
        <v>292</v>
      </c>
      <c r="E29" s="94">
        <v>44413</v>
      </c>
      <c r="F29" s="95" t="s">
        <v>293</v>
      </c>
      <c r="G29" s="94">
        <v>44415</v>
      </c>
      <c r="H29" s="96" t="s">
        <v>294</v>
      </c>
      <c r="I29" s="97">
        <v>84</v>
      </c>
      <c r="J29" s="97">
        <v>58</v>
      </c>
      <c r="K29" s="97">
        <v>37</v>
      </c>
      <c r="L29" s="97">
        <v>19</v>
      </c>
      <c r="M29" s="98">
        <f t="shared" si="0"/>
        <v>45.066000000000003</v>
      </c>
      <c r="N29" s="99">
        <v>45</v>
      </c>
      <c r="O29" s="62">
        <v>3000</v>
      </c>
      <c r="P29" s="63">
        <f>Table2245236891011121314151617181920212224234567[[#This Row],[PEMBULATAN]]*O29</f>
        <v>135000</v>
      </c>
    </row>
    <row r="30" spans="1:16" ht="36" customHeight="1" x14ac:dyDescent="0.2">
      <c r="A30" s="90"/>
      <c r="B30" s="74"/>
      <c r="C30" s="92" t="s">
        <v>82</v>
      </c>
      <c r="D30" s="93" t="s">
        <v>292</v>
      </c>
      <c r="E30" s="94">
        <v>44413</v>
      </c>
      <c r="F30" s="95" t="s">
        <v>293</v>
      </c>
      <c r="G30" s="94">
        <v>44415</v>
      </c>
      <c r="H30" s="96" t="s">
        <v>294</v>
      </c>
      <c r="I30" s="97">
        <v>85</v>
      </c>
      <c r="J30" s="97">
        <v>60</v>
      </c>
      <c r="K30" s="97">
        <v>30</v>
      </c>
      <c r="L30" s="97">
        <v>14</v>
      </c>
      <c r="M30" s="98">
        <f t="shared" si="0"/>
        <v>38.25</v>
      </c>
      <c r="N30" s="99">
        <v>38</v>
      </c>
      <c r="O30" s="62">
        <v>3000</v>
      </c>
      <c r="P30" s="63">
        <f>Table2245236891011121314151617181920212224234567[[#This Row],[PEMBULATAN]]*O30</f>
        <v>114000</v>
      </c>
    </row>
    <row r="31" spans="1:16" ht="36" customHeight="1" x14ac:dyDescent="0.2">
      <c r="A31" s="90"/>
      <c r="B31" s="74"/>
      <c r="C31" s="92" t="s">
        <v>83</v>
      </c>
      <c r="D31" s="93" t="s">
        <v>292</v>
      </c>
      <c r="E31" s="94">
        <v>44413</v>
      </c>
      <c r="F31" s="95" t="s">
        <v>293</v>
      </c>
      <c r="G31" s="94">
        <v>44415</v>
      </c>
      <c r="H31" s="96" t="s">
        <v>294</v>
      </c>
      <c r="I31" s="97">
        <v>66</v>
      </c>
      <c r="J31" s="97">
        <v>38</v>
      </c>
      <c r="K31" s="97">
        <v>26</v>
      </c>
      <c r="L31" s="97">
        <v>30</v>
      </c>
      <c r="M31" s="98">
        <f t="shared" si="0"/>
        <v>16.302</v>
      </c>
      <c r="N31" s="99">
        <v>30</v>
      </c>
      <c r="O31" s="62">
        <v>3000</v>
      </c>
      <c r="P31" s="63">
        <f>Table2245236891011121314151617181920212224234567[[#This Row],[PEMBULATAN]]*O31</f>
        <v>90000</v>
      </c>
    </row>
    <row r="32" spans="1:16" ht="36" customHeight="1" x14ac:dyDescent="0.2">
      <c r="A32" s="90"/>
      <c r="B32" s="74"/>
      <c r="C32" s="92" t="s">
        <v>84</v>
      </c>
      <c r="D32" s="93" t="s">
        <v>292</v>
      </c>
      <c r="E32" s="94">
        <v>44413</v>
      </c>
      <c r="F32" s="95" t="s">
        <v>293</v>
      </c>
      <c r="G32" s="94">
        <v>44415</v>
      </c>
      <c r="H32" s="96" t="s">
        <v>294</v>
      </c>
      <c r="I32" s="97">
        <v>80</v>
      </c>
      <c r="J32" s="97">
        <v>58</v>
      </c>
      <c r="K32" s="97">
        <v>27</v>
      </c>
      <c r="L32" s="97">
        <v>9</v>
      </c>
      <c r="M32" s="98">
        <f t="shared" si="0"/>
        <v>31.32</v>
      </c>
      <c r="N32" s="99">
        <v>32</v>
      </c>
      <c r="O32" s="62">
        <v>3000</v>
      </c>
      <c r="P32" s="63">
        <f>Table2245236891011121314151617181920212224234567[[#This Row],[PEMBULATAN]]*O32</f>
        <v>96000</v>
      </c>
    </row>
    <row r="33" spans="1:16" ht="36" customHeight="1" x14ac:dyDescent="0.2">
      <c r="A33" s="90"/>
      <c r="B33" s="74"/>
      <c r="C33" s="92" t="s">
        <v>85</v>
      </c>
      <c r="D33" s="93" t="s">
        <v>292</v>
      </c>
      <c r="E33" s="94">
        <v>44413</v>
      </c>
      <c r="F33" s="95" t="s">
        <v>293</v>
      </c>
      <c r="G33" s="94">
        <v>44415</v>
      </c>
      <c r="H33" s="96" t="s">
        <v>294</v>
      </c>
      <c r="I33" s="97">
        <v>98</v>
      </c>
      <c r="J33" s="97">
        <v>63</v>
      </c>
      <c r="K33" s="97">
        <v>31</v>
      </c>
      <c r="L33" s="97">
        <v>30</v>
      </c>
      <c r="M33" s="98">
        <f t="shared" si="0"/>
        <v>47.848500000000001</v>
      </c>
      <c r="N33" s="99">
        <v>48</v>
      </c>
      <c r="O33" s="62">
        <v>3000</v>
      </c>
      <c r="P33" s="63">
        <f>Table2245236891011121314151617181920212224234567[[#This Row],[PEMBULATAN]]*O33</f>
        <v>144000</v>
      </c>
    </row>
    <row r="34" spans="1:16" ht="36" customHeight="1" x14ac:dyDescent="0.2">
      <c r="A34" s="90"/>
      <c r="B34" s="74"/>
      <c r="C34" s="92" t="s">
        <v>86</v>
      </c>
      <c r="D34" s="93" t="s">
        <v>292</v>
      </c>
      <c r="E34" s="94">
        <v>44413</v>
      </c>
      <c r="F34" s="95" t="s">
        <v>293</v>
      </c>
      <c r="G34" s="94">
        <v>44415</v>
      </c>
      <c r="H34" s="96" t="s">
        <v>294</v>
      </c>
      <c r="I34" s="97">
        <v>92</v>
      </c>
      <c r="J34" s="97">
        <v>64</v>
      </c>
      <c r="K34" s="97">
        <v>33</v>
      </c>
      <c r="L34" s="97">
        <v>20</v>
      </c>
      <c r="M34" s="98">
        <f t="shared" si="0"/>
        <v>48.576000000000001</v>
      </c>
      <c r="N34" s="99">
        <v>49</v>
      </c>
      <c r="O34" s="62">
        <v>3000</v>
      </c>
      <c r="P34" s="63">
        <f>Table2245236891011121314151617181920212224234567[[#This Row],[PEMBULATAN]]*O34</f>
        <v>147000</v>
      </c>
    </row>
    <row r="35" spans="1:16" ht="36" customHeight="1" x14ac:dyDescent="0.2">
      <c r="A35" s="90"/>
      <c r="B35" s="74"/>
      <c r="C35" s="92" t="s">
        <v>87</v>
      </c>
      <c r="D35" s="93" t="s">
        <v>292</v>
      </c>
      <c r="E35" s="94">
        <v>44413</v>
      </c>
      <c r="F35" s="95" t="s">
        <v>293</v>
      </c>
      <c r="G35" s="94">
        <v>44415</v>
      </c>
      <c r="H35" s="96" t="s">
        <v>294</v>
      </c>
      <c r="I35" s="97">
        <v>101</v>
      </c>
      <c r="J35" s="97">
        <v>48</v>
      </c>
      <c r="K35" s="97">
        <v>43</v>
      </c>
      <c r="L35" s="97">
        <v>14</v>
      </c>
      <c r="M35" s="98">
        <f t="shared" si="0"/>
        <v>52.116</v>
      </c>
      <c r="N35" s="99">
        <v>52</v>
      </c>
      <c r="O35" s="62">
        <v>3000</v>
      </c>
      <c r="P35" s="63">
        <f>Table2245236891011121314151617181920212224234567[[#This Row],[PEMBULATAN]]*O35</f>
        <v>156000</v>
      </c>
    </row>
    <row r="36" spans="1:16" ht="36" customHeight="1" x14ac:dyDescent="0.2">
      <c r="A36" s="90"/>
      <c r="B36" s="74"/>
      <c r="C36" s="92" t="s">
        <v>88</v>
      </c>
      <c r="D36" s="93" t="s">
        <v>292</v>
      </c>
      <c r="E36" s="94">
        <v>44413</v>
      </c>
      <c r="F36" s="95" t="s">
        <v>293</v>
      </c>
      <c r="G36" s="94">
        <v>44415</v>
      </c>
      <c r="H36" s="96" t="s">
        <v>294</v>
      </c>
      <c r="I36" s="97">
        <v>90</v>
      </c>
      <c r="J36" s="97">
        <v>58</v>
      </c>
      <c r="K36" s="97">
        <v>28</v>
      </c>
      <c r="L36" s="97">
        <v>7</v>
      </c>
      <c r="M36" s="98">
        <f t="shared" si="0"/>
        <v>36.54</v>
      </c>
      <c r="N36" s="99">
        <v>37</v>
      </c>
      <c r="O36" s="62">
        <v>3000</v>
      </c>
      <c r="P36" s="63">
        <f>Table2245236891011121314151617181920212224234567[[#This Row],[PEMBULATAN]]*O36</f>
        <v>111000</v>
      </c>
    </row>
    <row r="37" spans="1:16" ht="36" customHeight="1" x14ac:dyDescent="0.2">
      <c r="A37" s="90"/>
      <c r="B37" s="74"/>
      <c r="C37" s="92" t="s">
        <v>89</v>
      </c>
      <c r="D37" s="93" t="s">
        <v>292</v>
      </c>
      <c r="E37" s="94">
        <v>44413</v>
      </c>
      <c r="F37" s="95" t="s">
        <v>293</v>
      </c>
      <c r="G37" s="94">
        <v>44415</v>
      </c>
      <c r="H37" s="96" t="s">
        <v>294</v>
      </c>
      <c r="I37" s="97">
        <v>72</v>
      </c>
      <c r="J37" s="97">
        <v>56</v>
      </c>
      <c r="K37" s="97">
        <v>28</v>
      </c>
      <c r="L37" s="97">
        <v>11</v>
      </c>
      <c r="M37" s="98">
        <f t="shared" si="0"/>
        <v>28.224</v>
      </c>
      <c r="N37" s="99">
        <v>28</v>
      </c>
      <c r="O37" s="62">
        <v>3000</v>
      </c>
      <c r="P37" s="63">
        <f>Table2245236891011121314151617181920212224234567[[#This Row],[PEMBULATAN]]*O37</f>
        <v>84000</v>
      </c>
    </row>
    <row r="38" spans="1:16" ht="36" customHeight="1" x14ac:dyDescent="0.2">
      <c r="A38" s="90"/>
      <c r="B38" s="74"/>
      <c r="C38" s="92" t="s">
        <v>90</v>
      </c>
      <c r="D38" s="93" t="s">
        <v>292</v>
      </c>
      <c r="E38" s="94">
        <v>44413</v>
      </c>
      <c r="F38" s="95" t="s">
        <v>293</v>
      </c>
      <c r="G38" s="94">
        <v>44415</v>
      </c>
      <c r="H38" s="96" t="s">
        <v>294</v>
      </c>
      <c r="I38" s="97">
        <v>82</v>
      </c>
      <c r="J38" s="97">
        <v>65</v>
      </c>
      <c r="K38" s="97">
        <v>32</v>
      </c>
      <c r="L38" s="97">
        <v>20</v>
      </c>
      <c r="M38" s="98">
        <f t="shared" si="0"/>
        <v>42.64</v>
      </c>
      <c r="N38" s="99">
        <v>43</v>
      </c>
      <c r="O38" s="62">
        <v>3000</v>
      </c>
      <c r="P38" s="63">
        <f>Table2245236891011121314151617181920212224234567[[#This Row],[PEMBULATAN]]*O38</f>
        <v>129000</v>
      </c>
    </row>
    <row r="39" spans="1:16" ht="36" customHeight="1" x14ac:dyDescent="0.2">
      <c r="A39" s="90"/>
      <c r="B39" s="74"/>
      <c r="C39" s="92" t="s">
        <v>91</v>
      </c>
      <c r="D39" s="93" t="s">
        <v>292</v>
      </c>
      <c r="E39" s="94">
        <v>44413</v>
      </c>
      <c r="F39" s="95" t="s">
        <v>293</v>
      </c>
      <c r="G39" s="94">
        <v>44415</v>
      </c>
      <c r="H39" s="96" t="s">
        <v>294</v>
      </c>
      <c r="I39" s="97">
        <v>93</v>
      </c>
      <c r="J39" s="97">
        <v>53</v>
      </c>
      <c r="K39" s="97">
        <v>40</v>
      </c>
      <c r="L39" s="97">
        <v>24</v>
      </c>
      <c r="M39" s="98">
        <f t="shared" si="0"/>
        <v>49.29</v>
      </c>
      <c r="N39" s="99">
        <v>49</v>
      </c>
      <c r="O39" s="62">
        <v>3000</v>
      </c>
      <c r="P39" s="63">
        <f>Table2245236891011121314151617181920212224234567[[#This Row],[PEMBULATAN]]*O39</f>
        <v>147000</v>
      </c>
    </row>
    <row r="40" spans="1:16" ht="36" customHeight="1" x14ac:dyDescent="0.2">
      <c r="A40" s="90"/>
      <c r="B40" s="74"/>
      <c r="C40" s="92" t="s">
        <v>92</v>
      </c>
      <c r="D40" s="93" t="s">
        <v>292</v>
      </c>
      <c r="E40" s="94">
        <v>44413</v>
      </c>
      <c r="F40" s="95" t="s">
        <v>293</v>
      </c>
      <c r="G40" s="94">
        <v>44415</v>
      </c>
      <c r="H40" s="96" t="s">
        <v>294</v>
      </c>
      <c r="I40" s="97">
        <v>74</v>
      </c>
      <c r="J40" s="97">
        <v>62</v>
      </c>
      <c r="K40" s="97">
        <v>32</v>
      </c>
      <c r="L40" s="97">
        <v>10</v>
      </c>
      <c r="M40" s="98">
        <f t="shared" si="0"/>
        <v>36.704000000000001</v>
      </c>
      <c r="N40" s="99">
        <v>37</v>
      </c>
      <c r="O40" s="62">
        <v>3000</v>
      </c>
      <c r="P40" s="63">
        <f>Table2245236891011121314151617181920212224234567[[#This Row],[PEMBULATAN]]*O40</f>
        <v>111000</v>
      </c>
    </row>
    <row r="41" spans="1:16" ht="36" customHeight="1" x14ac:dyDescent="0.2">
      <c r="A41" s="90"/>
      <c r="B41" s="74"/>
      <c r="C41" s="92" t="s">
        <v>93</v>
      </c>
      <c r="D41" s="93" t="s">
        <v>292</v>
      </c>
      <c r="E41" s="94">
        <v>44413</v>
      </c>
      <c r="F41" s="95" t="s">
        <v>293</v>
      </c>
      <c r="G41" s="94">
        <v>44415</v>
      </c>
      <c r="H41" s="96" t="s">
        <v>294</v>
      </c>
      <c r="I41" s="97">
        <v>53</v>
      </c>
      <c r="J41" s="97">
        <v>61</v>
      </c>
      <c r="K41" s="97">
        <v>30</v>
      </c>
      <c r="L41" s="97">
        <v>7</v>
      </c>
      <c r="M41" s="98">
        <f t="shared" si="0"/>
        <v>24.247499999999999</v>
      </c>
      <c r="N41" s="99">
        <v>24</v>
      </c>
      <c r="O41" s="62">
        <v>3000</v>
      </c>
      <c r="P41" s="63">
        <f>Table2245236891011121314151617181920212224234567[[#This Row],[PEMBULATAN]]*O41</f>
        <v>72000</v>
      </c>
    </row>
    <row r="42" spans="1:16" ht="36" customHeight="1" x14ac:dyDescent="0.2">
      <c r="A42" s="90"/>
      <c r="B42" s="74"/>
      <c r="C42" s="92" t="s">
        <v>94</v>
      </c>
      <c r="D42" s="93" t="s">
        <v>292</v>
      </c>
      <c r="E42" s="94">
        <v>44413</v>
      </c>
      <c r="F42" s="95" t="s">
        <v>293</v>
      </c>
      <c r="G42" s="94">
        <v>44415</v>
      </c>
      <c r="H42" s="96" t="s">
        <v>294</v>
      </c>
      <c r="I42" s="97">
        <v>67</v>
      </c>
      <c r="J42" s="97">
        <v>54</v>
      </c>
      <c r="K42" s="97">
        <v>30</v>
      </c>
      <c r="L42" s="97">
        <v>5</v>
      </c>
      <c r="M42" s="98">
        <f t="shared" si="0"/>
        <v>27.135000000000002</v>
      </c>
      <c r="N42" s="99">
        <v>27</v>
      </c>
      <c r="O42" s="62">
        <v>3000</v>
      </c>
      <c r="P42" s="63">
        <f>Table2245236891011121314151617181920212224234567[[#This Row],[PEMBULATAN]]*O42</f>
        <v>81000</v>
      </c>
    </row>
    <row r="43" spans="1:16" ht="36" customHeight="1" x14ac:dyDescent="0.2">
      <c r="A43" s="90"/>
      <c r="B43" s="74"/>
      <c r="C43" s="92" t="s">
        <v>95</v>
      </c>
      <c r="D43" s="93" t="s">
        <v>292</v>
      </c>
      <c r="E43" s="94">
        <v>44413</v>
      </c>
      <c r="F43" s="95" t="s">
        <v>293</v>
      </c>
      <c r="G43" s="94">
        <v>44415</v>
      </c>
      <c r="H43" s="96" t="s">
        <v>294</v>
      </c>
      <c r="I43" s="97">
        <v>96</v>
      </c>
      <c r="J43" s="97">
        <v>66</v>
      </c>
      <c r="K43" s="97">
        <v>28</v>
      </c>
      <c r="L43" s="97">
        <v>21</v>
      </c>
      <c r="M43" s="98">
        <f t="shared" si="0"/>
        <v>44.351999999999997</v>
      </c>
      <c r="N43" s="99">
        <v>45</v>
      </c>
      <c r="O43" s="62">
        <v>3000</v>
      </c>
      <c r="P43" s="63">
        <f>Table2245236891011121314151617181920212224234567[[#This Row],[PEMBULATAN]]*O43</f>
        <v>135000</v>
      </c>
    </row>
    <row r="44" spans="1:16" ht="36" customHeight="1" x14ac:dyDescent="0.2">
      <c r="A44" s="90"/>
      <c r="B44" s="74"/>
      <c r="C44" s="92" t="s">
        <v>96</v>
      </c>
      <c r="D44" s="93" t="s">
        <v>292</v>
      </c>
      <c r="E44" s="94">
        <v>44413</v>
      </c>
      <c r="F44" s="95" t="s">
        <v>293</v>
      </c>
      <c r="G44" s="94">
        <v>44415</v>
      </c>
      <c r="H44" s="96" t="s">
        <v>294</v>
      </c>
      <c r="I44" s="97">
        <v>70</v>
      </c>
      <c r="J44" s="97">
        <v>60</v>
      </c>
      <c r="K44" s="97">
        <v>15</v>
      </c>
      <c r="L44" s="97">
        <v>9</v>
      </c>
      <c r="M44" s="98">
        <f t="shared" si="0"/>
        <v>15.75</v>
      </c>
      <c r="N44" s="99">
        <v>16</v>
      </c>
      <c r="O44" s="62">
        <v>3000</v>
      </c>
      <c r="P44" s="63">
        <f>Table2245236891011121314151617181920212224234567[[#This Row],[PEMBULATAN]]*O44</f>
        <v>48000</v>
      </c>
    </row>
    <row r="45" spans="1:16" ht="36" customHeight="1" x14ac:dyDescent="0.2">
      <c r="A45" s="90"/>
      <c r="B45" s="74"/>
      <c r="C45" s="92" t="s">
        <v>97</v>
      </c>
      <c r="D45" s="93" t="s">
        <v>292</v>
      </c>
      <c r="E45" s="94">
        <v>44413</v>
      </c>
      <c r="F45" s="95" t="s">
        <v>293</v>
      </c>
      <c r="G45" s="94">
        <v>44415</v>
      </c>
      <c r="H45" s="96" t="s">
        <v>294</v>
      </c>
      <c r="I45" s="97">
        <v>98</v>
      </c>
      <c r="J45" s="97">
        <v>61</v>
      </c>
      <c r="K45" s="97">
        <v>36</v>
      </c>
      <c r="L45" s="97">
        <v>24</v>
      </c>
      <c r="M45" s="98">
        <f t="shared" si="0"/>
        <v>53.802</v>
      </c>
      <c r="N45" s="99">
        <v>54</v>
      </c>
      <c r="O45" s="62">
        <v>3000</v>
      </c>
      <c r="P45" s="63">
        <f>Table2245236891011121314151617181920212224234567[[#This Row],[PEMBULATAN]]*O45</f>
        <v>162000</v>
      </c>
    </row>
    <row r="46" spans="1:16" ht="36" customHeight="1" x14ac:dyDescent="0.2">
      <c r="A46" s="90"/>
      <c r="B46" s="74"/>
      <c r="C46" s="92" t="s">
        <v>98</v>
      </c>
      <c r="D46" s="93" t="s">
        <v>292</v>
      </c>
      <c r="E46" s="94">
        <v>44413</v>
      </c>
      <c r="F46" s="95" t="s">
        <v>293</v>
      </c>
      <c r="G46" s="94">
        <v>44415</v>
      </c>
      <c r="H46" s="96" t="s">
        <v>294</v>
      </c>
      <c r="I46" s="97">
        <v>88</v>
      </c>
      <c r="J46" s="97">
        <v>50</v>
      </c>
      <c r="K46" s="97">
        <v>38</v>
      </c>
      <c r="L46" s="97">
        <v>14</v>
      </c>
      <c r="M46" s="98">
        <f t="shared" si="0"/>
        <v>41.8</v>
      </c>
      <c r="N46" s="99">
        <v>42</v>
      </c>
      <c r="O46" s="62">
        <v>3000</v>
      </c>
      <c r="P46" s="63">
        <f>Table2245236891011121314151617181920212224234567[[#This Row],[PEMBULATAN]]*O46</f>
        <v>126000</v>
      </c>
    </row>
    <row r="47" spans="1:16" ht="36" customHeight="1" x14ac:dyDescent="0.2">
      <c r="A47" s="90"/>
      <c r="B47" s="74"/>
      <c r="C47" s="92" t="s">
        <v>99</v>
      </c>
      <c r="D47" s="93" t="s">
        <v>292</v>
      </c>
      <c r="E47" s="94">
        <v>44413</v>
      </c>
      <c r="F47" s="95" t="s">
        <v>293</v>
      </c>
      <c r="G47" s="94">
        <v>44415</v>
      </c>
      <c r="H47" s="96" t="s">
        <v>294</v>
      </c>
      <c r="I47" s="97">
        <v>88</v>
      </c>
      <c r="J47" s="97">
        <v>55</v>
      </c>
      <c r="K47" s="97">
        <v>38</v>
      </c>
      <c r="L47" s="97">
        <v>21</v>
      </c>
      <c r="M47" s="98">
        <f t="shared" si="0"/>
        <v>45.98</v>
      </c>
      <c r="N47" s="99">
        <v>46</v>
      </c>
      <c r="O47" s="62">
        <v>3000</v>
      </c>
      <c r="P47" s="63">
        <f>Table2245236891011121314151617181920212224234567[[#This Row],[PEMBULATAN]]*O47</f>
        <v>138000</v>
      </c>
    </row>
    <row r="48" spans="1:16" ht="36" customHeight="1" x14ac:dyDescent="0.2">
      <c r="A48" s="90"/>
      <c r="B48" s="74"/>
      <c r="C48" s="92" t="s">
        <v>100</v>
      </c>
      <c r="D48" s="93" t="s">
        <v>292</v>
      </c>
      <c r="E48" s="94">
        <v>44413</v>
      </c>
      <c r="F48" s="95" t="s">
        <v>293</v>
      </c>
      <c r="G48" s="94">
        <v>44415</v>
      </c>
      <c r="H48" s="96" t="s">
        <v>294</v>
      </c>
      <c r="I48" s="97">
        <v>94</v>
      </c>
      <c r="J48" s="97">
        <v>52</v>
      </c>
      <c r="K48" s="97">
        <v>43</v>
      </c>
      <c r="L48" s="97">
        <v>25</v>
      </c>
      <c r="M48" s="98">
        <f t="shared" si="0"/>
        <v>52.545999999999999</v>
      </c>
      <c r="N48" s="99">
        <v>53</v>
      </c>
      <c r="O48" s="62">
        <v>3000</v>
      </c>
      <c r="P48" s="63">
        <f>Table2245236891011121314151617181920212224234567[[#This Row],[PEMBULATAN]]*O48</f>
        <v>159000</v>
      </c>
    </row>
    <row r="49" spans="1:16" ht="36" customHeight="1" x14ac:dyDescent="0.2">
      <c r="A49" s="90"/>
      <c r="B49" s="74"/>
      <c r="C49" s="92" t="s">
        <v>101</v>
      </c>
      <c r="D49" s="93" t="s">
        <v>292</v>
      </c>
      <c r="E49" s="94">
        <v>44413</v>
      </c>
      <c r="F49" s="95" t="s">
        <v>293</v>
      </c>
      <c r="G49" s="94">
        <v>44415</v>
      </c>
      <c r="H49" s="96" t="s">
        <v>294</v>
      </c>
      <c r="I49" s="97">
        <v>100</v>
      </c>
      <c r="J49" s="97">
        <v>60</v>
      </c>
      <c r="K49" s="97">
        <v>36</v>
      </c>
      <c r="L49" s="97">
        <v>23</v>
      </c>
      <c r="M49" s="98">
        <f t="shared" si="0"/>
        <v>54</v>
      </c>
      <c r="N49" s="99">
        <v>54</v>
      </c>
      <c r="O49" s="62">
        <v>3000</v>
      </c>
      <c r="P49" s="63">
        <f>Table2245236891011121314151617181920212224234567[[#This Row],[PEMBULATAN]]*O49</f>
        <v>162000</v>
      </c>
    </row>
    <row r="50" spans="1:16" ht="36" customHeight="1" x14ac:dyDescent="0.2">
      <c r="A50" s="90"/>
      <c r="B50" s="74"/>
      <c r="C50" s="92" t="s">
        <v>102</v>
      </c>
      <c r="D50" s="93" t="s">
        <v>292</v>
      </c>
      <c r="E50" s="94">
        <v>44413</v>
      </c>
      <c r="F50" s="95" t="s">
        <v>293</v>
      </c>
      <c r="G50" s="94">
        <v>44415</v>
      </c>
      <c r="H50" s="96" t="s">
        <v>294</v>
      </c>
      <c r="I50" s="97">
        <v>92</v>
      </c>
      <c r="J50" s="97">
        <v>60</v>
      </c>
      <c r="K50" s="97">
        <v>30</v>
      </c>
      <c r="L50" s="97">
        <v>15</v>
      </c>
      <c r="M50" s="98">
        <f t="shared" si="0"/>
        <v>41.4</v>
      </c>
      <c r="N50" s="99">
        <v>42</v>
      </c>
      <c r="O50" s="62">
        <v>3000</v>
      </c>
      <c r="P50" s="63">
        <f>Table2245236891011121314151617181920212224234567[[#This Row],[PEMBULATAN]]*O50</f>
        <v>126000</v>
      </c>
    </row>
    <row r="51" spans="1:16" ht="36" customHeight="1" x14ac:dyDescent="0.2">
      <c r="A51" s="90"/>
      <c r="B51" s="74"/>
      <c r="C51" s="92" t="s">
        <v>103</v>
      </c>
      <c r="D51" s="93" t="s">
        <v>292</v>
      </c>
      <c r="E51" s="94">
        <v>44413</v>
      </c>
      <c r="F51" s="95" t="s">
        <v>293</v>
      </c>
      <c r="G51" s="94">
        <v>44415</v>
      </c>
      <c r="H51" s="96" t="s">
        <v>294</v>
      </c>
      <c r="I51" s="97">
        <v>92</v>
      </c>
      <c r="J51" s="97">
        <v>58</v>
      </c>
      <c r="K51" s="97">
        <v>34</v>
      </c>
      <c r="L51" s="97">
        <v>20</v>
      </c>
      <c r="M51" s="98">
        <f t="shared" si="0"/>
        <v>45.356000000000002</v>
      </c>
      <c r="N51" s="99">
        <v>46</v>
      </c>
      <c r="O51" s="62">
        <v>3000</v>
      </c>
      <c r="P51" s="63">
        <f>Table2245236891011121314151617181920212224234567[[#This Row],[PEMBULATAN]]*O51</f>
        <v>138000</v>
      </c>
    </row>
    <row r="52" spans="1:16" ht="36" customHeight="1" x14ac:dyDescent="0.2">
      <c r="A52" s="90"/>
      <c r="B52" s="74"/>
      <c r="C52" s="92" t="s">
        <v>104</v>
      </c>
      <c r="D52" s="93" t="s">
        <v>292</v>
      </c>
      <c r="E52" s="94">
        <v>44413</v>
      </c>
      <c r="F52" s="95" t="s">
        <v>293</v>
      </c>
      <c r="G52" s="94">
        <v>44415</v>
      </c>
      <c r="H52" s="96" t="s">
        <v>294</v>
      </c>
      <c r="I52" s="97">
        <v>78</v>
      </c>
      <c r="J52" s="97">
        <v>58</v>
      </c>
      <c r="K52" s="97">
        <v>32</v>
      </c>
      <c r="L52" s="97">
        <v>16</v>
      </c>
      <c r="M52" s="98">
        <f t="shared" si="0"/>
        <v>36.192</v>
      </c>
      <c r="N52" s="99">
        <v>36</v>
      </c>
      <c r="O52" s="62">
        <v>3000</v>
      </c>
      <c r="P52" s="63">
        <f>Table2245236891011121314151617181920212224234567[[#This Row],[PEMBULATAN]]*O52</f>
        <v>108000</v>
      </c>
    </row>
    <row r="53" spans="1:16" ht="36" customHeight="1" x14ac:dyDescent="0.2">
      <c r="A53" s="90"/>
      <c r="B53" s="74"/>
      <c r="C53" s="92" t="s">
        <v>105</v>
      </c>
      <c r="D53" s="93" t="s">
        <v>292</v>
      </c>
      <c r="E53" s="94">
        <v>44413</v>
      </c>
      <c r="F53" s="95" t="s">
        <v>293</v>
      </c>
      <c r="G53" s="94">
        <v>44415</v>
      </c>
      <c r="H53" s="96" t="s">
        <v>294</v>
      </c>
      <c r="I53" s="97">
        <v>98</v>
      </c>
      <c r="J53" s="97">
        <v>56</v>
      </c>
      <c r="K53" s="97">
        <v>30</v>
      </c>
      <c r="L53" s="97">
        <v>22</v>
      </c>
      <c r="M53" s="98">
        <f t="shared" si="0"/>
        <v>41.16</v>
      </c>
      <c r="N53" s="99">
        <v>41</v>
      </c>
      <c r="O53" s="62">
        <v>3000</v>
      </c>
      <c r="P53" s="63">
        <f>Table2245236891011121314151617181920212224234567[[#This Row],[PEMBULATAN]]*O53</f>
        <v>123000</v>
      </c>
    </row>
    <row r="54" spans="1:16" ht="36" customHeight="1" x14ac:dyDescent="0.2">
      <c r="A54" s="90"/>
      <c r="B54" s="74"/>
      <c r="C54" s="92" t="s">
        <v>106</v>
      </c>
      <c r="D54" s="93" t="s">
        <v>292</v>
      </c>
      <c r="E54" s="94">
        <v>44413</v>
      </c>
      <c r="F54" s="95" t="s">
        <v>293</v>
      </c>
      <c r="G54" s="94">
        <v>44415</v>
      </c>
      <c r="H54" s="96" t="s">
        <v>294</v>
      </c>
      <c r="I54" s="97">
        <v>94</v>
      </c>
      <c r="J54" s="97">
        <v>56</v>
      </c>
      <c r="K54" s="97">
        <v>27</v>
      </c>
      <c r="L54" s="97">
        <v>19</v>
      </c>
      <c r="M54" s="98">
        <f t="shared" si="0"/>
        <v>35.531999999999996</v>
      </c>
      <c r="N54" s="99">
        <v>36</v>
      </c>
      <c r="O54" s="62">
        <v>3000</v>
      </c>
      <c r="P54" s="63">
        <f>Table2245236891011121314151617181920212224234567[[#This Row],[PEMBULATAN]]*O54</f>
        <v>108000</v>
      </c>
    </row>
    <row r="55" spans="1:16" ht="36" customHeight="1" x14ac:dyDescent="0.2">
      <c r="A55" s="90"/>
      <c r="B55" s="74"/>
      <c r="C55" s="92" t="s">
        <v>107</v>
      </c>
      <c r="D55" s="93" t="s">
        <v>292</v>
      </c>
      <c r="E55" s="94">
        <v>44413</v>
      </c>
      <c r="F55" s="95" t="s">
        <v>293</v>
      </c>
      <c r="G55" s="94">
        <v>44415</v>
      </c>
      <c r="H55" s="96" t="s">
        <v>294</v>
      </c>
      <c r="I55" s="97">
        <v>70</v>
      </c>
      <c r="J55" s="97">
        <v>48</v>
      </c>
      <c r="K55" s="97">
        <v>30</v>
      </c>
      <c r="L55" s="97">
        <v>14</v>
      </c>
      <c r="M55" s="98">
        <f t="shared" si="0"/>
        <v>25.2</v>
      </c>
      <c r="N55" s="99">
        <v>25</v>
      </c>
      <c r="O55" s="62">
        <v>3000</v>
      </c>
      <c r="P55" s="63">
        <f>Table2245236891011121314151617181920212224234567[[#This Row],[PEMBULATAN]]*O55</f>
        <v>75000</v>
      </c>
    </row>
    <row r="56" spans="1:16" ht="36" customHeight="1" x14ac:dyDescent="0.2">
      <c r="A56" s="90"/>
      <c r="B56" s="74"/>
      <c r="C56" s="92" t="s">
        <v>108</v>
      </c>
      <c r="D56" s="93" t="s">
        <v>292</v>
      </c>
      <c r="E56" s="94">
        <v>44413</v>
      </c>
      <c r="F56" s="95" t="s">
        <v>293</v>
      </c>
      <c r="G56" s="94">
        <v>44415</v>
      </c>
      <c r="H56" s="96" t="s">
        <v>294</v>
      </c>
      <c r="I56" s="97">
        <v>63</v>
      </c>
      <c r="J56" s="97">
        <v>36</v>
      </c>
      <c r="K56" s="97">
        <v>24</v>
      </c>
      <c r="L56" s="97">
        <v>29</v>
      </c>
      <c r="M56" s="98">
        <f t="shared" si="0"/>
        <v>13.608000000000001</v>
      </c>
      <c r="N56" s="99">
        <v>29</v>
      </c>
      <c r="O56" s="62">
        <v>3000</v>
      </c>
      <c r="P56" s="63">
        <f>Table2245236891011121314151617181920212224234567[[#This Row],[PEMBULATAN]]*O56</f>
        <v>87000</v>
      </c>
    </row>
    <row r="57" spans="1:16" ht="36" customHeight="1" x14ac:dyDescent="0.2">
      <c r="A57" s="90"/>
      <c r="B57" s="74"/>
      <c r="C57" s="92" t="s">
        <v>109</v>
      </c>
      <c r="D57" s="93" t="s">
        <v>292</v>
      </c>
      <c r="E57" s="94">
        <v>44413</v>
      </c>
      <c r="F57" s="95" t="s">
        <v>293</v>
      </c>
      <c r="G57" s="94">
        <v>44415</v>
      </c>
      <c r="H57" s="96" t="s">
        <v>294</v>
      </c>
      <c r="I57" s="97">
        <v>90</v>
      </c>
      <c r="J57" s="97">
        <v>60</v>
      </c>
      <c r="K57" s="97">
        <v>34</v>
      </c>
      <c r="L57" s="97">
        <v>26</v>
      </c>
      <c r="M57" s="98">
        <f t="shared" si="0"/>
        <v>45.9</v>
      </c>
      <c r="N57" s="99">
        <v>46</v>
      </c>
      <c r="O57" s="62">
        <v>3000</v>
      </c>
      <c r="P57" s="63">
        <f>Table2245236891011121314151617181920212224234567[[#This Row],[PEMBULATAN]]*O57</f>
        <v>138000</v>
      </c>
    </row>
    <row r="58" spans="1:16" ht="36" customHeight="1" x14ac:dyDescent="0.2">
      <c r="A58" s="90"/>
      <c r="B58" s="74"/>
      <c r="C58" s="92" t="s">
        <v>110</v>
      </c>
      <c r="D58" s="93" t="s">
        <v>292</v>
      </c>
      <c r="E58" s="94">
        <v>44413</v>
      </c>
      <c r="F58" s="95" t="s">
        <v>293</v>
      </c>
      <c r="G58" s="94">
        <v>44415</v>
      </c>
      <c r="H58" s="96" t="s">
        <v>294</v>
      </c>
      <c r="I58" s="97">
        <v>100</v>
      </c>
      <c r="J58" s="97">
        <v>62</v>
      </c>
      <c r="K58" s="97">
        <v>38</v>
      </c>
      <c r="L58" s="97">
        <v>21</v>
      </c>
      <c r="M58" s="98">
        <f t="shared" si="0"/>
        <v>58.9</v>
      </c>
      <c r="N58" s="99">
        <v>59</v>
      </c>
      <c r="O58" s="62">
        <v>3000</v>
      </c>
      <c r="P58" s="63">
        <f>Table2245236891011121314151617181920212224234567[[#This Row],[PEMBULATAN]]*O58</f>
        <v>177000</v>
      </c>
    </row>
    <row r="59" spans="1:16" ht="36" customHeight="1" x14ac:dyDescent="0.2">
      <c r="A59" s="90"/>
      <c r="B59" s="74"/>
      <c r="C59" s="92" t="s">
        <v>111</v>
      </c>
      <c r="D59" s="93" t="s">
        <v>292</v>
      </c>
      <c r="E59" s="94">
        <v>44413</v>
      </c>
      <c r="F59" s="95" t="s">
        <v>293</v>
      </c>
      <c r="G59" s="94">
        <v>44415</v>
      </c>
      <c r="H59" s="96" t="s">
        <v>294</v>
      </c>
      <c r="I59" s="97">
        <v>93</v>
      </c>
      <c r="J59" s="97">
        <v>58</v>
      </c>
      <c r="K59" s="97">
        <v>36</v>
      </c>
      <c r="L59" s="97">
        <v>20</v>
      </c>
      <c r="M59" s="98">
        <f t="shared" si="0"/>
        <v>48.545999999999999</v>
      </c>
      <c r="N59" s="99">
        <v>49</v>
      </c>
      <c r="O59" s="62">
        <v>3000</v>
      </c>
      <c r="P59" s="63">
        <f>Table2245236891011121314151617181920212224234567[[#This Row],[PEMBULATAN]]*O59</f>
        <v>147000</v>
      </c>
    </row>
    <row r="60" spans="1:16" ht="36" customHeight="1" x14ac:dyDescent="0.2">
      <c r="A60" s="90"/>
      <c r="B60" s="74"/>
      <c r="C60" s="92" t="s">
        <v>112</v>
      </c>
      <c r="D60" s="93" t="s">
        <v>292</v>
      </c>
      <c r="E60" s="94">
        <v>44413</v>
      </c>
      <c r="F60" s="95" t="s">
        <v>293</v>
      </c>
      <c r="G60" s="94">
        <v>44415</v>
      </c>
      <c r="H60" s="96" t="s">
        <v>294</v>
      </c>
      <c r="I60" s="97">
        <v>52</v>
      </c>
      <c r="J60" s="97">
        <v>30</v>
      </c>
      <c r="K60" s="97">
        <v>28</v>
      </c>
      <c r="L60" s="97">
        <v>14</v>
      </c>
      <c r="M60" s="98">
        <f t="shared" si="0"/>
        <v>10.92</v>
      </c>
      <c r="N60" s="99">
        <v>14</v>
      </c>
      <c r="O60" s="62">
        <v>3000</v>
      </c>
      <c r="P60" s="63">
        <f>Table2245236891011121314151617181920212224234567[[#This Row],[PEMBULATAN]]*O60</f>
        <v>42000</v>
      </c>
    </row>
    <row r="61" spans="1:16" ht="36" customHeight="1" x14ac:dyDescent="0.2">
      <c r="A61" s="90"/>
      <c r="B61" s="74"/>
      <c r="C61" s="92" t="s">
        <v>113</v>
      </c>
      <c r="D61" s="93" t="s">
        <v>292</v>
      </c>
      <c r="E61" s="94">
        <v>44413</v>
      </c>
      <c r="F61" s="95" t="s">
        <v>293</v>
      </c>
      <c r="G61" s="94">
        <v>44415</v>
      </c>
      <c r="H61" s="96" t="s">
        <v>294</v>
      </c>
      <c r="I61" s="97">
        <v>88</v>
      </c>
      <c r="J61" s="97">
        <v>56</v>
      </c>
      <c r="K61" s="97">
        <v>30</v>
      </c>
      <c r="L61" s="97">
        <v>18</v>
      </c>
      <c r="M61" s="98">
        <f t="shared" si="0"/>
        <v>36.96</v>
      </c>
      <c r="N61" s="99">
        <v>37</v>
      </c>
      <c r="O61" s="62">
        <v>3000</v>
      </c>
      <c r="P61" s="63">
        <f>Table2245236891011121314151617181920212224234567[[#This Row],[PEMBULATAN]]*O61</f>
        <v>111000</v>
      </c>
    </row>
    <row r="62" spans="1:16" ht="36" customHeight="1" x14ac:dyDescent="0.2">
      <c r="A62" s="90"/>
      <c r="B62" s="74"/>
      <c r="C62" s="92" t="s">
        <v>114</v>
      </c>
      <c r="D62" s="93" t="s">
        <v>292</v>
      </c>
      <c r="E62" s="94">
        <v>44413</v>
      </c>
      <c r="F62" s="95" t="s">
        <v>293</v>
      </c>
      <c r="G62" s="94">
        <v>44415</v>
      </c>
      <c r="H62" s="96" t="s">
        <v>294</v>
      </c>
      <c r="I62" s="97">
        <v>96</v>
      </c>
      <c r="J62" s="97">
        <v>58</v>
      </c>
      <c r="K62" s="97">
        <v>42</v>
      </c>
      <c r="L62" s="97">
        <v>22</v>
      </c>
      <c r="M62" s="98">
        <f t="shared" si="0"/>
        <v>58.463999999999999</v>
      </c>
      <c r="N62" s="99">
        <v>59</v>
      </c>
      <c r="O62" s="62">
        <v>3000</v>
      </c>
      <c r="P62" s="63">
        <f>Table2245236891011121314151617181920212224234567[[#This Row],[PEMBULATAN]]*O62</f>
        <v>177000</v>
      </c>
    </row>
    <row r="63" spans="1:16" ht="36" customHeight="1" x14ac:dyDescent="0.2">
      <c r="A63" s="90"/>
      <c r="B63" s="74"/>
      <c r="C63" s="92" t="s">
        <v>115</v>
      </c>
      <c r="D63" s="93" t="s">
        <v>292</v>
      </c>
      <c r="E63" s="94">
        <v>44413</v>
      </c>
      <c r="F63" s="95" t="s">
        <v>293</v>
      </c>
      <c r="G63" s="94">
        <v>44415</v>
      </c>
      <c r="H63" s="96" t="s">
        <v>294</v>
      </c>
      <c r="I63" s="97">
        <v>106</v>
      </c>
      <c r="J63" s="97">
        <v>58</v>
      </c>
      <c r="K63" s="97">
        <v>30</v>
      </c>
      <c r="L63" s="97">
        <v>29</v>
      </c>
      <c r="M63" s="98">
        <f t="shared" si="0"/>
        <v>46.11</v>
      </c>
      <c r="N63" s="99">
        <v>46</v>
      </c>
      <c r="O63" s="62">
        <v>3000</v>
      </c>
      <c r="P63" s="63">
        <f>Table2245236891011121314151617181920212224234567[[#This Row],[PEMBULATAN]]*O63</f>
        <v>138000</v>
      </c>
    </row>
    <row r="64" spans="1:16" ht="36" customHeight="1" x14ac:dyDescent="0.2">
      <c r="A64" s="90"/>
      <c r="B64" s="74"/>
      <c r="C64" s="92" t="s">
        <v>116</v>
      </c>
      <c r="D64" s="93" t="s">
        <v>292</v>
      </c>
      <c r="E64" s="94">
        <v>44413</v>
      </c>
      <c r="F64" s="95" t="s">
        <v>293</v>
      </c>
      <c r="G64" s="94">
        <v>44415</v>
      </c>
      <c r="H64" s="96" t="s">
        <v>294</v>
      </c>
      <c r="I64" s="97">
        <v>75</v>
      </c>
      <c r="J64" s="97">
        <v>52</v>
      </c>
      <c r="K64" s="97">
        <v>26</v>
      </c>
      <c r="L64" s="97">
        <v>10</v>
      </c>
      <c r="M64" s="98">
        <f t="shared" si="0"/>
        <v>25.35</v>
      </c>
      <c r="N64" s="99">
        <v>26</v>
      </c>
      <c r="O64" s="62">
        <v>3000</v>
      </c>
      <c r="P64" s="63">
        <f>Table2245236891011121314151617181920212224234567[[#This Row],[PEMBULATAN]]*O64</f>
        <v>78000</v>
      </c>
    </row>
    <row r="65" spans="1:16" ht="36" customHeight="1" x14ac:dyDescent="0.2">
      <c r="A65" s="90"/>
      <c r="B65" s="74"/>
      <c r="C65" s="92" t="s">
        <v>117</v>
      </c>
      <c r="D65" s="93" t="s">
        <v>292</v>
      </c>
      <c r="E65" s="94">
        <v>44413</v>
      </c>
      <c r="F65" s="95" t="s">
        <v>293</v>
      </c>
      <c r="G65" s="94">
        <v>44415</v>
      </c>
      <c r="H65" s="96" t="s">
        <v>294</v>
      </c>
      <c r="I65" s="97">
        <v>97</v>
      </c>
      <c r="J65" s="97">
        <v>56</v>
      </c>
      <c r="K65" s="97">
        <v>32</v>
      </c>
      <c r="L65" s="97">
        <v>24</v>
      </c>
      <c r="M65" s="98">
        <f t="shared" si="0"/>
        <v>43.456000000000003</v>
      </c>
      <c r="N65" s="99">
        <v>44</v>
      </c>
      <c r="O65" s="62">
        <v>3000</v>
      </c>
      <c r="P65" s="63">
        <f>Table2245236891011121314151617181920212224234567[[#This Row],[PEMBULATAN]]*O65</f>
        <v>132000</v>
      </c>
    </row>
    <row r="66" spans="1:16" ht="36" customHeight="1" x14ac:dyDescent="0.2">
      <c r="A66" s="90"/>
      <c r="B66" s="74"/>
      <c r="C66" s="92" t="s">
        <v>118</v>
      </c>
      <c r="D66" s="93" t="s">
        <v>292</v>
      </c>
      <c r="E66" s="94">
        <v>44413</v>
      </c>
      <c r="F66" s="95" t="s">
        <v>293</v>
      </c>
      <c r="G66" s="94">
        <v>44415</v>
      </c>
      <c r="H66" s="96" t="s">
        <v>294</v>
      </c>
      <c r="I66" s="97">
        <v>87</v>
      </c>
      <c r="J66" s="97">
        <v>62</v>
      </c>
      <c r="K66" s="97">
        <v>34</v>
      </c>
      <c r="L66" s="97">
        <v>21</v>
      </c>
      <c r="M66" s="98">
        <f t="shared" si="0"/>
        <v>45.848999999999997</v>
      </c>
      <c r="N66" s="99">
        <v>46</v>
      </c>
      <c r="O66" s="62">
        <v>3000</v>
      </c>
      <c r="P66" s="63">
        <f>Table2245236891011121314151617181920212224234567[[#This Row],[PEMBULATAN]]*O66</f>
        <v>138000</v>
      </c>
    </row>
    <row r="67" spans="1:16" ht="36" customHeight="1" x14ac:dyDescent="0.2">
      <c r="A67" s="90"/>
      <c r="B67" s="74"/>
      <c r="C67" s="92" t="s">
        <v>119</v>
      </c>
      <c r="D67" s="93" t="s">
        <v>292</v>
      </c>
      <c r="E67" s="94">
        <v>44413</v>
      </c>
      <c r="F67" s="95" t="s">
        <v>293</v>
      </c>
      <c r="G67" s="94">
        <v>44415</v>
      </c>
      <c r="H67" s="96" t="s">
        <v>294</v>
      </c>
      <c r="I67" s="97">
        <v>90</v>
      </c>
      <c r="J67" s="97">
        <v>62</v>
      </c>
      <c r="K67" s="97">
        <v>30</v>
      </c>
      <c r="L67" s="97">
        <v>11</v>
      </c>
      <c r="M67" s="98">
        <f t="shared" ref="M67:M130" si="1">I67*J67*K67/4000</f>
        <v>41.85</v>
      </c>
      <c r="N67" s="99">
        <v>42</v>
      </c>
      <c r="O67" s="62">
        <v>3000</v>
      </c>
      <c r="P67" s="63">
        <f>Table2245236891011121314151617181920212224234567[[#This Row],[PEMBULATAN]]*O67</f>
        <v>126000</v>
      </c>
    </row>
    <row r="68" spans="1:16" ht="36" customHeight="1" x14ac:dyDescent="0.2">
      <c r="A68" s="90"/>
      <c r="B68" s="74"/>
      <c r="C68" s="92" t="s">
        <v>120</v>
      </c>
      <c r="D68" s="93" t="s">
        <v>292</v>
      </c>
      <c r="E68" s="94">
        <v>44413</v>
      </c>
      <c r="F68" s="95" t="s">
        <v>293</v>
      </c>
      <c r="G68" s="94">
        <v>44415</v>
      </c>
      <c r="H68" s="96" t="s">
        <v>294</v>
      </c>
      <c r="I68" s="97">
        <v>43</v>
      </c>
      <c r="J68" s="97">
        <v>63</v>
      </c>
      <c r="K68" s="97">
        <v>28</v>
      </c>
      <c r="L68" s="97">
        <v>5</v>
      </c>
      <c r="M68" s="98">
        <f t="shared" si="1"/>
        <v>18.963000000000001</v>
      </c>
      <c r="N68" s="99">
        <v>19</v>
      </c>
      <c r="O68" s="62">
        <v>3000</v>
      </c>
      <c r="P68" s="63">
        <f>Table2245236891011121314151617181920212224234567[[#This Row],[PEMBULATAN]]*O68</f>
        <v>57000</v>
      </c>
    </row>
    <row r="69" spans="1:16" ht="36" customHeight="1" x14ac:dyDescent="0.2">
      <c r="A69" s="90"/>
      <c r="B69" s="74"/>
      <c r="C69" s="92" t="s">
        <v>121</v>
      </c>
      <c r="D69" s="93" t="s">
        <v>292</v>
      </c>
      <c r="E69" s="94">
        <v>44413</v>
      </c>
      <c r="F69" s="95" t="s">
        <v>293</v>
      </c>
      <c r="G69" s="94">
        <v>44415</v>
      </c>
      <c r="H69" s="96" t="s">
        <v>294</v>
      </c>
      <c r="I69" s="97">
        <v>93</v>
      </c>
      <c r="J69" s="97">
        <v>58</v>
      </c>
      <c r="K69" s="97">
        <v>30</v>
      </c>
      <c r="L69" s="97">
        <v>12</v>
      </c>
      <c r="M69" s="98">
        <f t="shared" si="1"/>
        <v>40.454999999999998</v>
      </c>
      <c r="N69" s="99">
        <v>41</v>
      </c>
      <c r="O69" s="62">
        <v>3000</v>
      </c>
      <c r="P69" s="63">
        <f>Table2245236891011121314151617181920212224234567[[#This Row],[PEMBULATAN]]*O69</f>
        <v>123000</v>
      </c>
    </row>
    <row r="70" spans="1:16" ht="36" customHeight="1" x14ac:dyDescent="0.2">
      <c r="A70" s="90"/>
      <c r="B70" s="74"/>
      <c r="C70" s="92" t="s">
        <v>122</v>
      </c>
      <c r="D70" s="93" t="s">
        <v>292</v>
      </c>
      <c r="E70" s="94">
        <v>44413</v>
      </c>
      <c r="F70" s="95" t="s">
        <v>293</v>
      </c>
      <c r="G70" s="94">
        <v>44415</v>
      </c>
      <c r="H70" s="96" t="s">
        <v>294</v>
      </c>
      <c r="I70" s="97">
        <v>94</v>
      </c>
      <c r="J70" s="97">
        <v>62</v>
      </c>
      <c r="K70" s="97">
        <v>34</v>
      </c>
      <c r="L70" s="97">
        <v>21</v>
      </c>
      <c r="M70" s="98">
        <f t="shared" si="1"/>
        <v>49.537999999999997</v>
      </c>
      <c r="N70" s="99">
        <v>50</v>
      </c>
      <c r="O70" s="62">
        <v>3000</v>
      </c>
      <c r="P70" s="63">
        <f>Table2245236891011121314151617181920212224234567[[#This Row],[PEMBULATAN]]*O70</f>
        <v>150000</v>
      </c>
    </row>
    <row r="71" spans="1:16" ht="36" customHeight="1" x14ac:dyDescent="0.2">
      <c r="A71" s="90"/>
      <c r="B71" s="74"/>
      <c r="C71" s="92" t="s">
        <v>123</v>
      </c>
      <c r="D71" s="93" t="s">
        <v>292</v>
      </c>
      <c r="E71" s="94">
        <v>44413</v>
      </c>
      <c r="F71" s="95" t="s">
        <v>293</v>
      </c>
      <c r="G71" s="94">
        <v>44415</v>
      </c>
      <c r="H71" s="96" t="s">
        <v>294</v>
      </c>
      <c r="I71" s="97">
        <v>89</v>
      </c>
      <c r="J71" s="97">
        <v>61</v>
      </c>
      <c r="K71" s="97">
        <v>32</v>
      </c>
      <c r="L71" s="97">
        <v>16</v>
      </c>
      <c r="M71" s="98">
        <f t="shared" si="1"/>
        <v>43.432000000000002</v>
      </c>
      <c r="N71" s="99">
        <v>44</v>
      </c>
      <c r="O71" s="62">
        <v>3000</v>
      </c>
      <c r="P71" s="63">
        <f>Table2245236891011121314151617181920212224234567[[#This Row],[PEMBULATAN]]*O71</f>
        <v>132000</v>
      </c>
    </row>
    <row r="72" spans="1:16" ht="36" customHeight="1" x14ac:dyDescent="0.2">
      <c r="A72" s="90"/>
      <c r="B72" s="74"/>
      <c r="C72" s="92" t="s">
        <v>124</v>
      </c>
      <c r="D72" s="93" t="s">
        <v>292</v>
      </c>
      <c r="E72" s="94">
        <v>44413</v>
      </c>
      <c r="F72" s="95" t="s">
        <v>293</v>
      </c>
      <c r="G72" s="94">
        <v>44415</v>
      </c>
      <c r="H72" s="96" t="s">
        <v>294</v>
      </c>
      <c r="I72" s="97">
        <v>98</v>
      </c>
      <c r="J72" s="97">
        <v>59</v>
      </c>
      <c r="K72" s="97">
        <v>40</v>
      </c>
      <c r="L72" s="97">
        <v>29</v>
      </c>
      <c r="M72" s="98">
        <f t="shared" si="1"/>
        <v>57.82</v>
      </c>
      <c r="N72" s="99">
        <v>58</v>
      </c>
      <c r="O72" s="62">
        <v>3000</v>
      </c>
      <c r="P72" s="63">
        <f>Table2245236891011121314151617181920212224234567[[#This Row],[PEMBULATAN]]*O72</f>
        <v>174000</v>
      </c>
    </row>
    <row r="73" spans="1:16" ht="36" customHeight="1" x14ac:dyDescent="0.2">
      <c r="A73" s="90"/>
      <c r="B73" s="74"/>
      <c r="C73" s="92" t="s">
        <v>125</v>
      </c>
      <c r="D73" s="93" t="s">
        <v>292</v>
      </c>
      <c r="E73" s="94">
        <v>44413</v>
      </c>
      <c r="F73" s="95" t="s">
        <v>293</v>
      </c>
      <c r="G73" s="94">
        <v>44415</v>
      </c>
      <c r="H73" s="96" t="s">
        <v>294</v>
      </c>
      <c r="I73" s="97">
        <v>78</v>
      </c>
      <c r="J73" s="97">
        <v>59</v>
      </c>
      <c r="K73" s="97">
        <v>30</v>
      </c>
      <c r="L73" s="97">
        <v>20</v>
      </c>
      <c r="M73" s="98">
        <f t="shared" si="1"/>
        <v>34.515000000000001</v>
      </c>
      <c r="N73" s="99">
        <v>35</v>
      </c>
      <c r="O73" s="62">
        <v>3000</v>
      </c>
      <c r="P73" s="63">
        <f>Table2245236891011121314151617181920212224234567[[#This Row],[PEMBULATAN]]*O73</f>
        <v>105000</v>
      </c>
    </row>
    <row r="74" spans="1:16" ht="36" customHeight="1" x14ac:dyDescent="0.2">
      <c r="A74" s="86"/>
      <c r="B74" s="74"/>
      <c r="C74" s="85" t="s">
        <v>126</v>
      </c>
      <c r="D74" s="77" t="s">
        <v>292</v>
      </c>
      <c r="E74" s="13">
        <v>44413</v>
      </c>
      <c r="F74" s="75" t="s">
        <v>293</v>
      </c>
      <c r="G74" s="13">
        <v>44415</v>
      </c>
      <c r="H74" s="76" t="s">
        <v>294</v>
      </c>
      <c r="I74" s="15">
        <v>104</v>
      </c>
      <c r="J74" s="15">
        <v>72</v>
      </c>
      <c r="K74" s="15">
        <v>38</v>
      </c>
      <c r="L74" s="15">
        <v>29</v>
      </c>
      <c r="M74" s="80">
        <f t="shared" si="1"/>
        <v>71.135999999999996</v>
      </c>
      <c r="N74" s="71">
        <v>71</v>
      </c>
      <c r="O74" s="62">
        <v>3000</v>
      </c>
      <c r="P74" s="63">
        <f>Table2245236891011121314151617181920212224234567[[#This Row],[PEMBULATAN]]*O74</f>
        <v>213000</v>
      </c>
    </row>
    <row r="75" spans="1:16" ht="36" customHeight="1" x14ac:dyDescent="0.2">
      <c r="A75" s="86"/>
      <c r="B75" s="74"/>
      <c r="C75" s="85" t="s">
        <v>127</v>
      </c>
      <c r="D75" s="77" t="s">
        <v>292</v>
      </c>
      <c r="E75" s="13">
        <v>44413</v>
      </c>
      <c r="F75" s="75" t="s">
        <v>293</v>
      </c>
      <c r="G75" s="13">
        <v>44415</v>
      </c>
      <c r="H75" s="76" t="s">
        <v>294</v>
      </c>
      <c r="I75" s="15">
        <v>92</v>
      </c>
      <c r="J75" s="15">
        <v>63</v>
      </c>
      <c r="K75" s="15">
        <v>30</v>
      </c>
      <c r="L75" s="15">
        <v>11</v>
      </c>
      <c r="M75" s="80">
        <f t="shared" si="1"/>
        <v>43.47</v>
      </c>
      <c r="N75" s="71">
        <v>44</v>
      </c>
      <c r="O75" s="62">
        <v>3000</v>
      </c>
      <c r="P75" s="63">
        <f>Table2245236891011121314151617181920212224234567[[#This Row],[PEMBULATAN]]*O75</f>
        <v>132000</v>
      </c>
    </row>
    <row r="76" spans="1:16" ht="36" customHeight="1" x14ac:dyDescent="0.2">
      <c r="A76" s="86"/>
      <c r="B76" s="74"/>
      <c r="C76" s="85" t="s">
        <v>128</v>
      </c>
      <c r="D76" s="77" t="s">
        <v>292</v>
      </c>
      <c r="E76" s="13">
        <v>44413</v>
      </c>
      <c r="F76" s="75" t="s">
        <v>293</v>
      </c>
      <c r="G76" s="13">
        <v>44415</v>
      </c>
      <c r="H76" s="76" t="s">
        <v>294</v>
      </c>
      <c r="I76" s="15">
        <v>22</v>
      </c>
      <c r="J76" s="15">
        <v>34</v>
      </c>
      <c r="K76" s="15">
        <v>20</v>
      </c>
      <c r="L76" s="15">
        <v>4</v>
      </c>
      <c r="M76" s="80">
        <f t="shared" si="1"/>
        <v>3.74</v>
      </c>
      <c r="N76" s="71">
        <v>4</v>
      </c>
      <c r="O76" s="62">
        <v>3000</v>
      </c>
      <c r="P76" s="63">
        <f>Table2245236891011121314151617181920212224234567[[#This Row],[PEMBULATAN]]*O76</f>
        <v>12000</v>
      </c>
    </row>
    <row r="77" spans="1:16" ht="36" customHeight="1" x14ac:dyDescent="0.2">
      <c r="A77" s="86"/>
      <c r="B77" s="74"/>
      <c r="C77" s="85" t="s">
        <v>129</v>
      </c>
      <c r="D77" s="77" t="s">
        <v>292</v>
      </c>
      <c r="E77" s="13">
        <v>44413</v>
      </c>
      <c r="F77" s="75" t="s">
        <v>293</v>
      </c>
      <c r="G77" s="13">
        <v>44415</v>
      </c>
      <c r="H77" s="76" t="s">
        <v>294</v>
      </c>
      <c r="I77" s="15">
        <v>85</v>
      </c>
      <c r="J77" s="15">
        <v>58</v>
      </c>
      <c r="K77" s="15">
        <v>42</v>
      </c>
      <c r="L77" s="15">
        <v>6</v>
      </c>
      <c r="M77" s="80">
        <f t="shared" si="1"/>
        <v>51.765000000000001</v>
      </c>
      <c r="N77" s="71">
        <v>52</v>
      </c>
      <c r="O77" s="62">
        <v>3000</v>
      </c>
      <c r="P77" s="63">
        <f>Table2245236891011121314151617181920212224234567[[#This Row],[PEMBULATAN]]*O77</f>
        <v>156000</v>
      </c>
    </row>
    <row r="78" spans="1:16" ht="36" customHeight="1" x14ac:dyDescent="0.2">
      <c r="A78" s="86"/>
      <c r="B78" s="74"/>
      <c r="C78" s="85" t="s">
        <v>130</v>
      </c>
      <c r="D78" s="77" t="s">
        <v>292</v>
      </c>
      <c r="E78" s="13">
        <v>44413</v>
      </c>
      <c r="F78" s="75" t="s">
        <v>293</v>
      </c>
      <c r="G78" s="13">
        <v>44415</v>
      </c>
      <c r="H78" s="76" t="s">
        <v>294</v>
      </c>
      <c r="I78" s="15">
        <v>94</v>
      </c>
      <c r="J78" s="15">
        <v>58</v>
      </c>
      <c r="K78" s="15">
        <v>40</v>
      </c>
      <c r="L78" s="15">
        <v>14</v>
      </c>
      <c r="M78" s="80">
        <f t="shared" si="1"/>
        <v>54.52</v>
      </c>
      <c r="N78" s="71">
        <v>55</v>
      </c>
      <c r="O78" s="62">
        <v>3000</v>
      </c>
      <c r="P78" s="63">
        <f>Table2245236891011121314151617181920212224234567[[#This Row],[PEMBULATAN]]*O78</f>
        <v>165000</v>
      </c>
    </row>
    <row r="79" spans="1:16" ht="36" customHeight="1" x14ac:dyDescent="0.2">
      <c r="A79" s="86"/>
      <c r="B79" s="74"/>
      <c r="C79" s="85" t="s">
        <v>131</v>
      </c>
      <c r="D79" s="77" t="s">
        <v>292</v>
      </c>
      <c r="E79" s="13">
        <v>44413</v>
      </c>
      <c r="F79" s="75" t="s">
        <v>293</v>
      </c>
      <c r="G79" s="13">
        <v>44415</v>
      </c>
      <c r="H79" s="76" t="s">
        <v>294</v>
      </c>
      <c r="I79" s="15">
        <v>98</v>
      </c>
      <c r="J79" s="15">
        <v>53</v>
      </c>
      <c r="K79" s="15">
        <v>42</v>
      </c>
      <c r="L79" s="15">
        <v>18</v>
      </c>
      <c r="M79" s="80">
        <f t="shared" si="1"/>
        <v>54.536999999999999</v>
      </c>
      <c r="N79" s="71">
        <v>55</v>
      </c>
      <c r="O79" s="62">
        <v>3000</v>
      </c>
      <c r="P79" s="63">
        <f>Table2245236891011121314151617181920212224234567[[#This Row],[PEMBULATAN]]*O79</f>
        <v>165000</v>
      </c>
    </row>
    <row r="80" spans="1:16" ht="36" customHeight="1" x14ac:dyDescent="0.2">
      <c r="A80" s="86"/>
      <c r="B80" s="74"/>
      <c r="C80" s="85" t="s">
        <v>132</v>
      </c>
      <c r="D80" s="77" t="s">
        <v>292</v>
      </c>
      <c r="E80" s="13">
        <v>44413</v>
      </c>
      <c r="F80" s="75" t="s">
        <v>293</v>
      </c>
      <c r="G80" s="13">
        <v>44415</v>
      </c>
      <c r="H80" s="76" t="s">
        <v>294</v>
      </c>
      <c r="I80" s="15">
        <v>80</v>
      </c>
      <c r="J80" s="15">
        <v>55</v>
      </c>
      <c r="K80" s="15">
        <v>36</v>
      </c>
      <c r="L80" s="15">
        <v>14</v>
      </c>
      <c r="M80" s="80">
        <f t="shared" si="1"/>
        <v>39.6</v>
      </c>
      <c r="N80" s="71">
        <v>40</v>
      </c>
      <c r="O80" s="62">
        <v>3000</v>
      </c>
      <c r="P80" s="63">
        <f>Table2245236891011121314151617181920212224234567[[#This Row],[PEMBULATAN]]*O80</f>
        <v>120000</v>
      </c>
    </row>
    <row r="81" spans="1:16" ht="36" customHeight="1" x14ac:dyDescent="0.2">
      <c r="A81" s="86"/>
      <c r="B81" s="74"/>
      <c r="C81" s="85" t="s">
        <v>133</v>
      </c>
      <c r="D81" s="77" t="s">
        <v>292</v>
      </c>
      <c r="E81" s="13">
        <v>44413</v>
      </c>
      <c r="F81" s="75" t="s">
        <v>293</v>
      </c>
      <c r="G81" s="13">
        <v>44415</v>
      </c>
      <c r="H81" s="76" t="s">
        <v>294</v>
      </c>
      <c r="I81" s="15">
        <v>93</v>
      </c>
      <c r="J81" s="15">
        <v>58</v>
      </c>
      <c r="K81" s="15">
        <v>32</v>
      </c>
      <c r="L81" s="15">
        <v>14</v>
      </c>
      <c r="M81" s="80">
        <f t="shared" si="1"/>
        <v>43.152000000000001</v>
      </c>
      <c r="N81" s="71">
        <v>43</v>
      </c>
      <c r="O81" s="62">
        <v>3000</v>
      </c>
      <c r="P81" s="63">
        <f>Table2245236891011121314151617181920212224234567[[#This Row],[PEMBULATAN]]*O81</f>
        <v>129000</v>
      </c>
    </row>
    <row r="82" spans="1:16" ht="36" customHeight="1" x14ac:dyDescent="0.2">
      <c r="A82" s="86"/>
      <c r="B82" s="74"/>
      <c r="C82" s="85" t="s">
        <v>134</v>
      </c>
      <c r="D82" s="77" t="s">
        <v>292</v>
      </c>
      <c r="E82" s="13">
        <v>44413</v>
      </c>
      <c r="F82" s="75" t="s">
        <v>293</v>
      </c>
      <c r="G82" s="13">
        <v>44415</v>
      </c>
      <c r="H82" s="76" t="s">
        <v>294</v>
      </c>
      <c r="I82" s="15">
        <v>97</v>
      </c>
      <c r="J82" s="15">
        <v>58</v>
      </c>
      <c r="K82" s="15">
        <v>30</v>
      </c>
      <c r="L82" s="15">
        <v>12</v>
      </c>
      <c r="M82" s="80">
        <f t="shared" si="1"/>
        <v>42.195</v>
      </c>
      <c r="N82" s="71">
        <v>42</v>
      </c>
      <c r="O82" s="62">
        <v>3000</v>
      </c>
      <c r="P82" s="63">
        <f>Table2245236891011121314151617181920212224234567[[#This Row],[PEMBULATAN]]*O82</f>
        <v>126000</v>
      </c>
    </row>
    <row r="83" spans="1:16" ht="36" customHeight="1" x14ac:dyDescent="0.2">
      <c r="A83" s="86"/>
      <c r="B83" s="74"/>
      <c r="C83" s="85" t="s">
        <v>135</v>
      </c>
      <c r="D83" s="77" t="s">
        <v>292</v>
      </c>
      <c r="E83" s="13">
        <v>44413</v>
      </c>
      <c r="F83" s="75" t="s">
        <v>293</v>
      </c>
      <c r="G83" s="13">
        <v>44415</v>
      </c>
      <c r="H83" s="76" t="s">
        <v>294</v>
      </c>
      <c r="I83" s="15">
        <v>84</v>
      </c>
      <c r="J83" s="15">
        <v>60</v>
      </c>
      <c r="K83" s="15">
        <v>28</v>
      </c>
      <c r="L83" s="15">
        <v>7</v>
      </c>
      <c r="M83" s="80">
        <f t="shared" si="1"/>
        <v>35.28</v>
      </c>
      <c r="N83" s="71">
        <v>35</v>
      </c>
      <c r="O83" s="62">
        <v>3000</v>
      </c>
      <c r="P83" s="63">
        <f>Table2245236891011121314151617181920212224234567[[#This Row],[PEMBULATAN]]*O83</f>
        <v>105000</v>
      </c>
    </row>
    <row r="84" spans="1:16" ht="36" customHeight="1" x14ac:dyDescent="0.2">
      <c r="A84" s="86"/>
      <c r="B84" s="74"/>
      <c r="C84" s="85" t="s">
        <v>136</v>
      </c>
      <c r="D84" s="77" t="s">
        <v>292</v>
      </c>
      <c r="E84" s="13">
        <v>44413</v>
      </c>
      <c r="F84" s="75" t="s">
        <v>293</v>
      </c>
      <c r="G84" s="13">
        <v>44415</v>
      </c>
      <c r="H84" s="76" t="s">
        <v>294</v>
      </c>
      <c r="I84" s="15">
        <v>85</v>
      </c>
      <c r="J84" s="15">
        <v>58</v>
      </c>
      <c r="K84" s="15">
        <v>30</v>
      </c>
      <c r="L84" s="15">
        <v>16</v>
      </c>
      <c r="M84" s="80">
        <f t="shared" si="1"/>
        <v>36.975000000000001</v>
      </c>
      <c r="N84" s="71">
        <v>37</v>
      </c>
      <c r="O84" s="62">
        <v>3000</v>
      </c>
      <c r="P84" s="63">
        <f>Table2245236891011121314151617181920212224234567[[#This Row],[PEMBULATAN]]*O84</f>
        <v>111000</v>
      </c>
    </row>
    <row r="85" spans="1:16" ht="36" customHeight="1" x14ac:dyDescent="0.2">
      <c r="A85" s="86"/>
      <c r="B85" s="74"/>
      <c r="C85" s="85" t="s">
        <v>137</v>
      </c>
      <c r="D85" s="77" t="s">
        <v>292</v>
      </c>
      <c r="E85" s="13">
        <v>44413</v>
      </c>
      <c r="F85" s="75" t="s">
        <v>293</v>
      </c>
      <c r="G85" s="13">
        <v>44415</v>
      </c>
      <c r="H85" s="76" t="s">
        <v>294</v>
      </c>
      <c r="I85" s="15">
        <v>98</v>
      </c>
      <c r="J85" s="15">
        <v>59</v>
      </c>
      <c r="K85" s="15">
        <v>34</v>
      </c>
      <c r="L85" s="15">
        <v>13</v>
      </c>
      <c r="M85" s="80">
        <f t="shared" si="1"/>
        <v>49.146999999999998</v>
      </c>
      <c r="N85" s="71">
        <v>49</v>
      </c>
      <c r="O85" s="62">
        <v>3000</v>
      </c>
      <c r="P85" s="63">
        <f>Table2245236891011121314151617181920212224234567[[#This Row],[PEMBULATAN]]*O85</f>
        <v>147000</v>
      </c>
    </row>
    <row r="86" spans="1:16" ht="36" customHeight="1" x14ac:dyDescent="0.2">
      <c r="A86" s="86"/>
      <c r="B86" s="74"/>
      <c r="C86" s="85" t="s">
        <v>138</v>
      </c>
      <c r="D86" s="77" t="s">
        <v>292</v>
      </c>
      <c r="E86" s="13">
        <v>44413</v>
      </c>
      <c r="F86" s="75" t="s">
        <v>293</v>
      </c>
      <c r="G86" s="13">
        <v>44415</v>
      </c>
      <c r="H86" s="76" t="s">
        <v>294</v>
      </c>
      <c r="I86" s="15">
        <v>30</v>
      </c>
      <c r="J86" s="15">
        <v>45</v>
      </c>
      <c r="K86" s="15">
        <v>12</v>
      </c>
      <c r="L86" s="15">
        <v>2</v>
      </c>
      <c r="M86" s="80">
        <f t="shared" si="1"/>
        <v>4.05</v>
      </c>
      <c r="N86" s="71">
        <v>4</v>
      </c>
      <c r="O86" s="62">
        <v>3000</v>
      </c>
      <c r="P86" s="63">
        <f>Table2245236891011121314151617181920212224234567[[#This Row],[PEMBULATAN]]*O86</f>
        <v>12000</v>
      </c>
    </row>
    <row r="87" spans="1:16" ht="36" customHeight="1" x14ac:dyDescent="0.2">
      <c r="A87" s="86"/>
      <c r="B87" s="74"/>
      <c r="C87" s="85" t="s">
        <v>139</v>
      </c>
      <c r="D87" s="77" t="s">
        <v>292</v>
      </c>
      <c r="E87" s="13">
        <v>44413</v>
      </c>
      <c r="F87" s="75" t="s">
        <v>293</v>
      </c>
      <c r="G87" s="13">
        <v>44415</v>
      </c>
      <c r="H87" s="76" t="s">
        <v>294</v>
      </c>
      <c r="I87" s="15">
        <v>85</v>
      </c>
      <c r="J87" s="15">
        <v>56</v>
      </c>
      <c r="K87" s="15">
        <v>35</v>
      </c>
      <c r="L87" s="15">
        <v>22</v>
      </c>
      <c r="M87" s="80">
        <f t="shared" si="1"/>
        <v>41.65</v>
      </c>
      <c r="N87" s="71">
        <v>42</v>
      </c>
      <c r="O87" s="62">
        <v>3000</v>
      </c>
      <c r="P87" s="63">
        <f>Table2245236891011121314151617181920212224234567[[#This Row],[PEMBULATAN]]*O87</f>
        <v>126000</v>
      </c>
    </row>
    <row r="88" spans="1:16" ht="36" customHeight="1" x14ac:dyDescent="0.2">
      <c r="A88" s="86"/>
      <c r="B88" s="74"/>
      <c r="C88" s="85" t="s">
        <v>140</v>
      </c>
      <c r="D88" s="77" t="s">
        <v>292</v>
      </c>
      <c r="E88" s="13">
        <v>44413</v>
      </c>
      <c r="F88" s="75" t="s">
        <v>293</v>
      </c>
      <c r="G88" s="13">
        <v>44415</v>
      </c>
      <c r="H88" s="76" t="s">
        <v>294</v>
      </c>
      <c r="I88" s="15">
        <v>86</v>
      </c>
      <c r="J88" s="15">
        <v>58</v>
      </c>
      <c r="K88" s="15">
        <v>34</v>
      </c>
      <c r="L88" s="15">
        <v>15</v>
      </c>
      <c r="M88" s="80">
        <f t="shared" si="1"/>
        <v>42.398000000000003</v>
      </c>
      <c r="N88" s="71">
        <v>43</v>
      </c>
      <c r="O88" s="62">
        <v>3000</v>
      </c>
      <c r="P88" s="63">
        <f>Table2245236891011121314151617181920212224234567[[#This Row],[PEMBULATAN]]*O88</f>
        <v>129000</v>
      </c>
    </row>
    <row r="89" spans="1:16" ht="36" customHeight="1" x14ac:dyDescent="0.2">
      <c r="A89" s="86"/>
      <c r="B89" s="74"/>
      <c r="C89" s="85" t="s">
        <v>141</v>
      </c>
      <c r="D89" s="77" t="s">
        <v>292</v>
      </c>
      <c r="E89" s="13">
        <v>44413</v>
      </c>
      <c r="F89" s="75" t="s">
        <v>293</v>
      </c>
      <c r="G89" s="13">
        <v>44415</v>
      </c>
      <c r="H89" s="76" t="s">
        <v>294</v>
      </c>
      <c r="I89" s="15">
        <v>86</v>
      </c>
      <c r="J89" s="15">
        <v>58</v>
      </c>
      <c r="K89" s="15">
        <v>32</v>
      </c>
      <c r="L89" s="15">
        <v>13</v>
      </c>
      <c r="M89" s="80">
        <f t="shared" si="1"/>
        <v>39.904000000000003</v>
      </c>
      <c r="N89" s="71">
        <v>40</v>
      </c>
      <c r="O89" s="62">
        <v>3000</v>
      </c>
      <c r="P89" s="63">
        <f>Table2245236891011121314151617181920212224234567[[#This Row],[PEMBULATAN]]*O89</f>
        <v>120000</v>
      </c>
    </row>
    <row r="90" spans="1:16" ht="36" customHeight="1" x14ac:dyDescent="0.2">
      <c r="A90" s="86"/>
      <c r="B90" s="74"/>
      <c r="C90" s="85" t="s">
        <v>142</v>
      </c>
      <c r="D90" s="77" t="s">
        <v>292</v>
      </c>
      <c r="E90" s="13">
        <v>44413</v>
      </c>
      <c r="F90" s="75" t="s">
        <v>293</v>
      </c>
      <c r="G90" s="13">
        <v>44415</v>
      </c>
      <c r="H90" s="76" t="s">
        <v>294</v>
      </c>
      <c r="I90" s="15">
        <v>103</v>
      </c>
      <c r="J90" s="15">
        <v>59</v>
      </c>
      <c r="K90" s="15">
        <v>30</v>
      </c>
      <c r="L90" s="15">
        <v>16</v>
      </c>
      <c r="M90" s="80">
        <f t="shared" si="1"/>
        <v>45.577500000000001</v>
      </c>
      <c r="N90" s="71">
        <v>46</v>
      </c>
      <c r="O90" s="62">
        <v>3000</v>
      </c>
      <c r="P90" s="63">
        <f>Table2245236891011121314151617181920212224234567[[#This Row],[PEMBULATAN]]*O90</f>
        <v>138000</v>
      </c>
    </row>
    <row r="91" spans="1:16" ht="36" customHeight="1" x14ac:dyDescent="0.2">
      <c r="A91" s="86"/>
      <c r="B91" s="74"/>
      <c r="C91" s="85" t="s">
        <v>143</v>
      </c>
      <c r="D91" s="77" t="s">
        <v>292</v>
      </c>
      <c r="E91" s="13">
        <v>44413</v>
      </c>
      <c r="F91" s="75" t="s">
        <v>293</v>
      </c>
      <c r="G91" s="13">
        <v>44415</v>
      </c>
      <c r="H91" s="76" t="s">
        <v>294</v>
      </c>
      <c r="I91" s="15">
        <v>100</v>
      </c>
      <c r="J91" s="15">
        <v>62</v>
      </c>
      <c r="K91" s="15">
        <v>25</v>
      </c>
      <c r="L91" s="15">
        <v>14</v>
      </c>
      <c r="M91" s="80">
        <f t="shared" si="1"/>
        <v>38.75</v>
      </c>
      <c r="N91" s="71">
        <v>39</v>
      </c>
      <c r="O91" s="62">
        <v>3000</v>
      </c>
      <c r="P91" s="63">
        <f>Table2245236891011121314151617181920212224234567[[#This Row],[PEMBULATAN]]*O91</f>
        <v>117000</v>
      </c>
    </row>
    <row r="92" spans="1:16" ht="36" customHeight="1" x14ac:dyDescent="0.2">
      <c r="A92" s="86"/>
      <c r="B92" s="74"/>
      <c r="C92" s="85" t="s">
        <v>144</v>
      </c>
      <c r="D92" s="77" t="s">
        <v>292</v>
      </c>
      <c r="E92" s="13">
        <v>44413</v>
      </c>
      <c r="F92" s="75" t="s">
        <v>293</v>
      </c>
      <c r="G92" s="13">
        <v>44415</v>
      </c>
      <c r="H92" s="76" t="s">
        <v>294</v>
      </c>
      <c r="I92" s="15">
        <v>89</v>
      </c>
      <c r="J92" s="15">
        <v>58</v>
      </c>
      <c r="K92" s="15">
        <v>33</v>
      </c>
      <c r="L92" s="15">
        <v>38</v>
      </c>
      <c r="M92" s="80">
        <f t="shared" si="1"/>
        <v>42.586500000000001</v>
      </c>
      <c r="N92" s="71">
        <v>43</v>
      </c>
      <c r="O92" s="62">
        <v>3000</v>
      </c>
      <c r="P92" s="63">
        <f>Table2245236891011121314151617181920212224234567[[#This Row],[PEMBULATAN]]*O92</f>
        <v>129000</v>
      </c>
    </row>
    <row r="93" spans="1:16" ht="36" customHeight="1" x14ac:dyDescent="0.2">
      <c r="A93" s="86"/>
      <c r="B93" s="74"/>
      <c r="C93" s="85" t="s">
        <v>145</v>
      </c>
      <c r="D93" s="77" t="s">
        <v>292</v>
      </c>
      <c r="E93" s="13">
        <v>44413</v>
      </c>
      <c r="F93" s="75" t="s">
        <v>293</v>
      </c>
      <c r="G93" s="13">
        <v>44415</v>
      </c>
      <c r="H93" s="76" t="s">
        <v>294</v>
      </c>
      <c r="I93" s="15">
        <v>74</v>
      </c>
      <c r="J93" s="15">
        <v>23</v>
      </c>
      <c r="K93" s="15">
        <v>28</v>
      </c>
      <c r="L93" s="15">
        <v>9</v>
      </c>
      <c r="M93" s="80">
        <f t="shared" si="1"/>
        <v>11.914</v>
      </c>
      <c r="N93" s="71">
        <v>12</v>
      </c>
      <c r="O93" s="62">
        <v>3000</v>
      </c>
      <c r="P93" s="63">
        <f>Table2245236891011121314151617181920212224234567[[#This Row],[PEMBULATAN]]*O93</f>
        <v>36000</v>
      </c>
    </row>
    <row r="94" spans="1:16" ht="36" customHeight="1" x14ac:dyDescent="0.2">
      <c r="A94" s="86"/>
      <c r="B94" s="74"/>
      <c r="C94" s="85" t="s">
        <v>146</v>
      </c>
      <c r="D94" s="77" t="s">
        <v>292</v>
      </c>
      <c r="E94" s="13">
        <v>44413</v>
      </c>
      <c r="F94" s="75" t="s">
        <v>293</v>
      </c>
      <c r="G94" s="13">
        <v>44415</v>
      </c>
      <c r="H94" s="76" t="s">
        <v>294</v>
      </c>
      <c r="I94" s="15">
        <v>110</v>
      </c>
      <c r="J94" s="15">
        <v>60</v>
      </c>
      <c r="K94" s="15">
        <v>38</v>
      </c>
      <c r="L94" s="15">
        <v>25</v>
      </c>
      <c r="M94" s="80">
        <f t="shared" si="1"/>
        <v>62.7</v>
      </c>
      <c r="N94" s="71">
        <v>63</v>
      </c>
      <c r="O94" s="62">
        <v>3000</v>
      </c>
      <c r="P94" s="63">
        <f>Table2245236891011121314151617181920212224234567[[#This Row],[PEMBULATAN]]*O94</f>
        <v>189000</v>
      </c>
    </row>
    <row r="95" spans="1:16" ht="36" customHeight="1" x14ac:dyDescent="0.2">
      <c r="A95" s="86"/>
      <c r="B95" s="74"/>
      <c r="C95" s="85" t="s">
        <v>147</v>
      </c>
      <c r="D95" s="77" t="s">
        <v>292</v>
      </c>
      <c r="E95" s="13">
        <v>44413</v>
      </c>
      <c r="F95" s="75" t="s">
        <v>293</v>
      </c>
      <c r="G95" s="13">
        <v>44415</v>
      </c>
      <c r="H95" s="76" t="s">
        <v>294</v>
      </c>
      <c r="I95" s="15">
        <v>74</v>
      </c>
      <c r="J95" s="15">
        <v>58</v>
      </c>
      <c r="K95" s="15">
        <v>28</v>
      </c>
      <c r="L95" s="15">
        <v>8</v>
      </c>
      <c r="M95" s="80">
        <f t="shared" si="1"/>
        <v>30.044</v>
      </c>
      <c r="N95" s="71">
        <v>30</v>
      </c>
      <c r="O95" s="62">
        <v>3000</v>
      </c>
      <c r="P95" s="63">
        <f>Table2245236891011121314151617181920212224234567[[#This Row],[PEMBULATAN]]*O95</f>
        <v>90000</v>
      </c>
    </row>
    <row r="96" spans="1:16" ht="36" customHeight="1" x14ac:dyDescent="0.2">
      <c r="A96" s="86"/>
      <c r="B96" s="74"/>
      <c r="C96" s="85" t="s">
        <v>148</v>
      </c>
      <c r="D96" s="77" t="s">
        <v>292</v>
      </c>
      <c r="E96" s="13">
        <v>44413</v>
      </c>
      <c r="F96" s="75" t="s">
        <v>293</v>
      </c>
      <c r="G96" s="13">
        <v>44415</v>
      </c>
      <c r="H96" s="76" t="s">
        <v>294</v>
      </c>
      <c r="I96" s="15">
        <v>84</v>
      </c>
      <c r="J96" s="15">
        <v>59</v>
      </c>
      <c r="K96" s="15">
        <v>37</v>
      </c>
      <c r="L96" s="15">
        <v>7</v>
      </c>
      <c r="M96" s="80">
        <f t="shared" si="1"/>
        <v>45.843000000000004</v>
      </c>
      <c r="N96" s="71">
        <v>46</v>
      </c>
      <c r="O96" s="62">
        <v>3000</v>
      </c>
      <c r="P96" s="63">
        <f>Table2245236891011121314151617181920212224234567[[#This Row],[PEMBULATAN]]*O96</f>
        <v>138000</v>
      </c>
    </row>
    <row r="97" spans="1:16" ht="36" customHeight="1" x14ac:dyDescent="0.2">
      <c r="A97" s="86"/>
      <c r="B97" s="74"/>
      <c r="C97" s="85" t="s">
        <v>149</v>
      </c>
      <c r="D97" s="77" t="s">
        <v>292</v>
      </c>
      <c r="E97" s="13">
        <v>44413</v>
      </c>
      <c r="F97" s="75" t="s">
        <v>293</v>
      </c>
      <c r="G97" s="13">
        <v>44415</v>
      </c>
      <c r="H97" s="76" t="s">
        <v>294</v>
      </c>
      <c r="I97" s="15">
        <v>83</v>
      </c>
      <c r="J97" s="15">
        <v>54</v>
      </c>
      <c r="K97" s="15">
        <v>30</v>
      </c>
      <c r="L97" s="15">
        <v>13</v>
      </c>
      <c r="M97" s="80">
        <f t="shared" si="1"/>
        <v>33.615000000000002</v>
      </c>
      <c r="N97" s="71">
        <v>34</v>
      </c>
      <c r="O97" s="62">
        <v>3000</v>
      </c>
      <c r="P97" s="63">
        <f>Table2245236891011121314151617181920212224234567[[#This Row],[PEMBULATAN]]*O97</f>
        <v>102000</v>
      </c>
    </row>
    <row r="98" spans="1:16" ht="36" customHeight="1" x14ac:dyDescent="0.2">
      <c r="A98" s="86"/>
      <c r="B98" s="74"/>
      <c r="C98" s="85" t="s">
        <v>150</v>
      </c>
      <c r="D98" s="77" t="s">
        <v>292</v>
      </c>
      <c r="E98" s="13">
        <v>44413</v>
      </c>
      <c r="F98" s="75" t="s">
        <v>293</v>
      </c>
      <c r="G98" s="13">
        <v>44415</v>
      </c>
      <c r="H98" s="76" t="s">
        <v>294</v>
      </c>
      <c r="I98" s="15">
        <v>92</v>
      </c>
      <c r="J98" s="15">
        <v>57</v>
      </c>
      <c r="K98" s="15">
        <v>34</v>
      </c>
      <c r="L98" s="15">
        <v>18</v>
      </c>
      <c r="M98" s="80">
        <f t="shared" si="1"/>
        <v>44.573999999999998</v>
      </c>
      <c r="N98" s="71">
        <v>45</v>
      </c>
      <c r="O98" s="62">
        <v>3000</v>
      </c>
      <c r="P98" s="63">
        <f>Table2245236891011121314151617181920212224234567[[#This Row],[PEMBULATAN]]*O98</f>
        <v>135000</v>
      </c>
    </row>
    <row r="99" spans="1:16" ht="36" customHeight="1" x14ac:dyDescent="0.2">
      <c r="A99" s="86"/>
      <c r="B99" s="74"/>
      <c r="C99" s="85" t="s">
        <v>151</v>
      </c>
      <c r="D99" s="77" t="s">
        <v>292</v>
      </c>
      <c r="E99" s="13">
        <v>44413</v>
      </c>
      <c r="F99" s="75" t="s">
        <v>293</v>
      </c>
      <c r="G99" s="13">
        <v>44415</v>
      </c>
      <c r="H99" s="76" t="s">
        <v>294</v>
      </c>
      <c r="I99" s="15">
        <v>85</v>
      </c>
      <c r="J99" s="15">
        <v>67</v>
      </c>
      <c r="K99" s="15">
        <v>30</v>
      </c>
      <c r="L99" s="15">
        <v>16</v>
      </c>
      <c r="M99" s="80">
        <f t="shared" si="1"/>
        <v>42.712499999999999</v>
      </c>
      <c r="N99" s="71">
        <v>43</v>
      </c>
      <c r="O99" s="62">
        <v>3000</v>
      </c>
      <c r="P99" s="63">
        <f>Table2245236891011121314151617181920212224234567[[#This Row],[PEMBULATAN]]*O99</f>
        <v>129000</v>
      </c>
    </row>
    <row r="100" spans="1:16" ht="36" customHeight="1" x14ac:dyDescent="0.2">
      <c r="A100" s="86"/>
      <c r="B100" s="74"/>
      <c r="C100" s="85" t="s">
        <v>152</v>
      </c>
      <c r="D100" s="77" t="s">
        <v>292</v>
      </c>
      <c r="E100" s="13">
        <v>44413</v>
      </c>
      <c r="F100" s="75" t="s">
        <v>293</v>
      </c>
      <c r="G100" s="13">
        <v>44415</v>
      </c>
      <c r="H100" s="76" t="s">
        <v>294</v>
      </c>
      <c r="I100" s="15">
        <v>95</v>
      </c>
      <c r="J100" s="15">
        <v>58</v>
      </c>
      <c r="K100" s="15">
        <v>33</v>
      </c>
      <c r="L100" s="15">
        <v>23</v>
      </c>
      <c r="M100" s="80">
        <f t="shared" si="1"/>
        <v>45.457500000000003</v>
      </c>
      <c r="N100" s="71">
        <v>46</v>
      </c>
      <c r="O100" s="62">
        <v>3000</v>
      </c>
      <c r="P100" s="63">
        <f>Table2245236891011121314151617181920212224234567[[#This Row],[PEMBULATAN]]*O100</f>
        <v>138000</v>
      </c>
    </row>
    <row r="101" spans="1:16" ht="36" customHeight="1" x14ac:dyDescent="0.2">
      <c r="A101" s="86"/>
      <c r="B101" s="74"/>
      <c r="C101" s="85" t="s">
        <v>153</v>
      </c>
      <c r="D101" s="77" t="s">
        <v>292</v>
      </c>
      <c r="E101" s="13">
        <v>44413</v>
      </c>
      <c r="F101" s="75" t="s">
        <v>293</v>
      </c>
      <c r="G101" s="13">
        <v>44415</v>
      </c>
      <c r="H101" s="76" t="s">
        <v>294</v>
      </c>
      <c r="I101" s="15">
        <v>86</v>
      </c>
      <c r="J101" s="15">
        <v>63</v>
      </c>
      <c r="K101" s="15">
        <v>30</v>
      </c>
      <c r="L101" s="15">
        <v>15</v>
      </c>
      <c r="M101" s="80">
        <f t="shared" si="1"/>
        <v>40.634999999999998</v>
      </c>
      <c r="N101" s="71">
        <v>41</v>
      </c>
      <c r="O101" s="62">
        <v>3000</v>
      </c>
      <c r="P101" s="63">
        <f>Table2245236891011121314151617181920212224234567[[#This Row],[PEMBULATAN]]*O101</f>
        <v>123000</v>
      </c>
    </row>
    <row r="102" spans="1:16" ht="36" customHeight="1" x14ac:dyDescent="0.2">
      <c r="A102" s="86"/>
      <c r="B102" s="74"/>
      <c r="C102" s="85" t="s">
        <v>154</v>
      </c>
      <c r="D102" s="77" t="s">
        <v>292</v>
      </c>
      <c r="E102" s="13">
        <v>44413</v>
      </c>
      <c r="F102" s="75" t="s">
        <v>293</v>
      </c>
      <c r="G102" s="13">
        <v>44415</v>
      </c>
      <c r="H102" s="76" t="s">
        <v>294</v>
      </c>
      <c r="I102" s="15">
        <v>93</v>
      </c>
      <c r="J102" s="15">
        <v>63</v>
      </c>
      <c r="K102" s="15">
        <v>25</v>
      </c>
      <c r="L102" s="15">
        <v>10</v>
      </c>
      <c r="M102" s="80">
        <f t="shared" si="1"/>
        <v>36.618749999999999</v>
      </c>
      <c r="N102" s="71">
        <v>37</v>
      </c>
      <c r="O102" s="62">
        <v>3000</v>
      </c>
      <c r="P102" s="63">
        <f>Table2245236891011121314151617181920212224234567[[#This Row],[PEMBULATAN]]*O102</f>
        <v>111000</v>
      </c>
    </row>
    <row r="103" spans="1:16" ht="36" customHeight="1" x14ac:dyDescent="0.2">
      <c r="A103" s="86"/>
      <c r="B103" s="74"/>
      <c r="C103" s="85" t="s">
        <v>155</v>
      </c>
      <c r="D103" s="77" t="s">
        <v>292</v>
      </c>
      <c r="E103" s="13">
        <v>44413</v>
      </c>
      <c r="F103" s="75" t="s">
        <v>293</v>
      </c>
      <c r="G103" s="13">
        <v>44415</v>
      </c>
      <c r="H103" s="76" t="s">
        <v>294</v>
      </c>
      <c r="I103" s="15">
        <v>96</v>
      </c>
      <c r="J103" s="15">
        <v>63</v>
      </c>
      <c r="K103" s="15">
        <v>28</v>
      </c>
      <c r="L103" s="15">
        <v>13</v>
      </c>
      <c r="M103" s="80">
        <f t="shared" si="1"/>
        <v>42.335999999999999</v>
      </c>
      <c r="N103" s="71">
        <v>43</v>
      </c>
      <c r="O103" s="62">
        <v>3000</v>
      </c>
      <c r="P103" s="63">
        <f>Table2245236891011121314151617181920212224234567[[#This Row],[PEMBULATAN]]*O103</f>
        <v>129000</v>
      </c>
    </row>
    <row r="104" spans="1:16" ht="36" customHeight="1" x14ac:dyDescent="0.2">
      <c r="A104" s="86"/>
      <c r="B104" s="74"/>
      <c r="C104" s="85" t="s">
        <v>156</v>
      </c>
      <c r="D104" s="77" t="s">
        <v>292</v>
      </c>
      <c r="E104" s="13">
        <v>44413</v>
      </c>
      <c r="F104" s="75" t="s">
        <v>293</v>
      </c>
      <c r="G104" s="13">
        <v>44415</v>
      </c>
      <c r="H104" s="76" t="s">
        <v>294</v>
      </c>
      <c r="I104" s="15">
        <v>87</v>
      </c>
      <c r="J104" s="15">
        <v>58</v>
      </c>
      <c r="K104" s="15">
        <v>35</v>
      </c>
      <c r="L104" s="15">
        <v>19</v>
      </c>
      <c r="M104" s="80">
        <f t="shared" si="1"/>
        <v>44.152500000000003</v>
      </c>
      <c r="N104" s="71">
        <v>44</v>
      </c>
      <c r="O104" s="62">
        <v>3000</v>
      </c>
      <c r="P104" s="63">
        <f>Table2245236891011121314151617181920212224234567[[#This Row],[PEMBULATAN]]*O104</f>
        <v>132000</v>
      </c>
    </row>
    <row r="105" spans="1:16" ht="36" customHeight="1" x14ac:dyDescent="0.2">
      <c r="A105" s="86"/>
      <c r="B105" s="74"/>
      <c r="C105" s="85" t="s">
        <v>157</v>
      </c>
      <c r="D105" s="77" t="s">
        <v>292</v>
      </c>
      <c r="E105" s="13">
        <v>44413</v>
      </c>
      <c r="F105" s="75" t="s">
        <v>293</v>
      </c>
      <c r="G105" s="13">
        <v>44415</v>
      </c>
      <c r="H105" s="76" t="s">
        <v>294</v>
      </c>
      <c r="I105" s="15">
        <v>108</v>
      </c>
      <c r="J105" s="15">
        <v>58</v>
      </c>
      <c r="K105" s="15">
        <v>37</v>
      </c>
      <c r="L105" s="15">
        <v>7</v>
      </c>
      <c r="M105" s="80">
        <f t="shared" si="1"/>
        <v>57.942</v>
      </c>
      <c r="N105" s="71">
        <v>58</v>
      </c>
      <c r="O105" s="62">
        <v>3000</v>
      </c>
      <c r="P105" s="63">
        <f>Table2245236891011121314151617181920212224234567[[#This Row],[PEMBULATAN]]*O105</f>
        <v>174000</v>
      </c>
    </row>
    <row r="106" spans="1:16" ht="36" customHeight="1" x14ac:dyDescent="0.2">
      <c r="A106" s="86"/>
      <c r="B106" s="74"/>
      <c r="C106" s="85" t="s">
        <v>158</v>
      </c>
      <c r="D106" s="77" t="s">
        <v>292</v>
      </c>
      <c r="E106" s="13">
        <v>44413</v>
      </c>
      <c r="F106" s="75" t="s">
        <v>293</v>
      </c>
      <c r="G106" s="13">
        <v>44415</v>
      </c>
      <c r="H106" s="76" t="s">
        <v>294</v>
      </c>
      <c r="I106" s="15">
        <v>63</v>
      </c>
      <c r="J106" s="15">
        <v>46</v>
      </c>
      <c r="K106" s="15">
        <v>30</v>
      </c>
      <c r="L106" s="15">
        <v>6</v>
      </c>
      <c r="M106" s="80">
        <f t="shared" si="1"/>
        <v>21.734999999999999</v>
      </c>
      <c r="N106" s="71">
        <v>22</v>
      </c>
      <c r="O106" s="62">
        <v>3000</v>
      </c>
      <c r="P106" s="63">
        <f>Table2245236891011121314151617181920212224234567[[#This Row],[PEMBULATAN]]*O106</f>
        <v>66000</v>
      </c>
    </row>
    <row r="107" spans="1:16" ht="36" customHeight="1" x14ac:dyDescent="0.2">
      <c r="A107" s="86"/>
      <c r="B107" s="74"/>
      <c r="C107" s="85" t="s">
        <v>159</v>
      </c>
      <c r="D107" s="77" t="s">
        <v>292</v>
      </c>
      <c r="E107" s="13">
        <v>44413</v>
      </c>
      <c r="F107" s="75" t="s">
        <v>293</v>
      </c>
      <c r="G107" s="13">
        <v>44415</v>
      </c>
      <c r="H107" s="76" t="s">
        <v>294</v>
      </c>
      <c r="I107" s="15">
        <v>70</v>
      </c>
      <c r="J107" s="15">
        <v>60</v>
      </c>
      <c r="K107" s="15">
        <v>30</v>
      </c>
      <c r="L107" s="15">
        <v>9</v>
      </c>
      <c r="M107" s="80">
        <f t="shared" si="1"/>
        <v>31.5</v>
      </c>
      <c r="N107" s="71">
        <v>32</v>
      </c>
      <c r="O107" s="62">
        <v>3000</v>
      </c>
      <c r="P107" s="63">
        <f>Table2245236891011121314151617181920212224234567[[#This Row],[PEMBULATAN]]*O107</f>
        <v>96000</v>
      </c>
    </row>
    <row r="108" spans="1:16" ht="36" customHeight="1" x14ac:dyDescent="0.2">
      <c r="A108" s="86"/>
      <c r="B108" s="74"/>
      <c r="C108" s="85" t="s">
        <v>160</v>
      </c>
      <c r="D108" s="77" t="s">
        <v>292</v>
      </c>
      <c r="E108" s="13">
        <v>44413</v>
      </c>
      <c r="F108" s="75" t="s">
        <v>293</v>
      </c>
      <c r="G108" s="13">
        <v>44415</v>
      </c>
      <c r="H108" s="76" t="s">
        <v>294</v>
      </c>
      <c r="I108" s="15">
        <v>93</v>
      </c>
      <c r="J108" s="15">
        <v>62</v>
      </c>
      <c r="K108" s="15">
        <v>30</v>
      </c>
      <c r="L108" s="15">
        <v>12</v>
      </c>
      <c r="M108" s="80">
        <f t="shared" si="1"/>
        <v>43.244999999999997</v>
      </c>
      <c r="N108" s="71">
        <v>43</v>
      </c>
      <c r="O108" s="62">
        <v>3000</v>
      </c>
      <c r="P108" s="63">
        <f>Table2245236891011121314151617181920212224234567[[#This Row],[PEMBULATAN]]*O108</f>
        <v>129000</v>
      </c>
    </row>
    <row r="109" spans="1:16" ht="36" customHeight="1" x14ac:dyDescent="0.2">
      <c r="A109" s="86"/>
      <c r="B109" s="74"/>
      <c r="C109" s="85" t="s">
        <v>161</v>
      </c>
      <c r="D109" s="77" t="s">
        <v>292</v>
      </c>
      <c r="E109" s="13">
        <v>44413</v>
      </c>
      <c r="F109" s="75" t="s">
        <v>293</v>
      </c>
      <c r="G109" s="13">
        <v>44415</v>
      </c>
      <c r="H109" s="76" t="s">
        <v>294</v>
      </c>
      <c r="I109" s="15">
        <v>64</v>
      </c>
      <c r="J109" s="15">
        <v>34</v>
      </c>
      <c r="K109" s="15">
        <v>30</v>
      </c>
      <c r="L109" s="15">
        <v>9</v>
      </c>
      <c r="M109" s="80">
        <f t="shared" si="1"/>
        <v>16.32</v>
      </c>
      <c r="N109" s="71">
        <v>17</v>
      </c>
      <c r="O109" s="62">
        <v>3000</v>
      </c>
      <c r="P109" s="63">
        <f>Table2245236891011121314151617181920212224234567[[#This Row],[PEMBULATAN]]*O109</f>
        <v>51000</v>
      </c>
    </row>
    <row r="110" spans="1:16" ht="36" customHeight="1" x14ac:dyDescent="0.2">
      <c r="A110" s="86"/>
      <c r="B110" s="74"/>
      <c r="C110" s="85" t="s">
        <v>162</v>
      </c>
      <c r="D110" s="77" t="s">
        <v>292</v>
      </c>
      <c r="E110" s="13">
        <v>44413</v>
      </c>
      <c r="F110" s="75" t="s">
        <v>293</v>
      </c>
      <c r="G110" s="13">
        <v>44415</v>
      </c>
      <c r="H110" s="76" t="s">
        <v>294</v>
      </c>
      <c r="I110" s="15">
        <v>80</v>
      </c>
      <c r="J110" s="15">
        <v>58</v>
      </c>
      <c r="K110" s="15">
        <v>28</v>
      </c>
      <c r="L110" s="15">
        <v>10</v>
      </c>
      <c r="M110" s="80">
        <f t="shared" si="1"/>
        <v>32.479999999999997</v>
      </c>
      <c r="N110" s="71">
        <v>33</v>
      </c>
      <c r="O110" s="62">
        <v>3000</v>
      </c>
      <c r="P110" s="63">
        <f>Table2245236891011121314151617181920212224234567[[#This Row],[PEMBULATAN]]*O110</f>
        <v>99000</v>
      </c>
    </row>
    <row r="111" spans="1:16" ht="36" customHeight="1" x14ac:dyDescent="0.2">
      <c r="A111" s="86"/>
      <c r="B111" s="74"/>
      <c r="C111" s="85" t="s">
        <v>163</v>
      </c>
      <c r="D111" s="77" t="s">
        <v>292</v>
      </c>
      <c r="E111" s="13">
        <v>44413</v>
      </c>
      <c r="F111" s="75" t="s">
        <v>293</v>
      </c>
      <c r="G111" s="13">
        <v>44415</v>
      </c>
      <c r="H111" s="76" t="s">
        <v>294</v>
      </c>
      <c r="I111" s="15">
        <v>93</v>
      </c>
      <c r="J111" s="15">
        <v>57</v>
      </c>
      <c r="K111" s="15">
        <v>38</v>
      </c>
      <c r="L111" s="15">
        <v>9</v>
      </c>
      <c r="M111" s="80">
        <f t="shared" si="1"/>
        <v>50.359499999999997</v>
      </c>
      <c r="N111" s="71">
        <v>51</v>
      </c>
      <c r="O111" s="62">
        <v>3000</v>
      </c>
      <c r="P111" s="63">
        <f>Table2245236891011121314151617181920212224234567[[#This Row],[PEMBULATAN]]*O111</f>
        <v>153000</v>
      </c>
    </row>
    <row r="112" spans="1:16" ht="36" customHeight="1" x14ac:dyDescent="0.2">
      <c r="A112" s="86"/>
      <c r="B112" s="74"/>
      <c r="C112" s="85" t="s">
        <v>164</v>
      </c>
      <c r="D112" s="77" t="s">
        <v>292</v>
      </c>
      <c r="E112" s="13">
        <v>44413</v>
      </c>
      <c r="F112" s="75" t="s">
        <v>293</v>
      </c>
      <c r="G112" s="13">
        <v>44415</v>
      </c>
      <c r="H112" s="76" t="s">
        <v>294</v>
      </c>
      <c r="I112" s="15">
        <v>86</v>
      </c>
      <c r="J112" s="15">
        <v>54</v>
      </c>
      <c r="K112" s="15">
        <v>40</v>
      </c>
      <c r="L112" s="15">
        <v>13</v>
      </c>
      <c r="M112" s="80">
        <f t="shared" si="1"/>
        <v>46.44</v>
      </c>
      <c r="N112" s="71">
        <v>47</v>
      </c>
      <c r="O112" s="62">
        <v>3000</v>
      </c>
      <c r="P112" s="63">
        <f>Table2245236891011121314151617181920212224234567[[#This Row],[PEMBULATAN]]*O112</f>
        <v>141000</v>
      </c>
    </row>
    <row r="113" spans="1:16" ht="36" customHeight="1" x14ac:dyDescent="0.2">
      <c r="A113" s="86"/>
      <c r="B113" s="74"/>
      <c r="C113" s="85" t="s">
        <v>165</v>
      </c>
      <c r="D113" s="77" t="s">
        <v>292</v>
      </c>
      <c r="E113" s="13">
        <v>44413</v>
      </c>
      <c r="F113" s="75" t="s">
        <v>293</v>
      </c>
      <c r="G113" s="13">
        <v>44415</v>
      </c>
      <c r="H113" s="76" t="s">
        <v>294</v>
      </c>
      <c r="I113" s="15">
        <v>83</v>
      </c>
      <c r="J113" s="15">
        <v>58</v>
      </c>
      <c r="K113" s="15">
        <v>30</v>
      </c>
      <c r="L113" s="15">
        <v>7</v>
      </c>
      <c r="M113" s="80">
        <f t="shared" si="1"/>
        <v>36.104999999999997</v>
      </c>
      <c r="N113" s="71">
        <v>36</v>
      </c>
      <c r="O113" s="62">
        <v>3000</v>
      </c>
      <c r="P113" s="63">
        <f>Table2245236891011121314151617181920212224234567[[#This Row],[PEMBULATAN]]*O113</f>
        <v>108000</v>
      </c>
    </row>
    <row r="114" spans="1:16" ht="36" customHeight="1" x14ac:dyDescent="0.2">
      <c r="A114" s="86"/>
      <c r="B114" s="74"/>
      <c r="C114" s="85" t="s">
        <v>166</v>
      </c>
      <c r="D114" s="77" t="s">
        <v>292</v>
      </c>
      <c r="E114" s="13">
        <v>44413</v>
      </c>
      <c r="F114" s="75" t="s">
        <v>293</v>
      </c>
      <c r="G114" s="13">
        <v>44415</v>
      </c>
      <c r="H114" s="76" t="s">
        <v>294</v>
      </c>
      <c r="I114" s="15">
        <v>45</v>
      </c>
      <c r="J114" s="15">
        <v>60</v>
      </c>
      <c r="K114" s="15">
        <v>28</v>
      </c>
      <c r="L114" s="15">
        <v>6</v>
      </c>
      <c r="M114" s="80">
        <f t="shared" si="1"/>
        <v>18.899999999999999</v>
      </c>
      <c r="N114" s="71">
        <v>19</v>
      </c>
      <c r="O114" s="62">
        <v>3000</v>
      </c>
      <c r="P114" s="63">
        <f>Table2245236891011121314151617181920212224234567[[#This Row],[PEMBULATAN]]*O114</f>
        <v>57000</v>
      </c>
    </row>
    <row r="115" spans="1:16" ht="36" customHeight="1" x14ac:dyDescent="0.2">
      <c r="A115" s="86"/>
      <c r="B115" s="74"/>
      <c r="C115" s="85" t="s">
        <v>167</v>
      </c>
      <c r="D115" s="77" t="s">
        <v>292</v>
      </c>
      <c r="E115" s="13">
        <v>44413</v>
      </c>
      <c r="F115" s="75" t="s">
        <v>293</v>
      </c>
      <c r="G115" s="13">
        <v>44415</v>
      </c>
      <c r="H115" s="76" t="s">
        <v>294</v>
      </c>
      <c r="I115" s="15">
        <v>66</v>
      </c>
      <c r="J115" s="15">
        <v>62</v>
      </c>
      <c r="K115" s="15">
        <v>27</v>
      </c>
      <c r="L115" s="15">
        <v>6</v>
      </c>
      <c r="M115" s="80">
        <f t="shared" si="1"/>
        <v>27.620999999999999</v>
      </c>
      <c r="N115" s="71">
        <v>28</v>
      </c>
      <c r="O115" s="62">
        <v>3000</v>
      </c>
      <c r="P115" s="63">
        <f>Table2245236891011121314151617181920212224234567[[#This Row],[PEMBULATAN]]*O115</f>
        <v>84000</v>
      </c>
    </row>
    <row r="116" spans="1:16" ht="36" customHeight="1" x14ac:dyDescent="0.2">
      <c r="A116" s="86"/>
      <c r="B116" s="74"/>
      <c r="C116" s="85" t="s">
        <v>168</v>
      </c>
      <c r="D116" s="77" t="s">
        <v>292</v>
      </c>
      <c r="E116" s="13">
        <v>44413</v>
      </c>
      <c r="F116" s="75" t="s">
        <v>293</v>
      </c>
      <c r="G116" s="13">
        <v>44415</v>
      </c>
      <c r="H116" s="76" t="s">
        <v>294</v>
      </c>
      <c r="I116" s="15">
        <v>150</v>
      </c>
      <c r="J116" s="15">
        <v>6</v>
      </c>
      <c r="K116" s="15">
        <v>6</v>
      </c>
      <c r="L116" s="15">
        <v>1</v>
      </c>
      <c r="M116" s="80">
        <f t="shared" si="1"/>
        <v>1.35</v>
      </c>
      <c r="N116" s="71">
        <v>2</v>
      </c>
      <c r="O116" s="62">
        <v>3000</v>
      </c>
      <c r="P116" s="63">
        <f>Table2245236891011121314151617181920212224234567[[#This Row],[PEMBULATAN]]*O116</f>
        <v>6000</v>
      </c>
    </row>
    <row r="117" spans="1:16" ht="36" customHeight="1" x14ac:dyDescent="0.2">
      <c r="A117" s="86"/>
      <c r="B117" s="74"/>
      <c r="C117" s="85" t="s">
        <v>169</v>
      </c>
      <c r="D117" s="77" t="s">
        <v>292</v>
      </c>
      <c r="E117" s="13">
        <v>44413</v>
      </c>
      <c r="F117" s="75" t="s">
        <v>293</v>
      </c>
      <c r="G117" s="13">
        <v>44415</v>
      </c>
      <c r="H117" s="76" t="s">
        <v>294</v>
      </c>
      <c r="I117" s="15">
        <v>54</v>
      </c>
      <c r="J117" s="15">
        <v>60</v>
      </c>
      <c r="K117" s="15">
        <v>20</v>
      </c>
      <c r="L117" s="15">
        <v>5</v>
      </c>
      <c r="M117" s="80">
        <f t="shared" si="1"/>
        <v>16.2</v>
      </c>
      <c r="N117" s="71">
        <v>16</v>
      </c>
      <c r="O117" s="62">
        <v>3000</v>
      </c>
      <c r="P117" s="63">
        <f>Table2245236891011121314151617181920212224234567[[#This Row],[PEMBULATAN]]*O117</f>
        <v>48000</v>
      </c>
    </row>
    <row r="118" spans="1:16" ht="36" customHeight="1" x14ac:dyDescent="0.2">
      <c r="A118" s="86"/>
      <c r="B118" s="74"/>
      <c r="C118" s="85" t="s">
        <v>170</v>
      </c>
      <c r="D118" s="77" t="s">
        <v>292</v>
      </c>
      <c r="E118" s="13">
        <v>44413</v>
      </c>
      <c r="F118" s="75" t="s">
        <v>293</v>
      </c>
      <c r="G118" s="13">
        <v>44415</v>
      </c>
      <c r="H118" s="76" t="s">
        <v>294</v>
      </c>
      <c r="I118" s="15">
        <v>54</v>
      </c>
      <c r="J118" s="15">
        <v>60</v>
      </c>
      <c r="K118" s="15">
        <v>20</v>
      </c>
      <c r="L118" s="15">
        <v>5</v>
      </c>
      <c r="M118" s="80">
        <f t="shared" si="1"/>
        <v>16.2</v>
      </c>
      <c r="N118" s="71">
        <v>16</v>
      </c>
      <c r="O118" s="62">
        <v>3000</v>
      </c>
      <c r="P118" s="63">
        <f>Table2245236891011121314151617181920212224234567[[#This Row],[PEMBULATAN]]*O118</f>
        <v>48000</v>
      </c>
    </row>
    <row r="119" spans="1:16" ht="36" customHeight="1" x14ac:dyDescent="0.2">
      <c r="A119" s="86"/>
      <c r="B119" s="74"/>
      <c r="C119" s="85" t="s">
        <v>171</v>
      </c>
      <c r="D119" s="77" t="s">
        <v>292</v>
      </c>
      <c r="E119" s="13">
        <v>44413</v>
      </c>
      <c r="F119" s="75" t="s">
        <v>293</v>
      </c>
      <c r="G119" s="13">
        <v>44415</v>
      </c>
      <c r="H119" s="76" t="s">
        <v>294</v>
      </c>
      <c r="I119" s="15">
        <v>50</v>
      </c>
      <c r="J119" s="15">
        <v>37</v>
      </c>
      <c r="K119" s="15">
        <v>20</v>
      </c>
      <c r="L119" s="15">
        <v>5</v>
      </c>
      <c r="M119" s="80">
        <f t="shared" si="1"/>
        <v>9.25</v>
      </c>
      <c r="N119" s="71">
        <v>9</v>
      </c>
      <c r="O119" s="62">
        <v>3000</v>
      </c>
      <c r="P119" s="63">
        <f>Table2245236891011121314151617181920212224234567[[#This Row],[PEMBULATAN]]*O119</f>
        <v>27000</v>
      </c>
    </row>
    <row r="120" spans="1:16" ht="36" customHeight="1" x14ac:dyDescent="0.2">
      <c r="A120" s="86"/>
      <c r="B120" s="74"/>
      <c r="C120" s="85" t="s">
        <v>172</v>
      </c>
      <c r="D120" s="77" t="s">
        <v>292</v>
      </c>
      <c r="E120" s="13">
        <v>44413</v>
      </c>
      <c r="F120" s="75" t="s">
        <v>293</v>
      </c>
      <c r="G120" s="13">
        <v>44415</v>
      </c>
      <c r="H120" s="76" t="s">
        <v>294</v>
      </c>
      <c r="I120" s="15">
        <v>58</v>
      </c>
      <c r="J120" s="15">
        <v>40</v>
      </c>
      <c r="K120" s="15">
        <v>20</v>
      </c>
      <c r="L120" s="15">
        <v>6</v>
      </c>
      <c r="M120" s="80">
        <f t="shared" si="1"/>
        <v>11.6</v>
      </c>
      <c r="N120" s="71">
        <v>12</v>
      </c>
      <c r="O120" s="62">
        <v>3000</v>
      </c>
      <c r="P120" s="63">
        <f>Table2245236891011121314151617181920212224234567[[#This Row],[PEMBULATAN]]*O120</f>
        <v>36000</v>
      </c>
    </row>
    <row r="121" spans="1:16" ht="36" customHeight="1" x14ac:dyDescent="0.2">
      <c r="A121" s="86"/>
      <c r="B121" s="74"/>
      <c r="C121" s="85" t="s">
        <v>173</v>
      </c>
      <c r="D121" s="77" t="s">
        <v>292</v>
      </c>
      <c r="E121" s="13">
        <v>44413</v>
      </c>
      <c r="F121" s="75" t="s">
        <v>293</v>
      </c>
      <c r="G121" s="13">
        <v>44415</v>
      </c>
      <c r="H121" s="76" t="s">
        <v>294</v>
      </c>
      <c r="I121" s="15">
        <v>75</v>
      </c>
      <c r="J121" s="15">
        <v>65</v>
      </c>
      <c r="K121" s="15">
        <v>28</v>
      </c>
      <c r="L121" s="15">
        <v>12</v>
      </c>
      <c r="M121" s="80">
        <f t="shared" si="1"/>
        <v>34.125</v>
      </c>
      <c r="N121" s="71">
        <v>34</v>
      </c>
      <c r="O121" s="62">
        <v>3000</v>
      </c>
      <c r="P121" s="63">
        <f>Table2245236891011121314151617181920212224234567[[#This Row],[PEMBULATAN]]*O121</f>
        <v>102000</v>
      </c>
    </row>
    <row r="122" spans="1:16" ht="36" customHeight="1" x14ac:dyDescent="0.2">
      <c r="A122" s="86"/>
      <c r="B122" s="74"/>
      <c r="C122" s="85" t="s">
        <v>174</v>
      </c>
      <c r="D122" s="77" t="s">
        <v>292</v>
      </c>
      <c r="E122" s="13">
        <v>44413</v>
      </c>
      <c r="F122" s="75" t="s">
        <v>293</v>
      </c>
      <c r="G122" s="13">
        <v>44415</v>
      </c>
      <c r="H122" s="76" t="s">
        <v>294</v>
      </c>
      <c r="I122" s="15">
        <v>82</v>
      </c>
      <c r="J122" s="15">
        <v>58</v>
      </c>
      <c r="K122" s="15">
        <v>31</v>
      </c>
      <c r="L122" s="15">
        <v>14</v>
      </c>
      <c r="M122" s="80">
        <f t="shared" si="1"/>
        <v>36.859000000000002</v>
      </c>
      <c r="N122" s="71">
        <v>37</v>
      </c>
      <c r="O122" s="62">
        <v>3000</v>
      </c>
      <c r="P122" s="63">
        <f>Table2245236891011121314151617181920212224234567[[#This Row],[PEMBULATAN]]*O122</f>
        <v>111000</v>
      </c>
    </row>
    <row r="123" spans="1:16" ht="36" customHeight="1" x14ac:dyDescent="0.2">
      <c r="A123" s="86"/>
      <c r="B123" s="74"/>
      <c r="C123" s="85" t="s">
        <v>175</v>
      </c>
      <c r="D123" s="77" t="s">
        <v>292</v>
      </c>
      <c r="E123" s="13">
        <v>44413</v>
      </c>
      <c r="F123" s="75" t="s">
        <v>293</v>
      </c>
      <c r="G123" s="13">
        <v>44415</v>
      </c>
      <c r="H123" s="76" t="s">
        <v>294</v>
      </c>
      <c r="I123" s="15">
        <v>32</v>
      </c>
      <c r="J123" s="15">
        <v>20</v>
      </c>
      <c r="K123" s="15">
        <v>8</v>
      </c>
      <c r="L123" s="15">
        <v>1</v>
      </c>
      <c r="M123" s="80">
        <f t="shared" si="1"/>
        <v>1.28</v>
      </c>
      <c r="N123" s="71">
        <v>1</v>
      </c>
      <c r="O123" s="62">
        <v>3000</v>
      </c>
      <c r="P123" s="63">
        <f>Table2245236891011121314151617181920212224234567[[#This Row],[PEMBULATAN]]*O123</f>
        <v>3000</v>
      </c>
    </row>
    <row r="124" spans="1:16" ht="36" customHeight="1" x14ac:dyDescent="0.2">
      <c r="A124" s="86"/>
      <c r="B124" s="74"/>
      <c r="C124" s="85" t="s">
        <v>176</v>
      </c>
      <c r="D124" s="77" t="s">
        <v>292</v>
      </c>
      <c r="E124" s="13">
        <v>44413</v>
      </c>
      <c r="F124" s="75" t="s">
        <v>293</v>
      </c>
      <c r="G124" s="13">
        <v>44415</v>
      </c>
      <c r="H124" s="76" t="s">
        <v>294</v>
      </c>
      <c r="I124" s="15">
        <v>80</v>
      </c>
      <c r="J124" s="15">
        <v>61</v>
      </c>
      <c r="K124" s="15">
        <v>30</v>
      </c>
      <c r="L124" s="15">
        <v>13</v>
      </c>
      <c r="M124" s="80">
        <f t="shared" si="1"/>
        <v>36.6</v>
      </c>
      <c r="N124" s="71">
        <v>37</v>
      </c>
      <c r="O124" s="62">
        <v>3000</v>
      </c>
      <c r="P124" s="63">
        <f>Table2245236891011121314151617181920212224234567[[#This Row],[PEMBULATAN]]*O124</f>
        <v>111000</v>
      </c>
    </row>
    <row r="125" spans="1:16" ht="36" customHeight="1" x14ac:dyDescent="0.2">
      <c r="A125" s="86"/>
      <c r="B125" s="74"/>
      <c r="C125" s="85" t="s">
        <v>177</v>
      </c>
      <c r="D125" s="77" t="s">
        <v>292</v>
      </c>
      <c r="E125" s="13">
        <v>44413</v>
      </c>
      <c r="F125" s="75" t="s">
        <v>293</v>
      </c>
      <c r="G125" s="13">
        <v>44415</v>
      </c>
      <c r="H125" s="76" t="s">
        <v>294</v>
      </c>
      <c r="I125" s="15">
        <v>80</v>
      </c>
      <c r="J125" s="15">
        <v>62</v>
      </c>
      <c r="K125" s="15">
        <v>28</v>
      </c>
      <c r="L125" s="15">
        <v>7</v>
      </c>
      <c r="M125" s="80">
        <f t="shared" si="1"/>
        <v>34.72</v>
      </c>
      <c r="N125" s="71">
        <v>35</v>
      </c>
      <c r="O125" s="62">
        <v>3000</v>
      </c>
      <c r="P125" s="63">
        <f>Table2245236891011121314151617181920212224234567[[#This Row],[PEMBULATAN]]*O125</f>
        <v>105000</v>
      </c>
    </row>
    <row r="126" spans="1:16" ht="36" customHeight="1" x14ac:dyDescent="0.2">
      <c r="A126" s="86"/>
      <c r="B126" s="74"/>
      <c r="C126" s="85" t="s">
        <v>178</v>
      </c>
      <c r="D126" s="77" t="s">
        <v>292</v>
      </c>
      <c r="E126" s="13">
        <v>44413</v>
      </c>
      <c r="F126" s="75" t="s">
        <v>293</v>
      </c>
      <c r="G126" s="13">
        <v>44415</v>
      </c>
      <c r="H126" s="76" t="s">
        <v>294</v>
      </c>
      <c r="I126" s="15">
        <v>58</v>
      </c>
      <c r="J126" s="15">
        <v>54</v>
      </c>
      <c r="K126" s="15">
        <v>30</v>
      </c>
      <c r="L126" s="15">
        <v>11</v>
      </c>
      <c r="M126" s="80">
        <f t="shared" si="1"/>
        <v>23.49</v>
      </c>
      <c r="N126" s="71">
        <v>24</v>
      </c>
      <c r="O126" s="62">
        <v>3000</v>
      </c>
      <c r="P126" s="63">
        <f>Table2245236891011121314151617181920212224234567[[#This Row],[PEMBULATAN]]*O126</f>
        <v>72000</v>
      </c>
    </row>
    <row r="127" spans="1:16" ht="36" customHeight="1" x14ac:dyDescent="0.2">
      <c r="A127" s="86"/>
      <c r="B127" s="74"/>
      <c r="C127" s="85" t="s">
        <v>179</v>
      </c>
      <c r="D127" s="77" t="s">
        <v>292</v>
      </c>
      <c r="E127" s="13">
        <v>44413</v>
      </c>
      <c r="F127" s="75" t="s">
        <v>293</v>
      </c>
      <c r="G127" s="13">
        <v>44415</v>
      </c>
      <c r="H127" s="76" t="s">
        <v>294</v>
      </c>
      <c r="I127" s="15">
        <v>60</v>
      </c>
      <c r="J127" s="15">
        <v>62</v>
      </c>
      <c r="K127" s="15">
        <v>28</v>
      </c>
      <c r="L127" s="15">
        <v>7</v>
      </c>
      <c r="M127" s="80">
        <f t="shared" si="1"/>
        <v>26.04</v>
      </c>
      <c r="N127" s="71">
        <v>26</v>
      </c>
      <c r="O127" s="62">
        <v>3000</v>
      </c>
      <c r="P127" s="63">
        <f>Table2245236891011121314151617181920212224234567[[#This Row],[PEMBULATAN]]*O127</f>
        <v>78000</v>
      </c>
    </row>
    <row r="128" spans="1:16" ht="36" customHeight="1" x14ac:dyDescent="0.2">
      <c r="A128" s="86"/>
      <c r="B128" s="74"/>
      <c r="C128" s="85" t="s">
        <v>180</v>
      </c>
      <c r="D128" s="77" t="s">
        <v>292</v>
      </c>
      <c r="E128" s="13">
        <v>44413</v>
      </c>
      <c r="F128" s="75" t="s">
        <v>293</v>
      </c>
      <c r="G128" s="13">
        <v>44415</v>
      </c>
      <c r="H128" s="76" t="s">
        <v>294</v>
      </c>
      <c r="I128" s="15">
        <v>48</v>
      </c>
      <c r="J128" s="15">
        <v>39</v>
      </c>
      <c r="K128" s="15">
        <v>25</v>
      </c>
      <c r="L128" s="15">
        <v>3</v>
      </c>
      <c r="M128" s="80">
        <f t="shared" si="1"/>
        <v>11.7</v>
      </c>
      <c r="N128" s="71">
        <v>12</v>
      </c>
      <c r="O128" s="62">
        <v>3000</v>
      </c>
      <c r="P128" s="63">
        <f>Table2245236891011121314151617181920212224234567[[#This Row],[PEMBULATAN]]*O128</f>
        <v>36000</v>
      </c>
    </row>
    <row r="129" spans="1:16" ht="36" customHeight="1" x14ac:dyDescent="0.2">
      <c r="A129" s="86"/>
      <c r="B129" s="74"/>
      <c r="C129" s="85" t="s">
        <v>181</v>
      </c>
      <c r="D129" s="77" t="s">
        <v>292</v>
      </c>
      <c r="E129" s="13">
        <v>44413</v>
      </c>
      <c r="F129" s="75" t="s">
        <v>293</v>
      </c>
      <c r="G129" s="13">
        <v>44415</v>
      </c>
      <c r="H129" s="76" t="s">
        <v>294</v>
      </c>
      <c r="I129" s="15">
        <v>73</v>
      </c>
      <c r="J129" s="15">
        <v>63</v>
      </c>
      <c r="K129" s="15">
        <v>24</v>
      </c>
      <c r="L129" s="15">
        <v>5</v>
      </c>
      <c r="M129" s="80">
        <f t="shared" si="1"/>
        <v>27.594000000000001</v>
      </c>
      <c r="N129" s="71">
        <v>28</v>
      </c>
      <c r="O129" s="62">
        <v>3000</v>
      </c>
      <c r="P129" s="63">
        <f>Table2245236891011121314151617181920212224234567[[#This Row],[PEMBULATAN]]*O129</f>
        <v>84000</v>
      </c>
    </row>
    <row r="130" spans="1:16" ht="36" customHeight="1" x14ac:dyDescent="0.2">
      <c r="A130" s="86"/>
      <c r="B130" s="74"/>
      <c r="C130" s="85" t="s">
        <v>182</v>
      </c>
      <c r="D130" s="77" t="s">
        <v>292</v>
      </c>
      <c r="E130" s="13">
        <v>44413</v>
      </c>
      <c r="F130" s="75" t="s">
        <v>293</v>
      </c>
      <c r="G130" s="13">
        <v>44415</v>
      </c>
      <c r="H130" s="76" t="s">
        <v>294</v>
      </c>
      <c r="I130" s="15">
        <v>100</v>
      </c>
      <c r="J130" s="15">
        <v>53</v>
      </c>
      <c r="K130" s="15">
        <v>28</v>
      </c>
      <c r="L130" s="15">
        <v>12</v>
      </c>
      <c r="M130" s="80">
        <f t="shared" si="1"/>
        <v>37.1</v>
      </c>
      <c r="N130" s="71">
        <v>37</v>
      </c>
      <c r="O130" s="62">
        <v>3000</v>
      </c>
      <c r="P130" s="63">
        <f>Table2245236891011121314151617181920212224234567[[#This Row],[PEMBULATAN]]*O130</f>
        <v>111000</v>
      </c>
    </row>
    <row r="131" spans="1:16" ht="36" customHeight="1" x14ac:dyDescent="0.2">
      <c r="A131" s="86"/>
      <c r="B131" s="74"/>
      <c r="C131" s="85" t="s">
        <v>183</v>
      </c>
      <c r="D131" s="77" t="s">
        <v>292</v>
      </c>
      <c r="E131" s="13">
        <v>44413</v>
      </c>
      <c r="F131" s="75" t="s">
        <v>293</v>
      </c>
      <c r="G131" s="13">
        <v>44415</v>
      </c>
      <c r="H131" s="76" t="s">
        <v>294</v>
      </c>
      <c r="I131" s="15">
        <v>81</v>
      </c>
      <c r="J131" s="15">
        <v>39</v>
      </c>
      <c r="K131" s="15">
        <v>33</v>
      </c>
      <c r="L131" s="15">
        <v>9</v>
      </c>
      <c r="M131" s="80">
        <f t="shared" ref="M131:M194" si="2">I131*J131*K131/4000</f>
        <v>26.06175</v>
      </c>
      <c r="N131" s="71">
        <v>26</v>
      </c>
      <c r="O131" s="62">
        <v>3000</v>
      </c>
      <c r="P131" s="63">
        <f>Table2245236891011121314151617181920212224234567[[#This Row],[PEMBULATAN]]*O131</f>
        <v>78000</v>
      </c>
    </row>
    <row r="132" spans="1:16" ht="36" customHeight="1" x14ac:dyDescent="0.2">
      <c r="A132" s="86"/>
      <c r="B132" s="74"/>
      <c r="C132" s="85" t="s">
        <v>184</v>
      </c>
      <c r="D132" s="77" t="s">
        <v>292</v>
      </c>
      <c r="E132" s="13">
        <v>44413</v>
      </c>
      <c r="F132" s="75" t="s">
        <v>293</v>
      </c>
      <c r="G132" s="13">
        <v>44415</v>
      </c>
      <c r="H132" s="76" t="s">
        <v>294</v>
      </c>
      <c r="I132" s="15">
        <v>120</v>
      </c>
      <c r="J132" s="15">
        <v>75</v>
      </c>
      <c r="K132" s="15">
        <v>38</v>
      </c>
      <c r="L132" s="15">
        <v>25</v>
      </c>
      <c r="M132" s="80">
        <f t="shared" si="2"/>
        <v>85.5</v>
      </c>
      <c r="N132" s="71">
        <v>86</v>
      </c>
      <c r="O132" s="62">
        <v>3000</v>
      </c>
      <c r="P132" s="63">
        <f>Table2245236891011121314151617181920212224234567[[#This Row],[PEMBULATAN]]*O132</f>
        <v>258000</v>
      </c>
    </row>
    <row r="133" spans="1:16" ht="36" customHeight="1" x14ac:dyDescent="0.2">
      <c r="A133" s="86"/>
      <c r="B133" s="74"/>
      <c r="C133" s="85" t="s">
        <v>185</v>
      </c>
      <c r="D133" s="77" t="s">
        <v>292</v>
      </c>
      <c r="E133" s="13">
        <v>44413</v>
      </c>
      <c r="F133" s="75" t="s">
        <v>293</v>
      </c>
      <c r="G133" s="13">
        <v>44415</v>
      </c>
      <c r="H133" s="76" t="s">
        <v>294</v>
      </c>
      <c r="I133" s="15">
        <v>74</v>
      </c>
      <c r="J133" s="15">
        <v>76</v>
      </c>
      <c r="K133" s="15">
        <v>30</v>
      </c>
      <c r="L133" s="15">
        <v>12</v>
      </c>
      <c r="M133" s="80">
        <f t="shared" si="2"/>
        <v>42.18</v>
      </c>
      <c r="N133" s="71">
        <v>42</v>
      </c>
      <c r="O133" s="62">
        <v>3000</v>
      </c>
      <c r="P133" s="63">
        <f>Table2245236891011121314151617181920212224234567[[#This Row],[PEMBULATAN]]*O133</f>
        <v>126000</v>
      </c>
    </row>
    <row r="134" spans="1:16" ht="36" customHeight="1" x14ac:dyDescent="0.2">
      <c r="A134" s="86"/>
      <c r="B134" s="74"/>
      <c r="C134" s="85" t="s">
        <v>186</v>
      </c>
      <c r="D134" s="77" t="s">
        <v>292</v>
      </c>
      <c r="E134" s="13">
        <v>44413</v>
      </c>
      <c r="F134" s="75" t="s">
        <v>293</v>
      </c>
      <c r="G134" s="13">
        <v>44415</v>
      </c>
      <c r="H134" s="76" t="s">
        <v>294</v>
      </c>
      <c r="I134" s="15">
        <v>65</v>
      </c>
      <c r="J134" s="15">
        <v>63</v>
      </c>
      <c r="K134" s="15">
        <v>28</v>
      </c>
      <c r="L134" s="15">
        <v>7</v>
      </c>
      <c r="M134" s="80">
        <f t="shared" si="2"/>
        <v>28.664999999999999</v>
      </c>
      <c r="N134" s="71">
        <v>29</v>
      </c>
      <c r="O134" s="62">
        <v>3000</v>
      </c>
      <c r="P134" s="63">
        <f>Table2245236891011121314151617181920212224234567[[#This Row],[PEMBULATAN]]*O134</f>
        <v>87000</v>
      </c>
    </row>
    <row r="135" spans="1:16" ht="36" customHeight="1" x14ac:dyDescent="0.2">
      <c r="A135" s="86"/>
      <c r="B135" s="74"/>
      <c r="C135" s="85" t="s">
        <v>187</v>
      </c>
      <c r="D135" s="77" t="s">
        <v>292</v>
      </c>
      <c r="E135" s="13">
        <v>44413</v>
      </c>
      <c r="F135" s="75" t="s">
        <v>293</v>
      </c>
      <c r="G135" s="13">
        <v>44415</v>
      </c>
      <c r="H135" s="76" t="s">
        <v>294</v>
      </c>
      <c r="I135" s="15">
        <v>92</v>
      </c>
      <c r="J135" s="15">
        <v>63</v>
      </c>
      <c r="K135" s="15">
        <v>34</v>
      </c>
      <c r="L135" s="15">
        <v>7</v>
      </c>
      <c r="M135" s="80">
        <f t="shared" si="2"/>
        <v>49.265999999999998</v>
      </c>
      <c r="N135" s="71">
        <v>49</v>
      </c>
      <c r="O135" s="62">
        <v>3000</v>
      </c>
      <c r="P135" s="63">
        <f>Table2245236891011121314151617181920212224234567[[#This Row],[PEMBULATAN]]*O135</f>
        <v>147000</v>
      </c>
    </row>
    <row r="136" spans="1:16" ht="36" customHeight="1" x14ac:dyDescent="0.2">
      <c r="A136" s="86"/>
      <c r="B136" s="74"/>
      <c r="C136" s="85" t="s">
        <v>188</v>
      </c>
      <c r="D136" s="77" t="s">
        <v>292</v>
      </c>
      <c r="E136" s="13">
        <v>44413</v>
      </c>
      <c r="F136" s="75" t="s">
        <v>293</v>
      </c>
      <c r="G136" s="13">
        <v>44415</v>
      </c>
      <c r="H136" s="76" t="s">
        <v>294</v>
      </c>
      <c r="I136" s="15">
        <v>103</v>
      </c>
      <c r="J136" s="15">
        <v>62</v>
      </c>
      <c r="K136" s="15">
        <v>32</v>
      </c>
      <c r="L136" s="15">
        <v>18</v>
      </c>
      <c r="M136" s="80">
        <f t="shared" si="2"/>
        <v>51.088000000000001</v>
      </c>
      <c r="N136" s="71">
        <v>51</v>
      </c>
      <c r="O136" s="62">
        <v>3000</v>
      </c>
      <c r="P136" s="63">
        <f>Table2245236891011121314151617181920212224234567[[#This Row],[PEMBULATAN]]*O136</f>
        <v>153000</v>
      </c>
    </row>
    <row r="137" spans="1:16" ht="36" customHeight="1" x14ac:dyDescent="0.2">
      <c r="A137" s="86"/>
      <c r="B137" s="74"/>
      <c r="C137" s="85" t="s">
        <v>189</v>
      </c>
      <c r="D137" s="77" t="s">
        <v>292</v>
      </c>
      <c r="E137" s="13">
        <v>44413</v>
      </c>
      <c r="F137" s="75" t="s">
        <v>293</v>
      </c>
      <c r="G137" s="13">
        <v>44415</v>
      </c>
      <c r="H137" s="76" t="s">
        <v>294</v>
      </c>
      <c r="I137" s="15">
        <v>98</v>
      </c>
      <c r="J137" s="15">
        <v>60</v>
      </c>
      <c r="K137" s="15">
        <v>29</v>
      </c>
      <c r="L137" s="15">
        <v>13</v>
      </c>
      <c r="M137" s="80">
        <f t="shared" si="2"/>
        <v>42.63</v>
      </c>
      <c r="N137" s="71">
        <v>43</v>
      </c>
      <c r="O137" s="62">
        <v>3000</v>
      </c>
      <c r="P137" s="63">
        <f>Table2245236891011121314151617181920212224234567[[#This Row],[PEMBULATAN]]*O137</f>
        <v>129000</v>
      </c>
    </row>
    <row r="138" spans="1:16" ht="36" customHeight="1" x14ac:dyDescent="0.2">
      <c r="A138" s="86"/>
      <c r="B138" s="74"/>
      <c r="C138" s="85" t="s">
        <v>190</v>
      </c>
      <c r="D138" s="77" t="s">
        <v>292</v>
      </c>
      <c r="E138" s="13">
        <v>44413</v>
      </c>
      <c r="F138" s="75" t="s">
        <v>293</v>
      </c>
      <c r="G138" s="13">
        <v>44415</v>
      </c>
      <c r="H138" s="76" t="s">
        <v>294</v>
      </c>
      <c r="I138" s="15">
        <v>64</v>
      </c>
      <c r="J138" s="15">
        <v>58</v>
      </c>
      <c r="K138" s="15">
        <v>30</v>
      </c>
      <c r="L138" s="15">
        <v>9</v>
      </c>
      <c r="M138" s="80">
        <f t="shared" si="2"/>
        <v>27.84</v>
      </c>
      <c r="N138" s="71">
        <v>28</v>
      </c>
      <c r="O138" s="62">
        <v>3000</v>
      </c>
      <c r="P138" s="63">
        <f>Table2245236891011121314151617181920212224234567[[#This Row],[PEMBULATAN]]*O138</f>
        <v>84000</v>
      </c>
    </row>
    <row r="139" spans="1:16" ht="36" customHeight="1" x14ac:dyDescent="0.2">
      <c r="A139" s="86"/>
      <c r="B139" s="74"/>
      <c r="C139" s="85" t="s">
        <v>191</v>
      </c>
      <c r="D139" s="77" t="s">
        <v>292</v>
      </c>
      <c r="E139" s="13">
        <v>44413</v>
      </c>
      <c r="F139" s="75" t="s">
        <v>293</v>
      </c>
      <c r="G139" s="13">
        <v>44415</v>
      </c>
      <c r="H139" s="76" t="s">
        <v>294</v>
      </c>
      <c r="I139" s="15">
        <v>98</v>
      </c>
      <c r="J139" s="15">
        <v>54</v>
      </c>
      <c r="K139" s="15">
        <v>27</v>
      </c>
      <c r="L139" s="15">
        <v>12</v>
      </c>
      <c r="M139" s="80">
        <f t="shared" si="2"/>
        <v>35.720999999999997</v>
      </c>
      <c r="N139" s="71">
        <v>36</v>
      </c>
      <c r="O139" s="62">
        <v>3000</v>
      </c>
      <c r="P139" s="63">
        <f>Table2245236891011121314151617181920212224234567[[#This Row],[PEMBULATAN]]*O139</f>
        <v>108000</v>
      </c>
    </row>
    <row r="140" spans="1:16" ht="36" customHeight="1" x14ac:dyDescent="0.2">
      <c r="A140" s="86"/>
      <c r="B140" s="74"/>
      <c r="C140" s="85" t="s">
        <v>192</v>
      </c>
      <c r="D140" s="77" t="s">
        <v>292</v>
      </c>
      <c r="E140" s="13">
        <v>44413</v>
      </c>
      <c r="F140" s="75" t="s">
        <v>293</v>
      </c>
      <c r="G140" s="13">
        <v>44415</v>
      </c>
      <c r="H140" s="76" t="s">
        <v>294</v>
      </c>
      <c r="I140" s="15">
        <v>64</v>
      </c>
      <c r="J140" s="15">
        <v>59</v>
      </c>
      <c r="K140" s="15">
        <v>28</v>
      </c>
      <c r="L140" s="15">
        <v>11</v>
      </c>
      <c r="M140" s="80">
        <f t="shared" si="2"/>
        <v>26.431999999999999</v>
      </c>
      <c r="N140" s="71">
        <v>27</v>
      </c>
      <c r="O140" s="62">
        <v>3000</v>
      </c>
      <c r="P140" s="63">
        <f>Table2245236891011121314151617181920212224234567[[#This Row],[PEMBULATAN]]*O140</f>
        <v>81000</v>
      </c>
    </row>
    <row r="141" spans="1:16" ht="36" customHeight="1" x14ac:dyDescent="0.2">
      <c r="A141" s="86"/>
      <c r="B141" s="74"/>
      <c r="C141" s="85" t="s">
        <v>193</v>
      </c>
      <c r="D141" s="77" t="s">
        <v>292</v>
      </c>
      <c r="E141" s="13">
        <v>44413</v>
      </c>
      <c r="F141" s="75" t="s">
        <v>293</v>
      </c>
      <c r="G141" s="13">
        <v>44415</v>
      </c>
      <c r="H141" s="76" t="s">
        <v>294</v>
      </c>
      <c r="I141" s="15">
        <v>83</v>
      </c>
      <c r="J141" s="15">
        <v>60</v>
      </c>
      <c r="K141" s="15">
        <v>33</v>
      </c>
      <c r="L141" s="15">
        <v>11</v>
      </c>
      <c r="M141" s="80">
        <f t="shared" si="2"/>
        <v>41.085000000000001</v>
      </c>
      <c r="N141" s="71">
        <v>41</v>
      </c>
      <c r="O141" s="62">
        <v>3000</v>
      </c>
      <c r="P141" s="63">
        <f>Table2245236891011121314151617181920212224234567[[#This Row],[PEMBULATAN]]*O141</f>
        <v>123000</v>
      </c>
    </row>
    <row r="142" spans="1:16" ht="36" customHeight="1" x14ac:dyDescent="0.2">
      <c r="A142" s="86"/>
      <c r="B142" s="74"/>
      <c r="C142" s="85" t="s">
        <v>194</v>
      </c>
      <c r="D142" s="77" t="s">
        <v>292</v>
      </c>
      <c r="E142" s="13">
        <v>44413</v>
      </c>
      <c r="F142" s="75" t="s">
        <v>293</v>
      </c>
      <c r="G142" s="13">
        <v>44415</v>
      </c>
      <c r="H142" s="76" t="s">
        <v>294</v>
      </c>
      <c r="I142" s="15">
        <v>84</v>
      </c>
      <c r="J142" s="15">
        <v>63</v>
      </c>
      <c r="K142" s="15">
        <v>30</v>
      </c>
      <c r="L142" s="15">
        <v>18</v>
      </c>
      <c r="M142" s="80">
        <f t="shared" si="2"/>
        <v>39.69</v>
      </c>
      <c r="N142" s="71">
        <v>40</v>
      </c>
      <c r="O142" s="62">
        <v>3000</v>
      </c>
      <c r="P142" s="63">
        <f>Table2245236891011121314151617181920212224234567[[#This Row],[PEMBULATAN]]*O142</f>
        <v>120000</v>
      </c>
    </row>
    <row r="143" spans="1:16" ht="36" customHeight="1" x14ac:dyDescent="0.2">
      <c r="A143" s="86"/>
      <c r="B143" s="74"/>
      <c r="C143" s="85" t="s">
        <v>195</v>
      </c>
      <c r="D143" s="77" t="s">
        <v>292</v>
      </c>
      <c r="E143" s="13">
        <v>44413</v>
      </c>
      <c r="F143" s="75" t="s">
        <v>293</v>
      </c>
      <c r="G143" s="13">
        <v>44415</v>
      </c>
      <c r="H143" s="76" t="s">
        <v>294</v>
      </c>
      <c r="I143" s="15">
        <v>97</v>
      </c>
      <c r="J143" s="15">
        <v>50</v>
      </c>
      <c r="K143" s="15">
        <v>42</v>
      </c>
      <c r="L143" s="15">
        <v>22</v>
      </c>
      <c r="M143" s="80">
        <f t="shared" si="2"/>
        <v>50.924999999999997</v>
      </c>
      <c r="N143" s="71">
        <v>51</v>
      </c>
      <c r="O143" s="62">
        <v>3000</v>
      </c>
      <c r="P143" s="63">
        <f>Table2245236891011121314151617181920212224234567[[#This Row],[PEMBULATAN]]*O143</f>
        <v>153000</v>
      </c>
    </row>
    <row r="144" spans="1:16" ht="36" customHeight="1" x14ac:dyDescent="0.2">
      <c r="A144" s="86"/>
      <c r="B144" s="74"/>
      <c r="C144" s="85" t="s">
        <v>196</v>
      </c>
      <c r="D144" s="77" t="s">
        <v>292</v>
      </c>
      <c r="E144" s="13">
        <v>44413</v>
      </c>
      <c r="F144" s="75" t="s">
        <v>293</v>
      </c>
      <c r="G144" s="13">
        <v>44415</v>
      </c>
      <c r="H144" s="76" t="s">
        <v>294</v>
      </c>
      <c r="I144" s="15">
        <v>73</v>
      </c>
      <c r="J144" s="15">
        <v>56</v>
      </c>
      <c r="K144" s="15">
        <v>30</v>
      </c>
      <c r="L144" s="15">
        <v>9</v>
      </c>
      <c r="M144" s="80">
        <f t="shared" si="2"/>
        <v>30.66</v>
      </c>
      <c r="N144" s="71">
        <v>31</v>
      </c>
      <c r="O144" s="62">
        <v>3000</v>
      </c>
      <c r="P144" s="63">
        <f>Table2245236891011121314151617181920212224234567[[#This Row],[PEMBULATAN]]*O144</f>
        <v>93000</v>
      </c>
    </row>
    <row r="145" spans="1:16" ht="36" customHeight="1" x14ac:dyDescent="0.2">
      <c r="A145" s="86"/>
      <c r="B145" s="74"/>
      <c r="C145" s="85" t="s">
        <v>197</v>
      </c>
      <c r="D145" s="77" t="s">
        <v>292</v>
      </c>
      <c r="E145" s="13">
        <v>44413</v>
      </c>
      <c r="F145" s="75" t="s">
        <v>293</v>
      </c>
      <c r="G145" s="13">
        <v>44415</v>
      </c>
      <c r="H145" s="76" t="s">
        <v>294</v>
      </c>
      <c r="I145" s="15">
        <v>50</v>
      </c>
      <c r="J145" s="15">
        <v>38</v>
      </c>
      <c r="K145" s="15">
        <v>24</v>
      </c>
      <c r="L145" s="15">
        <v>4</v>
      </c>
      <c r="M145" s="80">
        <f t="shared" si="2"/>
        <v>11.4</v>
      </c>
      <c r="N145" s="71">
        <v>12</v>
      </c>
      <c r="O145" s="62">
        <v>3000</v>
      </c>
      <c r="P145" s="63">
        <f>Table2245236891011121314151617181920212224234567[[#This Row],[PEMBULATAN]]*O145</f>
        <v>36000</v>
      </c>
    </row>
    <row r="146" spans="1:16" ht="36" customHeight="1" x14ac:dyDescent="0.2">
      <c r="A146" s="86"/>
      <c r="B146" s="74"/>
      <c r="C146" s="85" t="s">
        <v>198</v>
      </c>
      <c r="D146" s="77" t="s">
        <v>292</v>
      </c>
      <c r="E146" s="13">
        <v>44413</v>
      </c>
      <c r="F146" s="75" t="s">
        <v>293</v>
      </c>
      <c r="G146" s="13">
        <v>44415</v>
      </c>
      <c r="H146" s="76" t="s">
        <v>294</v>
      </c>
      <c r="I146" s="15">
        <v>94</v>
      </c>
      <c r="J146" s="15">
        <v>56</v>
      </c>
      <c r="K146" s="15">
        <v>32</v>
      </c>
      <c r="L146" s="15">
        <v>15</v>
      </c>
      <c r="M146" s="80">
        <f t="shared" si="2"/>
        <v>42.112000000000002</v>
      </c>
      <c r="N146" s="71">
        <v>42</v>
      </c>
      <c r="O146" s="62">
        <v>3000</v>
      </c>
      <c r="P146" s="63">
        <f>Table2245236891011121314151617181920212224234567[[#This Row],[PEMBULATAN]]*O146</f>
        <v>126000</v>
      </c>
    </row>
    <row r="147" spans="1:16" ht="36" customHeight="1" x14ac:dyDescent="0.2">
      <c r="A147" s="86"/>
      <c r="B147" s="74"/>
      <c r="C147" s="85" t="s">
        <v>199</v>
      </c>
      <c r="D147" s="77" t="s">
        <v>292</v>
      </c>
      <c r="E147" s="13">
        <v>44413</v>
      </c>
      <c r="F147" s="75" t="s">
        <v>293</v>
      </c>
      <c r="G147" s="13">
        <v>44415</v>
      </c>
      <c r="H147" s="76" t="s">
        <v>294</v>
      </c>
      <c r="I147" s="15">
        <v>70</v>
      </c>
      <c r="J147" s="15">
        <v>60</v>
      </c>
      <c r="K147" s="15">
        <v>40</v>
      </c>
      <c r="L147" s="15">
        <v>11</v>
      </c>
      <c r="M147" s="80">
        <f t="shared" si="2"/>
        <v>42</v>
      </c>
      <c r="N147" s="71">
        <v>42</v>
      </c>
      <c r="O147" s="62">
        <v>3000</v>
      </c>
      <c r="P147" s="63">
        <f>Table2245236891011121314151617181920212224234567[[#This Row],[PEMBULATAN]]*O147</f>
        <v>126000</v>
      </c>
    </row>
    <row r="148" spans="1:16" ht="36" customHeight="1" x14ac:dyDescent="0.2">
      <c r="A148" s="86"/>
      <c r="B148" s="74"/>
      <c r="C148" s="85" t="s">
        <v>200</v>
      </c>
      <c r="D148" s="77" t="s">
        <v>292</v>
      </c>
      <c r="E148" s="13">
        <v>44413</v>
      </c>
      <c r="F148" s="75" t="s">
        <v>293</v>
      </c>
      <c r="G148" s="13">
        <v>44415</v>
      </c>
      <c r="H148" s="76" t="s">
        <v>294</v>
      </c>
      <c r="I148" s="15">
        <v>78</v>
      </c>
      <c r="J148" s="15">
        <v>63</v>
      </c>
      <c r="K148" s="15">
        <v>30</v>
      </c>
      <c r="L148" s="15">
        <v>12</v>
      </c>
      <c r="M148" s="80">
        <f t="shared" si="2"/>
        <v>36.854999999999997</v>
      </c>
      <c r="N148" s="71">
        <v>37</v>
      </c>
      <c r="O148" s="62">
        <v>3000</v>
      </c>
      <c r="P148" s="63">
        <f>Table2245236891011121314151617181920212224234567[[#This Row],[PEMBULATAN]]*O148</f>
        <v>111000</v>
      </c>
    </row>
    <row r="149" spans="1:16" ht="36" customHeight="1" x14ac:dyDescent="0.2">
      <c r="A149" s="86"/>
      <c r="B149" s="74"/>
      <c r="C149" s="85" t="s">
        <v>201</v>
      </c>
      <c r="D149" s="77" t="s">
        <v>292</v>
      </c>
      <c r="E149" s="13">
        <v>44413</v>
      </c>
      <c r="F149" s="75" t="s">
        <v>293</v>
      </c>
      <c r="G149" s="13">
        <v>44415</v>
      </c>
      <c r="H149" s="76" t="s">
        <v>294</v>
      </c>
      <c r="I149" s="15">
        <v>53</v>
      </c>
      <c r="J149" s="15">
        <v>28</v>
      </c>
      <c r="K149" s="15">
        <v>37</v>
      </c>
      <c r="L149" s="15">
        <v>5</v>
      </c>
      <c r="M149" s="80">
        <f t="shared" si="2"/>
        <v>13.727</v>
      </c>
      <c r="N149" s="71">
        <v>14</v>
      </c>
      <c r="O149" s="62">
        <v>3000</v>
      </c>
      <c r="P149" s="63">
        <f>Table2245236891011121314151617181920212224234567[[#This Row],[PEMBULATAN]]*O149</f>
        <v>42000</v>
      </c>
    </row>
    <row r="150" spans="1:16" ht="36" customHeight="1" x14ac:dyDescent="0.2">
      <c r="A150" s="86"/>
      <c r="B150" s="74"/>
      <c r="C150" s="85" t="s">
        <v>202</v>
      </c>
      <c r="D150" s="77" t="s">
        <v>292</v>
      </c>
      <c r="E150" s="13">
        <v>44413</v>
      </c>
      <c r="F150" s="75" t="s">
        <v>293</v>
      </c>
      <c r="G150" s="13">
        <v>44415</v>
      </c>
      <c r="H150" s="76" t="s">
        <v>294</v>
      </c>
      <c r="I150" s="15">
        <v>40</v>
      </c>
      <c r="J150" s="15">
        <v>25</v>
      </c>
      <c r="K150" s="15">
        <v>20</v>
      </c>
      <c r="L150" s="15">
        <v>2</v>
      </c>
      <c r="M150" s="80">
        <f t="shared" si="2"/>
        <v>5</v>
      </c>
      <c r="N150" s="71">
        <v>5</v>
      </c>
      <c r="O150" s="62">
        <v>3000</v>
      </c>
      <c r="P150" s="63">
        <f>Table2245236891011121314151617181920212224234567[[#This Row],[PEMBULATAN]]*O150</f>
        <v>15000</v>
      </c>
    </row>
    <row r="151" spans="1:16" ht="36" customHeight="1" x14ac:dyDescent="0.2">
      <c r="A151" s="86"/>
      <c r="B151" s="74"/>
      <c r="C151" s="85" t="s">
        <v>203</v>
      </c>
      <c r="D151" s="77" t="s">
        <v>292</v>
      </c>
      <c r="E151" s="13">
        <v>44413</v>
      </c>
      <c r="F151" s="75" t="s">
        <v>293</v>
      </c>
      <c r="G151" s="13">
        <v>44415</v>
      </c>
      <c r="H151" s="76" t="s">
        <v>294</v>
      </c>
      <c r="I151" s="15">
        <v>58</v>
      </c>
      <c r="J151" s="15">
        <v>32</v>
      </c>
      <c r="K151" s="15">
        <v>28</v>
      </c>
      <c r="L151" s="15">
        <v>2</v>
      </c>
      <c r="M151" s="80">
        <f t="shared" si="2"/>
        <v>12.992000000000001</v>
      </c>
      <c r="N151" s="71">
        <v>13</v>
      </c>
      <c r="O151" s="62">
        <v>3000</v>
      </c>
      <c r="P151" s="63">
        <f>Table2245236891011121314151617181920212224234567[[#This Row],[PEMBULATAN]]*O151</f>
        <v>39000</v>
      </c>
    </row>
    <row r="152" spans="1:16" ht="36" customHeight="1" x14ac:dyDescent="0.2">
      <c r="A152" s="86"/>
      <c r="B152" s="74"/>
      <c r="C152" s="85" t="s">
        <v>204</v>
      </c>
      <c r="D152" s="77" t="s">
        <v>292</v>
      </c>
      <c r="E152" s="13">
        <v>44413</v>
      </c>
      <c r="F152" s="75" t="s">
        <v>293</v>
      </c>
      <c r="G152" s="13">
        <v>44415</v>
      </c>
      <c r="H152" s="76" t="s">
        <v>294</v>
      </c>
      <c r="I152" s="15">
        <v>59</v>
      </c>
      <c r="J152" s="15">
        <v>40</v>
      </c>
      <c r="K152" s="15">
        <v>22</v>
      </c>
      <c r="L152" s="15">
        <v>7</v>
      </c>
      <c r="M152" s="80">
        <f t="shared" si="2"/>
        <v>12.98</v>
      </c>
      <c r="N152" s="71">
        <v>13</v>
      </c>
      <c r="O152" s="62">
        <v>3000</v>
      </c>
      <c r="P152" s="63">
        <f>Table2245236891011121314151617181920212224234567[[#This Row],[PEMBULATAN]]*O152</f>
        <v>39000</v>
      </c>
    </row>
    <row r="153" spans="1:16" ht="36" customHeight="1" x14ac:dyDescent="0.2">
      <c r="A153" s="86"/>
      <c r="B153" s="74"/>
      <c r="C153" s="85" t="s">
        <v>205</v>
      </c>
      <c r="D153" s="77" t="s">
        <v>292</v>
      </c>
      <c r="E153" s="13">
        <v>44413</v>
      </c>
      <c r="F153" s="75" t="s">
        <v>293</v>
      </c>
      <c r="G153" s="13">
        <v>44415</v>
      </c>
      <c r="H153" s="76" t="s">
        <v>294</v>
      </c>
      <c r="I153" s="15">
        <v>50</v>
      </c>
      <c r="J153" s="15">
        <v>60</v>
      </c>
      <c r="K153" s="15">
        <v>15</v>
      </c>
      <c r="L153" s="15">
        <v>4</v>
      </c>
      <c r="M153" s="80">
        <f t="shared" si="2"/>
        <v>11.25</v>
      </c>
      <c r="N153" s="71">
        <v>11</v>
      </c>
      <c r="O153" s="62">
        <v>3000</v>
      </c>
      <c r="P153" s="63">
        <f>Table2245236891011121314151617181920212224234567[[#This Row],[PEMBULATAN]]*O153</f>
        <v>33000</v>
      </c>
    </row>
    <row r="154" spans="1:16" ht="36" customHeight="1" x14ac:dyDescent="0.2">
      <c r="A154" s="86"/>
      <c r="B154" s="74"/>
      <c r="C154" s="85" t="s">
        <v>206</v>
      </c>
      <c r="D154" s="77" t="s">
        <v>292</v>
      </c>
      <c r="E154" s="13">
        <v>44413</v>
      </c>
      <c r="F154" s="75" t="s">
        <v>293</v>
      </c>
      <c r="G154" s="13">
        <v>44415</v>
      </c>
      <c r="H154" s="76" t="s">
        <v>294</v>
      </c>
      <c r="I154" s="15">
        <v>52</v>
      </c>
      <c r="J154" s="15">
        <v>30</v>
      </c>
      <c r="K154" s="15">
        <v>30</v>
      </c>
      <c r="L154" s="15">
        <v>8</v>
      </c>
      <c r="M154" s="80">
        <f t="shared" si="2"/>
        <v>11.7</v>
      </c>
      <c r="N154" s="71">
        <v>12</v>
      </c>
      <c r="O154" s="62">
        <v>3000</v>
      </c>
      <c r="P154" s="63">
        <f>Table2245236891011121314151617181920212224234567[[#This Row],[PEMBULATAN]]*O154</f>
        <v>36000</v>
      </c>
    </row>
    <row r="155" spans="1:16" ht="36" customHeight="1" x14ac:dyDescent="0.2">
      <c r="A155" s="86"/>
      <c r="B155" s="74"/>
      <c r="C155" s="85" t="s">
        <v>207</v>
      </c>
      <c r="D155" s="77" t="s">
        <v>292</v>
      </c>
      <c r="E155" s="13">
        <v>44413</v>
      </c>
      <c r="F155" s="75" t="s">
        <v>293</v>
      </c>
      <c r="G155" s="13">
        <v>44415</v>
      </c>
      <c r="H155" s="76" t="s">
        <v>294</v>
      </c>
      <c r="I155" s="15">
        <v>84</v>
      </c>
      <c r="J155" s="15">
        <v>60</v>
      </c>
      <c r="K155" s="15">
        <v>28</v>
      </c>
      <c r="L155" s="15">
        <v>11</v>
      </c>
      <c r="M155" s="80">
        <f t="shared" si="2"/>
        <v>35.28</v>
      </c>
      <c r="N155" s="71">
        <v>35</v>
      </c>
      <c r="O155" s="62">
        <v>3000</v>
      </c>
      <c r="P155" s="63">
        <f>Table2245236891011121314151617181920212224234567[[#This Row],[PEMBULATAN]]*O155</f>
        <v>105000</v>
      </c>
    </row>
    <row r="156" spans="1:16" ht="36" customHeight="1" x14ac:dyDescent="0.2">
      <c r="A156" s="86"/>
      <c r="B156" s="74"/>
      <c r="C156" s="85" t="s">
        <v>208</v>
      </c>
      <c r="D156" s="77" t="s">
        <v>292</v>
      </c>
      <c r="E156" s="13">
        <v>44413</v>
      </c>
      <c r="F156" s="75" t="s">
        <v>293</v>
      </c>
      <c r="G156" s="13">
        <v>44415</v>
      </c>
      <c r="H156" s="76" t="s">
        <v>294</v>
      </c>
      <c r="I156" s="15">
        <v>42</v>
      </c>
      <c r="J156" s="15">
        <v>62</v>
      </c>
      <c r="K156" s="15">
        <v>28</v>
      </c>
      <c r="L156" s="15">
        <v>6</v>
      </c>
      <c r="M156" s="80">
        <f t="shared" si="2"/>
        <v>18.228000000000002</v>
      </c>
      <c r="N156" s="71">
        <v>18</v>
      </c>
      <c r="O156" s="62">
        <v>3000</v>
      </c>
      <c r="P156" s="63">
        <f>Table2245236891011121314151617181920212224234567[[#This Row],[PEMBULATAN]]*O156</f>
        <v>54000</v>
      </c>
    </row>
    <row r="157" spans="1:16" ht="36" customHeight="1" x14ac:dyDescent="0.2">
      <c r="A157" s="86"/>
      <c r="B157" s="74"/>
      <c r="C157" s="85" t="s">
        <v>209</v>
      </c>
      <c r="D157" s="77" t="s">
        <v>292</v>
      </c>
      <c r="E157" s="13">
        <v>44413</v>
      </c>
      <c r="F157" s="75" t="s">
        <v>293</v>
      </c>
      <c r="G157" s="13">
        <v>44415</v>
      </c>
      <c r="H157" s="76" t="s">
        <v>294</v>
      </c>
      <c r="I157" s="15">
        <v>82</v>
      </c>
      <c r="J157" s="15">
        <v>61</v>
      </c>
      <c r="K157" s="15">
        <v>30</v>
      </c>
      <c r="L157" s="15">
        <v>20</v>
      </c>
      <c r="M157" s="80">
        <f t="shared" si="2"/>
        <v>37.515000000000001</v>
      </c>
      <c r="N157" s="71">
        <v>38</v>
      </c>
      <c r="O157" s="62">
        <v>3000</v>
      </c>
      <c r="P157" s="63">
        <f>Table2245236891011121314151617181920212224234567[[#This Row],[PEMBULATAN]]*O157</f>
        <v>114000</v>
      </c>
    </row>
    <row r="158" spans="1:16" ht="36" customHeight="1" x14ac:dyDescent="0.2">
      <c r="A158" s="86"/>
      <c r="B158" s="74"/>
      <c r="C158" s="85" t="s">
        <v>210</v>
      </c>
      <c r="D158" s="77" t="s">
        <v>292</v>
      </c>
      <c r="E158" s="13">
        <v>44413</v>
      </c>
      <c r="F158" s="75" t="s">
        <v>293</v>
      </c>
      <c r="G158" s="13">
        <v>44415</v>
      </c>
      <c r="H158" s="76" t="s">
        <v>294</v>
      </c>
      <c r="I158" s="15">
        <v>106</v>
      </c>
      <c r="J158" s="15">
        <v>57</v>
      </c>
      <c r="K158" s="15">
        <v>32</v>
      </c>
      <c r="L158" s="15">
        <v>19</v>
      </c>
      <c r="M158" s="80">
        <f t="shared" si="2"/>
        <v>48.335999999999999</v>
      </c>
      <c r="N158" s="71">
        <v>49</v>
      </c>
      <c r="O158" s="62">
        <v>3000</v>
      </c>
      <c r="P158" s="63">
        <f>Table2245236891011121314151617181920212224234567[[#This Row],[PEMBULATAN]]*O158</f>
        <v>147000</v>
      </c>
    </row>
    <row r="159" spans="1:16" ht="36" customHeight="1" x14ac:dyDescent="0.2">
      <c r="A159" s="86"/>
      <c r="B159" s="74"/>
      <c r="C159" s="85" t="s">
        <v>211</v>
      </c>
      <c r="D159" s="77" t="s">
        <v>292</v>
      </c>
      <c r="E159" s="13">
        <v>44413</v>
      </c>
      <c r="F159" s="75" t="s">
        <v>293</v>
      </c>
      <c r="G159" s="13">
        <v>44415</v>
      </c>
      <c r="H159" s="76" t="s">
        <v>294</v>
      </c>
      <c r="I159" s="15">
        <v>103</v>
      </c>
      <c r="J159" s="15">
        <v>62</v>
      </c>
      <c r="K159" s="15">
        <v>22</v>
      </c>
      <c r="L159" s="15">
        <v>20</v>
      </c>
      <c r="M159" s="80">
        <f t="shared" si="2"/>
        <v>35.122999999999998</v>
      </c>
      <c r="N159" s="71">
        <v>35</v>
      </c>
      <c r="O159" s="62">
        <v>3000</v>
      </c>
      <c r="P159" s="63">
        <f>Table2245236891011121314151617181920212224234567[[#This Row],[PEMBULATAN]]*O159</f>
        <v>105000</v>
      </c>
    </row>
    <row r="160" spans="1:16" ht="36" customHeight="1" x14ac:dyDescent="0.2">
      <c r="A160" s="86"/>
      <c r="B160" s="74"/>
      <c r="C160" s="85" t="s">
        <v>212</v>
      </c>
      <c r="D160" s="77" t="s">
        <v>292</v>
      </c>
      <c r="E160" s="13">
        <v>44413</v>
      </c>
      <c r="F160" s="75" t="s">
        <v>293</v>
      </c>
      <c r="G160" s="13">
        <v>44415</v>
      </c>
      <c r="H160" s="76" t="s">
        <v>294</v>
      </c>
      <c r="I160" s="15">
        <v>104</v>
      </c>
      <c r="J160" s="15">
        <v>55</v>
      </c>
      <c r="K160" s="15">
        <v>32</v>
      </c>
      <c r="L160" s="15">
        <v>14</v>
      </c>
      <c r="M160" s="80">
        <f t="shared" si="2"/>
        <v>45.76</v>
      </c>
      <c r="N160" s="71">
        <v>46</v>
      </c>
      <c r="O160" s="62">
        <v>3000</v>
      </c>
      <c r="P160" s="63">
        <f>Table2245236891011121314151617181920212224234567[[#This Row],[PEMBULATAN]]*O160</f>
        <v>138000</v>
      </c>
    </row>
    <row r="161" spans="1:16" ht="36" customHeight="1" x14ac:dyDescent="0.2">
      <c r="A161" s="86"/>
      <c r="B161" s="74"/>
      <c r="C161" s="85" t="s">
        <v>213</v>
      </c>
      <c r="D161" s="77" t="s">
        <v>292</v>
      </c>
      <c r="E161" s="13">
        <v>44413</v>
      </c>
      <c r="F161" s="75" t="s">
        <v>293</v>
      </c>
      <c r="G161" s="13">
        <v>44415</v>
      </c>
      <c r="H161" s="76" t="s">
        <v>294</v>
      </c>
      <c r="I161" s="15">
        <v>96</v>
      </c>
      <c r="J161" s="15">
        <v>75</v>
      </c>
      <c r="K161" s="15">
        <v>33</v>
      </c>
      <c r="L161" s="15">
        <v>28</v>
      </c>
      <c r="M161" s="80">
        <f t="shared" si="2"/>
        <v>59.4</v>
      </c>
      <c r="N161" s="71">
        <v>60</v>
      </c>
      <c r="O161" s="62">
        <v>3000</v>
      </c>
      <c r="P161" s="63">
        <f>Table2245236891011121314151617181920212224234567[[#This Row],[PEMBULATAN]]*O161</f>
        <v>180000</v>
      </c>
    </row>
    <row r="162" spans="1:16" ht="36" customHeight="1" x14ac:dyDescent="0.2">
      <c r="A162" s="86"/>
      <c r="B162" s="74"/>
      <c r="C162" s="85" t="s">
        <v>214</v>
      </c>
      <c r="D162" s="77" t="s">
        <v>292</v>
      </c>
      <c r="E162" s="13">
        <v>44413</v>
      </c>
      <c r="F162" s="75" t="s">
        <v>293</v>
      </c>
      <c r="G162" s="13">
        <v>44415</v>
      </c>
      <c r="H162" s="76" t="s">
        <v>294</v>
      </c>
      <c r="I162" s="15">
        <v>82</v>
      </c>
      <c r="J162" s="15">
        <v>50</v>
      </c>
      <c r="K162" s="15">
        <v>38</v>
      </c>
      <c r="L162" s="15">
        <v>13</v>
      </c>
      <c r="M162" s="80">
        <f t="shared" si="2"/>
        <v>38.950000000000003</v>
      </c>
      <c r="N162" s="71">
        <v>39</v>
      </c>
      <c r="O162" s="62">
        <v>3000</v>
      </c>
      <c r="P162" s="63">
        <f>Table2245236891011121314151617181920212224234567[[#This Row],[PEMBULATAN]]*O162</f>
        <v>117000</v>
      </c>
    </row>
    <row r="163" spans="1:16" ht="36" customHeight="1" x14ac:dyDescent="0.2">
      <c r="A163" s="86"/>
      <c r="B163" s="74"/>
      <c r="C163" s="85" t="s">
        <v>215</v>
      </c>
      <c r="D163" s="77" t="s">
        <v>292</v>
      </c>
      <c r="E163" s="13">
        <v>44413</v>
      </c>
      <c r="F163" s="75" t="s">
        <v>293</v>
      </c>
      <c r="G163" s="13">
        <v>44415</v>
      </c>
      <c r="H163" s="76" t="s">
        <v>294</v>
      </c>
      <c r="I163" s="15">
        <v>102</v>
      </c>
      <c r="J163" s="15">
        <v>54</v>
      </c>
      <c r="K163" s="15">
        <v>40</v>
      </c>
      <c r="L163" s="15">
        <v>23</v>
      </c>
      <c r="M163" s="80">
        <f t="shared" si="2"/>
        <v>55.08</v>
      </c>
      <c r="N163" s="71">
        <v>55</v>
      </c>
      <c r="O163" s="62">
        <v>3000</v>
      </c>
      <c r="P163" s="63">
        <f>Table2245236891011121314151617181920212224234567[[#This Row],[PEMBULATAN]]*O163</f>
        <v>165000</v>
      </c>
    </row>
    <row r="164" spans="1:16" ht="36" customHeight="1" x14ac:dyDescent="0.2">
      <c r="A164" s="86"/>
      <c r="B164" s="74"/>
      <c r="C164" s="85" t="s">
        <v>216</v>
      </c>
      <c r="D164" s="77" t="s">
        <v>292</v>
      </c>
      <c r="E164" s="13">
        <v>44413</v>
      </c>
      <c r="F164" s="75" t="s">
        <v>293</v>
      </c>
      <c r="G164" s="13">
        <v>44415</v>
      </c>
      <c r="H164" s="76" t="s">
        <v>294</v>
      </c>
      <c r="I164" s="15">
        <v>88</v>
      </c>
      <c r="J164" s="15">
        <v>60</v>
      </c>
      <c r="K164" s="15">
        <v>28</v>
      </c>
      <c r="L164" s="15">
        <v>11</v>
      </c>
      <c r="M164" s="80">
        <f t="shared" si="2"/>
        <v>36.96</v>
      </c>
      <c r="N164" s="71">
        <v>37</v>
      </c>
      <c r="O164" s="62">
        <v>3000</v>
      </c>
      <c r="P164" s="63">
        <f>Table2245236891011121314151617181920212224234567[[#This Row],[PEMBULATAN]]*O164</f>
        <v>111000</v>
      </c>
    </row>
    <row r="165" spans="1:16" ht="36" customHeight="1" x14ac:dyDescent="0.2">
      <c r="A165" s="86"/>
      <c r="B165" s="74"/>
      <c r="C165" s="85" t="s">
        <v>217</v>
      </c>
      <c r="D165" s="77" t="s">
        <v>292</v>
      </c>
      <c r="E165" s="13">
        <v>44413</v>
      </c>
      <c r="F165" s="75" t="s">
        <v>293</v>
      </c>
      <c r="G165" s="13">
        <v>44415</v>
      </c>
      <c r="H165" s="76" t="s">
        <v>294</v>
      </c>
      <c r="I165" s="15">
        <v>90</v>
      </c>
      <c r="J165" s="15">
        <v>62</v>
      </c>
      <c r="K165" s="15">
        <v>25</v>
      </c>
      <c r="L165" s="15">
        <v>17</v>
      </c>
      <c r="M165" s="80">
        <f t="shared" si="2"/>
        <v>34.875</v>
      </c>
      <c r="N165" s="71">
        <v>35</v>
      </c>
      <c r="O165" s="62">
        <v>3000</v>
      </c>
      <c r="P165" s="63">
        <f>Table2245236891011121314151617181920212224234567[[#This Row],[PEMBULATAN]]*O165</f>
        <v>105000</v>
      </c>
    </row>
    <row r="166" spans="1:16" ht="36" customHeight="1" x14ac:dyDescent="0.2">
      <c r="A166" s="86"/>
      <c r="B166" s="74"/>
      <c r="C166" s="85" t="s">
        <v>218</v>
      </c>
      <c r="D166" s="77" t="s">
        <v>292</v>
      </c>
      <c r="E166" s="13">
        <v>44413</v>
      </c>
      <c r="F166" s="75" t="s">
        <v>293</v>
      </c>
      <c r="G166" s="13">
        <v>44415</v>
      </c>
      <c r="H166" s="76" t="s">
        <v>294</v>
      </c>
      <c r="I166" s="15">
        <v>90</v>
      </c>
      <c r="J166" s="15">
        <v>63</v>
      </c>
      <c r="K166" s="15">
        <v>39</v>
      </c>
      <c r="L166" s="15">
        <v>20</v>
      </c>
      <c r="M166" s="80">
        <f t="shared" si="2"/>
        <v>55.282499999999999</v>
      </c>
      <c r="N166" s="71">
        <v>55</v>
      </c>
      <c r="O166" s="62">
        <v>3000</v>
      </c>
      <c r="P166" s="63">
        <f>Table2245236891011121314151617181920212224234567[[#This Row],[PEMBULATAN]]*O166</f>
        <v>165000</v>
      </c>
    </row>
    <row r="167" spans="1:16" ht="36" customHeight="1" x14ac:dyDescent="0.2">
      <c r="A167" s="86"/>
      <c r="B167" s="74"/>
      <c r="C167" s="85" t="s">
        <v>219</v>
      </c>
      <c r="D167" s="77" t="s">
        <v>292</v>
      </c>
      <c r="E167" s="13">
        <v>44413</v>
      </c>
      <c r="F167" s="75" t="s">
        <v>293</v>
      </c>
      <c r="G167" s="13">
        <v>44415</v>
      </c>
      <c r="H167" s="76" t="s">
        <v>294</v>
      </c>
      <c r="I167" s="15">
        <v>78</v>
      </c>
      <c r="J167" s="15">
        <v>63</v>
      </c>
      <c r="K167" s="15">
        <v>29</v>
      </c>
      <c r="L167" s="15">
        <v>9</v>
      </c>
      <c r="M167" s="80">
        <f t="shared" si="2"/>
        <v>35.6265</v>
      </c>
      <c r="N167" s="71">
        <v>36</v>
      </c>
      <c r="O167" s="62">
        <v>3000</v>
      </c>
      <c r="P167" s="63">
        <f>Table2245236891011121314151617181920212224234567[[#This Row],[PEMBULATAN]]*O167</f>
        <v>108000</v>
      </c>
    </row>
    <row r="168" spans="1:16" ht="36" customHeight="1" x14ac:dyDescent="0.2">
      <c r="A168" s="86"/>
      <c r="B168" s="74"/>
      <c r="C168" s="85" t="s">
        <v>220</v>
      </c>
      <c r="D168" s="77" t="s">
        <v>292</v>
      </c>
      <c r="E168" s="13">
        <v>44413</v>
      </c>
      <c r="F168" s="75" t="s">
        <v>293</v>
      </c>
      <c r="G168" s="13">
        <v>44415</v>
      </c>
      <c r="H168" s="76" t="s">
        <v>294</v>
      </c>
      <c r="I168" s="15">
        <v>89</v>
      </c>
      <c r="J168" s="15">
        <v>58</v>
      </c>
      <c r="K168" s="15">
        <v>32</v>
      </c>
      <c r="L168" s="15">
        <v>11</v>
      </c>
      <c r="M168" s="80">
        <f t="shared" si="2"/>
        <v>41.295999999999999</v>
      </c>
      <c r="N168" s="71">
        <v>42</v>
      </c>
      <c r="O168" s="62">
        <v>3000</v>
      </c>
      <c r="P168" s="63">
        <f>Table2245236891011121314151617181920212224234567[[#This Row],[PEMBULATAN]]*O168</f>
        <v>126000</v>
      </c>
    </row>
    <row r="169" spans="1:16" ht="36" customHeight="1" x14ac:dyDescent="0.2">
      <c r="A169" s="86"/>
      <c r="B169" s="74"/>
      <c r="C169" s="85" t="s">
        <v>221</v>
      </c>
      <c r="D169" s="77" t="s">
        <v>292</v>
      </c>
      <c r="E169" s="13">
        <v>44413</v>
      </c>
      <c r="F169" s="75" t="s">
        <v>293</v>
      </c>
      <c r="G169" s="13">
        <v>44415</v>
      </c>
      <c r="H169" s="76" t="s">
        <v>294</v>
      </c>
      <c r="I169" s="15">
        <v>82</v>
      </c>
      <c r="J169" s="15">
        <v>59</v>
      </c>
      <c r="K169" s="15">
        <v>32</v>
      </c>
      <c r="L169" s="15">
        <v>13</v>
      </c>
      <c r="M169" s="80">
        <f t="shared" si="2"/>
        <v>38.704000000000001</v>
      </c>
      <c r="N169" s="71">
        <v>39</v>
      </c>
      <c r="O169" s="62">
        <v>3000</v>
      </c>
      <c r="P169" s="63">
        <f>Table2245236891011121314151617181920212224234567[[#This Row],[PEMBULATAN]]*O169</f>
        <v>117000</v>
      </c>
    </row>
    <row r="170" spans="1:16" ht="36" customHeight="1" x14ac:dyDescent="0.2">
      <c r="A170" s="86"/>
      <c r="B170" s="74"/>
      <c r="C170" s="85" t="s">
        <v>222</v>
      </c>
      <c r="D170" s="77" t="s">
        <v>292</v>
      </c>
      <c r="E170" s="13">
        <v>44413</v>
      </c>
      <c r="F170" s="75" t="s">
        <v>293</v>
      </c>
      <c r="G170" s="13">
        <v>44415</v>
      </c>
      <c r="H170" s="76" t="s">
        <v>294</v>
      </c>
      <c r="I170" s="15">
        <v>85</v>
      </c>
      <c r="J170" s="15">
        <v>59</v>
      </c>
      <c r="K170" s="15">
        <v>38</v>
      </c>
      <c r="L170" s="15">
        <v>14</v>
      </c>
      <c r="M170" s="80">
        <f t="shared" si="2"/>
        <v>47.642499999999998</v>
      </c>
      <c r="N170" s="71">
        <v>48</v>
      </c>
      <c r="O170" s="62">
        <v>3000</v>
      </c>
      <c r="P170" s="63">
        <f>Table2245236891011121314151617181920212224234567[[#This Row],[PEMBULATAN]]*O170</f>
        <v>144000</v>
      </c>
    </row>
    <row r="171" spans="1:16" ht="36" customHeight="1" x14ac:dyDescent="0.2">
      <c r="A171" s="86"/>
      <c r="B171" s="74"/>
      <c r="C171" s="85" t="s">
        <v>223</v>
      </c>
      <c r="D171" s="77" t="s">
        <v>292</v>
      </c>
      <c r="E171" s="13">
        <v>44413</v>
      </c>
      <c r="F171" s="75" t="s">
        <v>293</v>
      </c>
      <c r="G171" s="13">
        <v>44415</v>
      </c>
      <c r="H171" s="76" t="s">
        <v>294</v>
      </c>
      <c r="I171" s="15">
        <v>78</v>
      </c>
      <c r="J171" s="15">
        <v>57</v>
      </c>
      <c r="K171" s="15">
        <v>40</v>
      </c>
      <c r="L171" s="15">
        <v>16</v>
      </c>
      <c r="M171" s="80">
        <f t="shared" si="2"/>
        <v>44.46</v>
      </c>
      <c r="N171" s="71">
        <v>45</v>
      </c>
      <c r="O171" s="62">
        <v>3000</v>
      </c>
      <c r="P171" s="63">
        <f>Table2245236891011121314151617181920212224234567[[#This Row],[PEMBULATAN]]*O171</f>
        <v>135000</v>
      </c>
    </row>
    <row r="172" spans="1:16" ht="36" customHeight="1" x14ac:dyDescent="0.2">
      <c r="A172" s="86"/>
      <c r="B172" s="74"/>
      <c r="C172" s="85" t="s">
        <v>224</v>
      </c>
      <c r="D172" s="77" t="s">
        <v>292</v>
      </c>
      <c r="E172" s="13">
        <v>44413</v>
      </c>
      <c r="F172" s="75" t="s">
        <v>293</v>
      </c>
      <c r="G172" s="13">
        <v>44415</v>
      </c>
      <c r="H172" s="76" t="s">
        <v>294</v>
      </c>
      <c r="I172" s="15">
        <v>100</v>
      </c>
      <c r="J172" s="15">
        <v>59</v>
      </c>
      <c r="K172" s="15">
        <v>32</v>
      </c>
      <c r="L172" s="15">
        <v>24</v>
      </c>
      <c r="M172" s="80">
        <f t="shared" si="2"/>
        <v>47.2</v>
      </c>
      <c r="N172" s="71">
        <v>47</v>
      </c>
      <c r="O172" s="62">
        <v>3000</v>
      </c>
      <c r="P172" s="63">
        <f>Table2245236891011121314151617181920212224234567[[#This Row],[PEMBULATAN]]*O172</f>
        <v>141000</v>
      </c>
    </row>
    <row r="173" spans="1:16" ht="36" customHeight="1" x14ac:dyDescent="0.2">
      <c r="A173" s="86"/>
      <c r="B173" s="74"/>
      <c r="C173" s="85" t="s">
        <v>225</v>
      </c>
      <c r="D173" s="77" t="s">
        <v>292</v>
      </c>
      <c r="E173" s="13">
        <v>44413</v>
      </c>
      <c r="F173" s="75" t="s">
        <v>293</v>
      </c>
      <c r="G173" s="13">
        <v>44415</v>
      </c>
      <c r="H173" s="76" t="s">
        <v>294</v>
      </c>
      <c r="I173" s="15">
        <v>76</v>
      </c>
      <c r="J173" s="15">
        <v>60</v>
      </c>
      <c r="K173" s="15">
        <v>26</v>
      </c>
      <c r="L173" s="15">
        <v>14</v>
      </c>
      <c r="M173" s="80">
        <f t="shared" si="2"/>
        <v>29.64</v>
      </c>
      <c r="N173" s="71">
        <v>30</v>
      </c>
      <c r="O173" s="62">
        <v>3000</v>
      </c>
      <c r="P173" s="63">
        <f>Table2245236891011121314151617181920212224234567[[#This Row],[PEMBULATAN]]*O173</f>
        <v>90000</v>
      </c>
    </row>
    <row r="174" spans="1:16" ht="36" customHeight="1" x14ac:dyDescent="0.2">
      <c r="A174" s="86"/>
      <c r="B174" s="74"/>
      <c r="C174" s="85" t="s">
        <v>226</v>
      </c>
      <c r="D174" s="77" t="s">
        <v>292</v>
      </c>
      <c r="E174" s="13">
        <v>44413</v>
      </c>
      <c r="F174" s="75" t="s">
        <v>293</v>
      </c>
      <c r="G174" s="13">
        <v>44415</v>
      </c>
      <c r="H174" s="76" t="s">
        <v>294</v>
      </c>
      <c r="I174" s="15">
        <v>90</v>
      </c>
      <c r="J174" s="15">
        <v>58</v>
      </c>
      <c r="K174" s="15">
        <v>37</v>
      </c>
      <c r="L174" s="15">
        <v>32</v>
      </c>
      <c r="M174" s="80">
        <f t="shared" si="2"/>
        <v>48.284999999999997</v>
      </c>
      <c r="N174" s="71">
        <v>48</v>
      </c>
      <c r="O174" s="62">
        <v>3000</v>
      </c>
      <c r="P174" s="63">
        <f>Table2245236891011121314151617181920212224234567[[#This Row],[PEMBULATAN]]*O174</f>
        <v>144000</v>
      </c>
    </row>
    <row r="175" spans="1:16" ht="36" customHeight="1" x14ac:dyDescent="0.2">
      <c r="A175" s="86"/>
      <c r="B175" s="74"/>
      <c r="C175" s="85" t="s">
        <v>227</v>
      </c>
      <c r="D175" s="77" t="s">
        <v>292</v>
      </c>
      <c r="E175" s="13">
        <v>44413</v>
      </c>
      <c r="F175" s="75" t="s">
        <v>293</v>
      </c>
      <c r="G175" s="13">
        <v>44415</v>
      </c>
      <c r="H175" s="76" t="s">
        <v>294</v>
      </c>
      <c r="I175" s="15">
        <v>78</v>
      </c>
      <c r="J175" s="15">
        <v>59</v>
      </c>
      <c r="K175" s="15">
        <v>30</v>
      </c>
      <c r="L175" s="15">
        <v>17</v>
      </c>
      <c r="M175" s="80">
        <f t="shared" si="2"/>
        <v>34.515000000000001</v>
      </c>
      <c r="N175" s="71">
        <v>35</v>
      </c>
      <c r="O175" s="62">
        <v>3000</v>
      </c>
      <c r="P175" s="63">
        <f>Table2245236891011121314151617181920212224234567[[#This Row],[PEMBULATAN]]*O175</f>
        <v>105000</v>
      </c>
    </row>
    <row r="176" spans="1:16" ht="36" customHeight="1" x14ac:dyDescent="0.2">
      <c r="A176" s="86"/>
      <c r="B176" s="74"/>
      <c r="C176" s="85" t="s">
        <v>228</v>
      </c>
      <c r="D176" s="77" t="s">
        <v>292</v>
      </c>
      <c r="E176" s="13">
        <v>44413</v>
      </c>
      <c r="F176" s="75" t="s">
        <v>293</v>
      </c>
      <c r="G176" s="13">
        <v>44415</v>
      </c>
      <c r="H176" s="76" t="s">
        <v>294</v>
      </c>
      <c r="I176" s="15">
        <v>98</v>
      </c>
      <c r="J176" s="15">
        <v>63</v>
      </c>
      <c r="K176" s="15">
        <v>29</v>
      </c>
      <c r="L176" s="15">
        <v>21</v>
      </c>
      <c r="M176" s="80">
        <f t="shared" si="2"/>
        <v>44.761499999999998</v>
      </c>
      <c r="N176" s="71">
        <v>45</v>
      </c>
      <c r="O176" s="62">
        <v>3000</v>
      </c>
      <c r="P176" s="63">
        <f>Table2245236891011121314151617181920212224234567[[#This Row],[PEMBULATAN]]*O176</f>
        <v>135000</v>
      </c>
    </row>
    <row r="177" spans="1:16" ht="36" customHeight="1" x14ac:dyDescent="0.2">
      <c r="A177" s="86"/>
      <c r="B177" s="74"/>
      <c r="C177" s="85" t="s">
        <v>229</v>
      </c>
      <c r="D177" s="77" t="s">
        <v>292</v>
      </c>
      <c r="E177" s="13">
        <v>44413</v>
      </c>
      <c r="F177" s="75" t="s">
        <v>293</v>
      </c>
      <c r="G177" s="13">
        <v>44415</v>
      </c>
      <c r="H177" s="76" t="s">
        <v>294</v>
      </c>
      <c r="I177" s="15">
        <v>105</v>
      </c>
      <c r="J177" s="15">
        <v>60</v>
      </c>
      <c r="K177" s="15">
        <v>38</v>
      </c>
      <c r="L177" s="15">
        <v>23</v>
      </c>
      <c r="M177" s="80">
        <f t="shared" si="2"/>
        <v>59.85</v>
      </c>
      <c r="N177" s="71">
        <v>60</v>
      </c>
      <c r="O177" s="62">
        <v>3000</v>
      </c>
      <c r="P177" s="63">
        <f>Table2245236891011121314151617181920212224234567[[#This Row],[PEMBULATAN]]*O177</f>
        <v>180000</v>
      </c>
    </row>
    <row r="178" spans="1:16" ht="36" customHeight="1" x14ac:dyDescent="0.2">
      <c r="A178" s="86"/>
      <c r="B178" s="74"/>
      <c r="C178" s="85" t="s">
        <v>230</v>
      </c>
      <c r="D178" s="77" t="s">
        <v>292</v>
      </c>
      <c r="E178" s="13">
        <v>44413</v>
      </c>
      <c r="F178" s="75" t="s">
        <v>293</v>
      </c>
      <c r="G178" s="13">
        <v>44415</v>
      </c>
      <c r="H178" s="76" t="s">
        <v>294</v>
      </c>
      <c r="I178" s="15">
        <v>80</v>
      </c>
      <c r="J178" s="15">
        <v>64</v>
      </c>
      <c r="K178" s="15">
        <v>27</v>
      </c>
      <c r="L178" s="15">
        <v>14</v>
      </c>
      <c r="M178" s="80">
        <f t="shared" si="2"/>
        <v>34.56</v>
      </c>
      <c r="N178" s="71">
        <v>35</v>
      </c>
      <c r="O178" s="62">
        <v>3000</v>
      </c>
      <c r="P178" s="63">
        <f>Table2245236891011121314151617181920212224234567[[#This Row],[PEMBULATAN]]*O178</f>
        <v>105000</v>
      </c>
    </row>
    <row r="179" spans="1:16" ht="36" customHeight="1" x14ac:dyDescent="0.2">
      <c r="A179" s="86"/>
      <c r="B179" s="74"/>
      <c r="C179" s="85" t="s">
        <v>231</v>
      </c>
      <c r="D179" s="77" t="s">
        <v>292</v>
      </c>
      <c r="E179" s="13">
        <v>44413</v>
      </c>
      <c r="F179" s="75" t="s">
        <v>293</v>
      </c>
      <c r="G179" s="13">
        <v>44415</v>
      </c>
      <c r="H179" s="76" t="s">
        <v>294</v>
      </c>
      <c r="I179" s="15">
        <v>164</v>
      </c>
      <c r="J179" s="15">
        <v>10</v>
      </c>
      <c r="K179" s="15">
        <v>8</v>
      </c>
      <c r="L179" s="15">
        <v>12</v>
      </c>
      <c r="M179" s="80">
        <f t="shared" si="2"/>
        <v>3.28</v>
      </c>
      <c r="N179" s="71">
        <v>12</v>
      </c>
      <c r="O179" s="62">
        <v>3000</v>
      </c>
      <c r="P179" s="63">
        <f>Table2245236891011121314151617181920212224234567[[#This Row],[PEMBULATAN]]*O179</f>
        <v>36000</v>
      </c>
    </row>
    <row r="180" spans="1:16" ht="36" customHeight="1" x14ac:dyDescent="0.2">
      <c r="A180" s="86"/>
      <c r="B180" s="74"/>
      <c r="C180" s="85" t="s">
        <v>232</v>
      </c>
      <c r="D180" s="77" t="s">
        <v>292</v>
      </c>
      <c r="E180" s="13">
        <v>44413</v>
      </c>
      <c r="F180" s="75" t="s">
        <v>293</v>
      </c>
      <c r="G180" s="13">
        <v>44415</v>
      </c>
      <c r="H180" s="76" t="s">
        <v>294</v>
      </c>
      <c r="I180" s="15">
        <v>115</v>
      </c>
      <c r="J180" s="15">
        <v>30</v>
      </c>
      <c r="K180" s="15">
        <v>18</v>
      </c>
      <c r="L180" s="15">
        <v>3</v>
      </c>
      <c r="M180" s="80">
        <f t="shared" si="2"/>
        <v>15.525</v>
      </c>
      <c r="N180" s="71">
        <v>16</v>
      </c>
      <c r="O180" s="62">
        <v>3000</v>
      </c>
      <c r="P180" s="63">
        <f>Table2245236891011121314151617181920212224234567[[#This Row],[PEMBULATAN]]*O180</f>
        <v>48000</v>
      </c>
    </row>
    <row r="181" spans="1:16" ht="36" customHeight="1" x14ac:dyDescent="0.2">
      <c r="A181" s="86"/>
      <c r="B181" s="74"/>
      <c r="C181" s="85" t="s">
        <v>233</v>
      </c>
      <c r="D181" s="77" t="s">
        <v>292</v>
      </c>
      <c r="E181" s="13">
        <v>44413</v>
      </c>
      <c r="F181" s="75" t="s">
        <v>293</v>
      </c>
      <c r="G181" s="13">
        <v>44415</v>
      </c>
      <c r="H181" s="76" t="s">
        <v>294</v>
      </c>
      <c r="I181" s="15">
        <v>40</v>
      </c>
      <c r="J181" s="15">
        <v>38</v>
      </c>
      <c r="K181" s="15">
        <v>19</v>
      </c>
      <c r="L181" s="15">
        <v>2</v>
      </c>
      <c r="M181" s="80">
        <f t="shared" si="2"/>
        <v>7.22</v>
      </c>
      <c r="N181" s="71">
        <v>7</v>
      </c>
      <c r="O181" s="62">
        <v>3000</v>
      </c>
      <c r="P181" s="63">
        <f>Table2245236891011121314151617181920212224234567[[#This Row],[PEMBULATAN]]*O181</f>
        <v>21000</v>
      </c>
    </row>
    <row r="182" spans="1:16" ht="36" customHeight="1" x14ac:dyDescent="0.2">
      <c r="A182" s="86"/>
      <c r="B182" s="74"/>
      <c r="C182" s="85" t="s">
        <v>234</v>
      </c>
      <c r="D182" s="77" t="s">
        <v>292</v>
      </c>
      <c r="E182" s="13">
        <v>44413</v>
      </c>
      <c r="F182" s="75" t="s">
        <v>293</v>
      </c>
      <c r="G182" s="13">
        <v>44415</v>
      </c>
      <c r="H182" s="76" t="s">
        <v>294</v>
      </c>
      <c r="I182" s="15">
        <v>88</v>
      </c>
      <c r="J182" s="15">
        <v>63</v>
      </c>
      <c r="K182" s="15">
        <v>30</v>
      </c>
      <c r="L182" s="15">
        <v>20</v>
      </c>
      <c r="M182" s="80">
        <f t="shared" si="2"/>
        <v>41.58</v>
      </c>
      <c r="N182" s="71">
        <v>42</v>
      </c>
      <c r="O182" s="62">
        <v>3000</v>
      </c>
      <c r="P182" s="63">
        <f>Table2245236891011121314151617181920212224234567[[#This Row],[PEMBULATAN]]*O182</f>
        <v>126000</v>
      </c>
    </row>
    <row r="183" spans="1:16" ht="36" customHeight="1" x14ac:dyDescent="0.2">
      <c r="A183" s="86"/>
      <c r="B183" s="74"/>
      <c r="C183" s="85" t="s">
        <v>235</v>
      </c>
      <c r="D183" s="77" t="s">
        <v>292</v>
      </c>
      <c r="E183" s="13">
        <v>44413</v>
      </c>
      <c r="F183" s="75" t="s">
        <v>293</v>
      </c>
      <c r="G183" s="13">
        <v>44415</v>
      </c>
      <c r="H183" s="76" t="s">
        <v>294</v>
      </c>
      <c r="I183" s="15">
        <v>100</v>
      </c>
      <c r="J183" s="15">
        <v>59</v>
      </c>
      <c r="K183" s="15">
        <v>32</v>
      </c>
      <c r="L183" s="15">
        <v>17</v>
      </c>
      <c r="M183" s="80">
        <f t="shared" si="2"/>
        <v>47.2</v>
      </c>
      <c r="N183" s="71">
        <v>47</v>
      </c>
      <c r="O183" s="62">
        <v>3000</v>
      </c>
      <c r="P183" s="63">
        <f>Table2245236891011121314151617181920212224234567[[#This Row],[PEMBULATAN]]*O183</f>
        <v>141000</v>
      </c>
    </row>
    <row r="184" spans="1:16" ht="36" customHeight="1" x14ac:dyDescent="0.2">
      <c r="A184" s="86"/>
      <c r="B184" s="74"/>
      <c r="C184" s="85" t="s">
        <v>236</v>
      </c>
      <c r="D184" s="77" t="s">
        <v>292</v>
      </c>
      <c r="E184" s="13">
        <v>44413</v>
      </c>
      <c r="F184" s="75" t="s">
        <v>293</v>
      </c>
      <c r="G184" s="13">
        <v>44415</v>
      </c>
      <c r="H184" s="76" t="s">
        <v>294</v>
      </c>
      <c r="I184" s="15">
        <v>77</v>
      </c>
      <c r="J184" s="15">
        <v>57</v>
      </c>
      <c r="K184" s="15">
        <v>36</v>
      </c>
      <c r="L184" s="15">
        <v>11</v>
      </c>
      <c r="M184" s="80">
        <f t="shared" si="2"/>
        <v>39.500999999999998</v>
      </c>
      <c r="N184" s="71">
        <v>40</v>
      </c>
      <c r="O184" s="62">
        <v>3000</v>
      </c>
      <c r="P184" s="63">
        <f>Table2245236891011121314151617181920212224234567[[#This Row],[PEMBULATAN]]*O184</f>
        <v>120000</v>
      </c>
    </row>
    <row r="185" spans="1:16" ht="36" customHeight="1" x14ac:dyDescent="0.2">
      <c r="A185" s="86"/>
      <c r="B185" s="74"/>
      <c r="C185" s="85" t="s">
        <v>237</v>
      </c>
      <c r="D185" s="77" t="s">
        <v>292</v>
      </c>
      <c r="E185" s="13">
        <v>44413</v>
      </c>
      <c r="F185" s="75" t="s">
        <v>293</v>
      </c>
      <c r="G185" s="13">
        <v>44415</v>
      </c>
      <c r="H185" s="76" t="s">
        <v>294</v>
      </c>
      <c r="I185" s="15">
        <v>101</v>
      </c>
      <c r="J185" s="15">
        <v>59</v>
      </c>
      <c r="K185" s="15">
        <v>43</v>
      </c>
      <c r="L185" s="15">
        <v>17</v>
      </c>
      <c r="M185" s="80">
        <f t="shared" si="2"/>
        <v>64.059250000000006</v>
      </c>
      <c r="N185" s="71">
        <v>64</v>
      </c>
      <c r="O185" s="62">
        <v>3000</v>
      </c>
      <c r="P185" s="63">
        <f>Table2245236891011121314151617181920212224234567[[#This Row],[PEMBULATAN]]*O185</f>
        <v>192000</v>
      </c>
    </row>
    <row r="186" spans="1:16" ht="36" customHeight="1" x14ac:dyDescent="0.2">
      <c r="A186" s="86"/>
      <c r="B186" s="74"/>
      <c r="C186" s="85" t="s">
        <v>238</v>
      </c>
      <c r="D186" s="77" t="s">
        <v>292</v>
      </c>
      <c r="E186" s="13">
        <v>44413</v>
      </c>
      <c r="F186" s="75" t="s">
        <v>293</v>
      </c>
      <c r="G186" s="13">
        <v>44415</v>
      </c>
      <c r="H186" s="76" t="s">
        <v>294</v>
      </c>
      <c r="I186" s="15">
        <v>93</v>
      </c>
      <c r="J186" s="15">
        <v>62</v>
      </c>
      <c r="K186" s="15">
        <v>39</v>
      </c>
      <c r="L186" s="15">
        <v>23</v>
      </c>
      <c r="M186" s="80">
        <f t="shared" si="2"/>
        <v>56.218499999999999</v>
      </c>
      <c r="N186" s="71">
        <v>56</v>
      </c>
      <c r="O186" s="62">
        <v>3000</v>
      </c>
      <c r="P186" s="63">
        <f>Table2245236891011121314151617181920212224234567[[#This Row],[PEMBULATAN]]*O186</f>
        <v>168000</v>
      </c>
    </row>
    <row r="187" spans="1:16" ht="36" customHeight="1" x14ac:dyDescent="0.2">
      <c r="A187" s="86"/>
      <c r="B187" s="74"/>
      <c r="C187" s="85" t="s">
        <v>239</v>
      </c>
      <c r="D187" s="77" t="s">
        <v>292</v>
      </c>
      <c r="E187" s="13">
        <v>44413</v>
      </c>
      <c r="F187" s="75" t="s">
        <v>293</v>
      </c>
      <c r="G187" s="13">
        <v>44415</v>
      </c>
      <c r="H187" s="76" t="s">
        <v>294</v>
      </c>
      <c r="I187" s="15">
        <v>85</v>
      </c>
      <c r="J187" s="15">
        <v>61</v>
      </c>
      <c r="K187" s="15">
        <v>29</v>
      </c>
      <c r="L187" s="15">
        <v>12</v>
      </c>
      <c r="M187" s="80">
        <f t="shared" si="2"/>
        <v>37.591250000000002</v>
      </c>
      <c r="N187" s="71">
        <v>38</v>
      </c>
      <c r="O187" s="62">
        <v>3000</v>
      </c>
      <c r="P187" s="63">
        <f>Table2245236891011121314151617181920212224234567[[#This Row],[PEMBULATAN]]*O187</f>
        <v>114000</v>
      </c>
    </row>
    <row r="188" spans="1:16" ht="36" customHeight="1" x14ac:dyDescent="0.2">
      <c r="A188" s="86"/>
      <c r="B188" s="74"/>
      <c r="C188" s="85" t="s">
        <v>240</v>
      </c>
      <c r="D188" s="77" t="s">
        <v>292</v>
      </c>
      <c r="E188" s="13">
        <v>44413</v>
      </c>
      <c r="F188" s="75" t="s">
        <v>293</v>
      </c>
      <c r="G188" s="13">
        <v>44415</v>
      </c>
      <c r="H188" s="76" t="s">
        <v>294</v>
      </c>
      <c r="I188" s="15">
        <v>105</v>
      </c>
      <c r="J188" s="15">
        <v>54</v>
      </c>
      <c r="K188" s="15">
        <v>40</v>
      </c>
      <c r="L188" s="15">
        <v>24</v>
      </c>
      <c r="M188" s="80">
        <f t="shared" si="2"/>
        <v>56.7</v>
      </c>
      <c r="N188" s="71">
        <v>57</v>
      </c>
      <c r="O188" s="62">
        <v>3000</v>
      </c>
      <c r="P188" s="63">
        <f>Table2245236891011121314151617181920212224234567[[#This Row],[PEMBULATAN]]*O188</f>
        <v>171000</v>
      </c>
    </row>
    <row r="189" spans="1:16" ht="36" customHeight="1" x14ac:dyDescent="0.2">
      <c r="A189" s="86"/>
      <c r="B189" s="74"/>
      <c r="C189" s="85" t="s">
        <v>241</v>
      </c>
      <c r="D189" s="77" t="s">
        <v>292</v>
      </c>
      <c r="E189" s="13">
        <v>44413</v>
      </c>
      <c r="F189" s="75" t="s">
        <v>293</v>
      </c>
      <c r="G189" s="13">
        <v>44415</v>
      </c>
      <c r="H189" s="76" t="s">
        <v>294</v>
      </c>
      <c r="I189" s="15">
        <v>105</v>
      </c>
      <c r="J189" s="15">
        <v>58</v>
      </c>
      <c r="K189" s="15">
        <v>38</v>
      </c>
      <c r="L189" s="15">
        <v>14</v>
      </c>
      <c r="M189" s="80">
        <f t="shared" si="2"/>
        <v>57.854999999999997</v>
      </c>
      <c r="N189" s="71">
        <v>58</v>
      </c>
      <c r="O189" s="62">
        <v>3000</v>
      </c>
      <c r="P189" s="63">
        <f>Table2245236891011121314151617181920212224234567[[#This Row],[PEMBULATAN]]*O189</f>
        <v>174000</v>
      </c>
    </row>
    <row r="190" spans="1:16" ht="36" customHeight="1" x14ac:dyDescent="0.2">
      <c r="A190" s="86"/>
      <c r="B190" s="74"/>
      <c r="C190" s="85" t="s">
        <v>242</v>
      </c>
      <c r="D190" s="77" t="s">
        <v>292</v>
      </c>
      <c r="E190" s="13">
        <v>44413</v>
      </c>
      <c r="F190" s="75" t="s">
        <v>293</v>
      </c>
      <c r="G190" s="13">
        <v>44415</v>
      </c>
      <c r="H190" s="76" t="s">
        <v>294</v>
      </c>
      <c r="I190" s="15">
        <v>93</v>
      </c>
      <c r="J190" s="15">
        <v>54</v>
      </c>
      <c r="K190" s="15">
        <v>34</v>
      </c>
      <c r="L190" s="15">
        <v>11</v>
      </c>
      <c r="M190" s="80">
        <f t="shared" si="2"/>
        <v>42.686999999999998</v>
      </c>
      <c r="N190" s="71">
        <v>43</v>
      </c>
      <c r="O190" s="62">
        <v>3000</v>
      </c>
      <c r="P190" s="63">
        <f>Table2245236891011121314151617181920212224234567[[#This Row],[PEMBULATAN]]*O190</f>
        <v>129000</v>
      </c>
    </row>
    <row r="191" spans="1:16" ht="36" customHeight="1" x14ac:dyDescent="0.2">
      <c r="A191" s="86"/>
      <c r="B191" s="74"/>
      <c r="C191" s="85" t="s">
        <v>243</v>
      </c>
      <c r="D191" s="77" t="s">
        <v>292</v>
      </c>
      <c r="E191" s="13">
        <v>44413</v>
      </c>
      <c r="F191" s="75" t="s">
        <v>293</v>
      </c>
      <c r="G191" s="13">
        <v>44415</v>
      </c>
      <c r="H191" s="76" t="s">
        <v>294</v>
      </c>
      <c r="I191" s="15">
        <v>86</v>
      </c>
      <c r="J191" s="15">
        <v>54</v>
      </c>
      <c r="K191" s="15">
        <v>34</v>
      </c>
      <c r="L191" s="15">
        <v>18</v>
      </c>
      <c r="M191" s="80">
        <f t="shared" si="2"/>
        <v>39.473999999999997</v>
      </c>
      <c r="N191" s="71">
        <v>40</v>
      </c>
      <c r="O191" s="62">
        <v>3000</v>
      </c>
      <c r="P191" s="63">
        <f>Table2245236891011121314151617181920212224234567[[#This Row],[PEMBULATAN]]*O191</f>
        <v>120000</v>
      </c>
    </row>
    <row r="192" spans="1:16" ht="36" customHeight="1" x14ac:dyDescent="0.2">
      <c r="A192" s="86"/>
      <c r="B192" s="74"/>
      <c r="C192" s="85" t="s">
        <v>244</v>
      </c>
      <c r="D192" s="77" t="s">
        <v>292</v>
      </c>
      <c r="E192" s="13">
        <v>44413</v>
      </c>
      <c r="F192" s="75" t="s">
        <v>293</v>
      </c>
      <c r="G192" s="13">
        <v>44415</v>
      </c>
      <c r="H192" s="76" t="s">
        <v>294</v>
      </c>
      <c r="I192" s="15">
        <v>80</v>
      </c>
      <c r="J192" s="15">
        <v>58</v>
      </c>
      <c r="K192" s="15">
        <v>30</v>
      </c>
      <c r="L192" s="15">
        <v>11</v>
      </c>
      <c r="M192" s="80">
        <f t="shared" si="2"/>
        <v>34.799999999999997</v>
      </c>
      <c r="N192" s="71">
        <v>35</v>
      </c>
      <c r="O192" s="62">
        <v>3000</v>
      </c>
      <c r="P192" s="63">
        <f>Table2245236891011121314151617181920212224234567[[#This Row],[PEMBULATAN]]*O192</f>
        <v>105000</v>
      </c>
    </row>
    <row r="193" spans="1:16" ht="36" customHeight="1" x14ac:dyDescent="0.2">
      <c r="A193" s="86"/>
      <c r="B193" s="74"/>
      <c r="C193" s="85" t="s">
        <v>245</v>
      </c>
      <c r="D193" s="77" t="s">
        <v>292</v>
      </c>
      <c r="E193" s="13">
        <v>44413</v>
      </c>
      <c r="F193" s="75" t="s">
        <v>293</v>
      </c>
      <c r="G193" s="13">
        <v>44415</v>
      </c>
      <c r="H193" s="76" t="s">
        <v>294</v>
      </c>
      <c r="I193" s="15">
        <v>84</v>
      </c>
      <c r="J193" s="15">
        <v>56</v>
      </c>
      <c r="K193" s="15">
        <v>38</v>
      </c>
      <c r="L193" s="15">
        <v>15</v>
      </c>
      <c r="M193" s="80">
        <f t="shared" si="2"/>
        <v>44.688000000000002</v>
      </c>
      <c r="N193" s="71">
        <v>45</v>
      </c>
      <c r="O193" s="62">
        <v>3000</v>
      </c>
      <c r="P193" s="63">
        <f>Table2245236891011121314151617181920212224234567[[#This Row],[PEMBULATAN]]*O193</f>
        <v>135000</v>
      </c>
    </row>
    <row r="194" spans="1:16" ht="36" customHeight="1" x14ac:dyDescent="0.2">
      <c r="A194" s="86"/>
      <c r="B194" s="74"/>
      <c r="C194" s="72" t="s">
        <v>246</v>
      </c>
      <c r="D194" s="77" t="s">
        <v>292</v>
      </c>
      <c r="E194" s="13">
        <v>44413</v>
      </c>
      <c r="F194" s="75" t="s">
        <v>293</v>
      </c>
      <c r="G194" s="13">
        <v>44415</v>
      </c>
      <c r="H194" s="76" t="s">
        <v>294</v>
      </c>
      <c r="I194" s="15">
        <v>73</v>
      </c>
      <c r="J194" s="15">
        <v>59</v>
      </c>
      <c r="K194" s="15">
        <v>38</v>
      </c>
      <c r="L194" s="15">
        <v>10</v>
      </c>
      <c r="M194" s="80">
        <f t="shared" si="2"/>
        <v>40.916499999999999</v>
      </c>
      <c r="N194" s="71">
        <v>41</v>
      </c>
      <c r="O194" s="62">
        <v>3000</v>
      </c>
      <c r="P194" s="63">
        <f>Table2245236891011121314151617181920212224234567[[#This Row],[PEMBULATAN]]*O194</f>
        <v>123000</v>
      </c>
    </row>
    <row r="195" spans="1:16" ht="36" customHeight="1" x14ac:dyDescent="0.2">
      <c r="A195" s="86"/>
      <c r="B195" s="74"/>
      <c r="C195" s="72" t="s">
        <v>247</v>
      </c>
      <c r="D195" s="77" t="s">
        <v>292</v>
      </c>
      <c r="E195" s="13">
        <v>44413</v>
      </c>
      <c r="F195" s="75" t="s">
        <v>293</v>
      </c>
      <c r="G195" s="13">
        <v>44415</v>
      </c>
      <c r="H195" s="76" t="s">
        <v>294</v>
      </c>
      <c r="I195" s="15">
        <v>98</v>
      </c>
      <c r="J195" s="15">
        <v>58</v>
      </c>
      <c r="K195" s="15">
        <v>42</v>
      </c>
      <c r="L195" s="15">
        <v>28</v>
      </c>
      <c r="M195" s="80">
        <f t="shared" ref="M195:M238" si="3">I195*J195*K195/4000</f>
        <v>59.682000000000002</v>
      </c>
      <c r="N195" s="71">
        <v>60</v>
      </c>
      <c r="O195" s="62">
        <v>3000</v>
      </c>
      <c r="P195" s="63">
        <f>Table2245236891011121314151617181920212224234567[[#This Row],[PEMBULATAN]]*O195</f>
        <v>180000</v>
      </c>
    </row>
    <row r="196" spans="1:16" ht="36" customHeight="1" x14ac:dyDescent="0.2">
      <c r="A196" s="86"/>
      <c r="B196" s="74"/>
      <c r="C196" s="72" t="s">
        <v>248</v>
      </c>
      <c r="D196" s="77" t="s">
        <v>292</v>
      </c>
      <c r="E196" s="13">
        <v>44413</v>
      </c>
      <c r="F196" s="75" t="s">
        <v>293</v>
      </c>
      <c r="G196" s="13">
        <v>44415</v>
      </c>
      <c r="H196" s="76" t="s">
        <v>294</v>
      </c>
      <c r="I196" s="15">
        <v>103</v>
      </c>
      <c r="J196" s="15">
        <v>98</v>
      </c>
      <c r="K196" s="15">
        <v>35</v>
      </c>
      <c r="L196" s="15">
        <v>30</v>
      </c>
      <c r="M196" s="80">
        <f t="shared" si="3"/>
        <v>88.322500000000005</v>
      </c>
      <c r="N196" s="71">
        <v>89</v>
      </c>
      <c r="O196" s="62">
        <v>3000</v>
      </c>
      <c r="P196" s="63">
        <f>Table2245236891011121314151617181920212224234567[[#This Row],[PEMBULATAN]]*O196</f>
        <v>267000</v>
      </c>
    </row>
    <row r="197" spans="1:16" ht="36" customHeight="1" x14ac:dyDescent="0.2">
      <c r="A197" s="86"/>
      <c r="B197" s="74"/>
      <c r="C197" s="72" t="s">
        <v>249</v>
      </c>
      <c r="D197" s="77" t="s">
        <v>292</v>
      </c>
      <c r="E197" s="13">
        <v>44413</v>
      </c>
      <c r="F197" s="75" t="s">
        <v>293</v>
      </c>
      <c r="G197" s="13">
        <v>44415</v>
      </c>
      <c r="H197" s="76" t="s">
        <v>294</v>
      </c>
      <c r="I197" s="15">
        <v>60</v>
      </c>
      <c r="J197" s="15">
        <v>62</v>
      </c>
      <c r="K197" s="15">
        <v>28</v>
      </c>
      <c r="L197" s="15">
        <v>12</v>
      </c>
      <c r="M197" s="80">
        <f t="shared" si="3"/>
        <v>26.04</v>
      </c>
      <c r="N197" s="71">
        <v>26</v>
      </c>
      <c r="O197" s="62">
        <v>3000</v>
      </c>
      <c r="P197" s="63">
        <f>Table2245236891011121314151617181920212224234567[[#This Row],[PEMBULATAN]]*O197</f>
        <v>78000</v>
      </c>
    </row>
    <row r="198" spans="1:16" ht="36" customHeight="1" x14ac:dyDescent="0.2">
      <c r="A198" s="86"/>
      <c r="B198" s="74"/>
      <c r="C198" s="72" t="s">
        <v>250</v>
      </c>
      <c r="D198" s="77" t="s">
        <v>292</v>
      </c>
      <c r="E198" s="13">
        <v>44413</v>
      </c>
      <c r="F198" s="75" t="s">
        <v>293</v>
      </c>
      <c r="G198" s="13">
        <v>44415</v>
      </c>
      <c r="H198" s="76" t="s">
        <v>294</v>
      </c>
      <c r="I198" s="15">
        <v>92</v>
      </c>
      <c r="J198" s="15">
        <v>54</v>
      </c>
      <c r="K198" s="15">
        <v>34</v>
      </c>
      <c r="L198" s="15">
        <v>12</v>
      </c>
      <c r="M198" s="80">
        <f t="shared" si="3"/>
        <v>42.228000000000002</v>
      </c>
      <c r="N198" s="71">
        <v>42</v>
      </c>
      <c r="O198" s="62">
        <v>3000</v>
      </c>
      <c r="P198" s="63">
        <f>Table2245236891011121314151617181920212224234567[[#This Row],[PEMBULATAN]]*O198</f>
        <v>126000</v>
      </c>
    </row>
    <row r="199" spans="1:16" ht="36" customHeight="1" x14ac:dyDescent="0.2">
      <c r="A199" s="86"/>
      <c r="B199" s="74"/>
      <c r="C199" s="72" t="s">
        <v>251</v>
      </c>
      <c r="D199" s="77" t="s">
        <v>292</v>
      </c>
      <c r="E199" s="13">
        <v>44413</v>
      </c>
      <c r="F199" s="75" t="s">
        <v>293</v>
      </c>
      <c r="G199" s="13">
        <v>44415</v>
      </c>
      <c r="H199" s="76" t="s">
        <v>294</v>
      </c>
      <c r="I199" s="15">
        <v>89</v>
      </c>
      <c r="J199" s="15">
        <v>62</v>
      </c>
      <c r="K199" s="15">
        <v>34</v>
      </c>
      <c r="L199" s="15">
        <v>16</v>
      </c>
      <c r="M199" s="80">
        <f t="shared" si="3"/>
        <v>46.902999999999999</v>
      </c>
      <c r="N199" s="71">
        <v>47</v>
      </c>
      <c r="O199" s="62">
        <v>3000</v>
      </c>
      <c r="P199" s="63">
        <f>Table2245236891011121314151617181920212224234567[[#This Row],[PEMBULATAN]]*O199</f>
        <v>141000</v>
      </c>
    </row>
    <row r="200" spans="1:16" ht="36" customHeight="1" x14ac:dyDescent="0.2">
      <c r="A200" s="86"/>
      <c r="B200" s="74"/>
      <c r="C200" s="72" t="s">
        <v>252</v>
      </c>
      <c r="D200" s="77" t="s">
        <v>292</v>
      </c>
      <c r="E200" s="13">
        <v>44413</v>
      </c>
      <c r="F200" s="75" t="s">
        <v>293</v>
      </c>
      <c r="G200" s="13">
        <v>44415</v>
      </c>
      <c r="H200" s="76" t="s">
        <v>294</v>
      </c>
      <c r="I200" s="15">
        <v>90</v>
      </c>
      <c r="J200" s="15">
        <v>60</v>
      </c>
      <c r="K200" s="15">
        <v>40</v>
      </c>
      <c r="L200" s="15">
        <v>13</v>
      </c>
      <c r="M200" s="80">
        <f t="shared" si="3"/>
        <v>54</v>
      </c>
      <c r="N200" s="71">
        <v>54</v>
      </c>
      <c r="O200" s="62">
        <v>3000</v>
      </c>
      <c r="P200" s="63">
        <f>Table2245236891011121314151617181920212224234567[[#This Row],[PEMBULATAN]]*O200</f>
        <v>162000</v>
      </c>
    </row>
    <row r="201" spans="1:16" ht="36" customHeight="1" x14ac:dyDescent="0.2">
      <c r="A201" s="86"/>
      <c r="B201" s="74"/>
      <c r="C201" s="72" t="s">
        <v>253</v>
      </c>
      <c r="D201" s="77" t="s">
        <v>292</v>
      </c>
      <c r="E201" s="13">
        <v>44413</v>
      </c>
      <c r="F201" s="75" t="s">
        <v>293</v>
      </c>
      <c r="G201" s="13">
        <v>44415</v>
      </c>
      <c r="H201" s="76" t="s">
        <v>294</v>
      </c>
      <c r="I201" s="15">
        <v>84</v>
      </c>
      <c r="J201" s="15">
        <v>60</v>
      </c>
      <c r="K201" s="15">
        <v>32</v>
      </c>
      <c r="L201" s="15">
        <v>16</v>
      </c>
      <c r="M201" s="80">
        <f t="shared" si="3"/>
        <v>40.32</v>
      </c>
      <c r="N201" s="71">
        <v>41</v>
      </c>
      <c r="O201" s="62">
        <v>3000</v>
      </c>
      <c r="P201" s="63">
        <f>Table2245236891011121314151617181920212224234567[[#This Row],[PEMBULATAN]]*O201</f>
        <v>123000</v>
      </c>
    </row>
    <row r="202" spans="1:16" ht="36" customHeight="1" x14ac:dyDescent="0.2">
      <c r="A202" s="86"/>
      <c r="B202" s="74"/>
      <c r="C202" s="72" t="s">
        <v>254</v>
      </c>
      <c r="D202" s="77" t="s">
        <v>292</v>
      </c>
      <c r="E202" s="13">
        <v>44413</v>
      </c>
      <c r="F202" s="75" t="s">
        <v>293</v>
      </c>
      <c r="G202" s="13">
        <v>44415</v>
      </c>
      <c r="H202" s="76" t="s">
        <v>294</v>
      </c>
      <c r="I202" s="15">
        <v>20</v>
      </c>
      <c r="J202" s="15">
        <v>20</v>
      </c>
      <c r="K202" s="15">
        <v>10</v>
      </c>
      <c r="L202" s="15">
        <v>1</v>
      </c>
      <c r="M202" s="80">
        <f t="shared" si="3"/>
        <v>1</v>
      </c>
      <c r="N202" s="71">
        <v>1</v>
      </c>
      <c r="O202" s="62">
        <v>3000</v>
      </c>
      <c r="P202" s="63">
        <f>Table2245236891011121314151617181920212224234567[[#This Row],[PEMBULATAN]]*O202</f>
        <v>3000</v>
      </c>
    </row>
    <row r="203" spans="1:16" ht="36" customHeight="1" x14ac:dyDescent="0.2">
      <c r="A203" s="86"/>
      <c r="B203" s="74"/>
      <c r="C203" s="72" t="s">
        <v>255</v>
      </c>
      <c r="D203" s="77" t="s">
        <v>292</v>
      </c>
      <c r="E203" s="13">
        <v>44413</v>
      </c>
      <c r="F203" s="75" t="s">
        <v>293</v>
      </c>
      <c r="G203" s="13">
        <v>44415</v>
      </c>
      <c r="H203" s="76" t="s">
        <v>294</v>
      </c>
      <c r="I203" s="15">
        <v>40</v>
      </c>
      <c r="J203" s="15">
        <v>30</v>
      </c>
      <c r="K203" s="15">
        <v>13</v>
      </c>
      <c r="L203" s="15">
        <v>3</v>
      </c>
      <c r="M203" s="80">
        <f t="shared" si="3"/>
        <v>3.9</v>
      </c>
      <c r="N203" s="71">
        <v>4</v>
      </c>
      <c r="O203" s="62">
        <v>3000</v>
      </c>
      <c r="P203" s="63">
        <f>Table2245236891011121314151617181920212224234567[[#This Row],[PEMBULATAN]]*O203</f>
        <v>12000</v>
      </c>
    </row>
    <row r="204" spans="1:16" ht="36" customHeight="1" x14ac:dyDescent="0.2">
      <c r="A204" s="86"/>
      <c r="B204" s="74"/>
      <c r="C204" s="72" t="s">
        <v>256</v>
      </c>
      <c r="D204" s="77" t="s">
        <v>292</v>
      </c>
      <c r="E204" s="13">
        <v>44413</v>
      </c>
      <c r="F204" s="75" t="s">
        <v>293</v>
      </c>
      <c r="G204" s="13">
        <v>44415</v>
      </c>
      <c r="H204" s="76" t="s">
        <v>294</v>
      </c>
      <c r="I204" s="15">
        <v>36</v>
      </c>
      <c r="J204" s="15">
        <v>36</v>
      </c>
      <c r="K204" s="15">
        <v>28</v>
      </c>
      <c r="L204" s="15">
        <v>3</v>
      </c>
      <c r="M204" s="80">
        <f t="shared" si="3"/>
        <v>9.0719999999999992</v>
      </c>
      <c r="N204" s="71">
        <v>9</v>
      </c>
      <c r="O204" s="62">
        <v>3000</v>
      </c>
      <c r="P204" s="63">
        <f>Table2245236891011121314151617181920212224234567[[#This Row],[PEMBULATAN]]*O204</f>
        <v>27000</v>
      </c>
    </row>
    <row r="205" spans="1:16" ht="36" customHeight="1" x14ac:dyDescent="0.2">
      <c r="A205" s="86"/>
      <c r="B205" s="74"/>
      <c r="C205" s="72" t="s">
        <v>257</v>
      </c>
      <c r="D205" s="77" t="s">
        <v>292</v>
      </c>
      <c r="E205" s="13">
        <v>44413</v>
      </c>
      <c r="F205" s="75" t="s">
        <v>293</v>
      </c>
      <c r="G205" s="13">
        <v>44415</v>
      </c>
      <c r="H205" s="76" t="s">
        <v>294</v>
      </c>
      <c r="I205" s="15">
        <v>45</v>
      </c>
      <c r="J205" s="15">
        <v>40</v>
      </c>
      <c r="K205" s="15">
        <v>23</v>
      </c>
      <c r="L205" s="15">
        <v>3</v>
      </c>
      <c r="M205" s="80">
        <f t="shared" si="3"/>
        <v>10.35</v>
      </c>
      <c r="N205" s="71">
        <v>11</v>
      </c>
      <c r="O205" s="62">
        <v>3000</v>
      </c>
      <c r="P205" s="63">
        <f>Table2245236891011121314151617181920212224234567[[#This Row],[PEMBULATAN]]*O205</f>
        <v>33000</v>
      </c>
    </row>
    <row r="206" spans="1:16" ht="36" customHeight="1" x14ac:dyDescent="0.2">
      <c r="A206" s="86"/>
      <c r="B206" s="74"/>
      <c r="C206" s="72" t="s">
        <v>258</v>
      </c>
      <c r="D206" s="77" t="s">
        <v>292</v>
      </c>
      <c r="E206" s="13">
        <v>44413</v>
      </c>
      <c r="F206" s="75" t="s">
        <v>293</v>
      </c>
      <c r="G206" s="13">
        <v>44415</v>
      </c>
      <c r="H206" s="76" t="s">
        <v>294</v>
      </c>
      <c r="I206" s="15">
        <v>34</v>
      </c>
      <c r="J206" s="15">
        <v>34</v>
      </c>
      <c r="K206" s="15">
        <v>10</v>
      </c>
      <c r="L206" s="15">
        <v>1</v>
      </c>
      <c r="M206" s="80">
        <f t="shared" si="3"/>
        <v>2.89</v>
      </c>
      <c r="N206" s="71">
        <v>3</v>
      </c>
      <c r="O206" s="62">
        <v>3000</v>
      </c>
      <c r="P206" s="63">
        <f>Table2245236891011121314151617181920212224234567[[#This Row],[PEMBULATAN]]*O206</f>
        <v>9000</v>
      </c>
    </row>
    <row r="207" spans="1:16" ht="36" customHeight="1" x14ac:dyDescent="0.2">
      <c r="A207" s="86"/>
      <c r="B207" s="74"/>
      <c r="C207" s="72" t="s">
        <v>259</v>
      </c>
      <c r="D207" s="77" t="s">
        <v>292</v>
      </c>
      <c r="E207" s="13">
        <v>44413</v>
      </c>
      <c r="F207" s="75" t="s">
        <v>293</v>
      </c>
      <c r="G207" s="13">
        <v>44415</v>
      </c>
      <c r="H207" s="76" t="s">
        <v>294</v>
      </c>
      <c r="I207" s="15">
        <v>37</v>
      </c>
      <c r="J207" s="15">
        <v>38</v>
      </c>
      <c r="K207" s="15">
        <v>20</v>
      </c>
      <c r="L207" s="15">
        <v>2</v>
      </c>
      <c r="M207" s="80">
        <f t="shared" si="3"/>
        <v>7.03</v>
      </c>
      <c r="N207" s="71">
        <v>7</v>
      </c>
      <c r="O207" s="62">
        <v>3000</v>
      </c>
      <c r="P207" s="63">
        <f>Table2245236891011121314151617181920212224234567[[#This Row],[PEMBULATAN]]*O207</f>
        <v>21000</v>
      </c>
    </row>
    <row r="208" spans="1:16" ht="36" customHeight="1" x14ac:dyDescent="0.2">
      <c r="A208" s="86"/>
      <c r="B208" s="74"/>
      <c r="C208" s="72" t="s">
        <v>260</v>
      </c>
      <c r="D208" s="77" t="s">
        <v>292</v>
      </c>
      <c r="E208" s="13">
        <v>44413</v>
      </c>
      <c r="F208" s="75" t="s">
        <v>293</v>
      </c>
      <c r="G208" s="13">
        <v>44415</v>
      </c>
      <c r="H208" s="76" t="s">
        <v>294</v>
      </c>
      <c r="I208" s="15">
        <v>40</v>
      </c>
      <c r="J208" s="15">
        <v>43</v>
      </c>
      <c r="K208" s="15">
        <v>10</v>
      </c>
      <c r="L208" s="15">
        <v>1</v>
      </c>
      <c r="M208" s="80">
        <f t="shared" si="3"/>
        <v>4.3</v>
      </c>
      <c r="N208" s="71">
        <v>5</v>
      </c>
      <c r="O208" s="62">
        <v>3000</v>
      </c>
      <c r="P208" s="63">
        <f>Table2245236891011121314151617181920212224234567[[#This Row],[PEMBULATAN]]*O208</f>
        <v>15000</v>
      </c>
    </row>
    <row r="209" spans="1:16" ht="36" customHeight="1" x14ac:dyDescent="0.2">
      <c r="A209" s="86"/>
      <c r="B209" s="74"/>
      <c r="C209" s="72" t="s">
        <v>261</v>
      </c>
      <c r="D209" s="77" t="s">
        <v>292</v>
      </c>
      <c r="E209" s="13">
        <v>44413</v>
      </c>
      <c r="F209" s="75" t="s">
        <v>293</v>
      </c>
      <c r="G209" s="13">
        <v>44415</v>
      </c>
      <c r="H209" s="76" t="s">
        <v>294</v>
      </c>
      <c r="I209" s="15">
        <v>62</v>
      </c>
      <c r="J209" s="15">
        <v>32</v>
      </c>
      <c r="K209" s="15">
        <v>8</v>
      </c>
      <c r="L209" s="15">
        <v>1</v>
      </c>
      <c r="M209" s="80">
        <f t="shared" si="3"/>
        <v>3.968</v>
      </c>
      <c r="N209" s="71">
        <v>4</v>
      </c>
      <c r="O209" s="62">
        <v>3000</v>
      </c>
      <c r="P209" s="63">
        <f>Table2245236891011121314151617181920212224234567[[#This Row],[PEMBULATAN]]*O209</f>
        <v>12000</v>
      </c>
    </row>
    <row r="210" spans="1:16" ht="36" customHeight="1" x14ac:dyDescent="0.2">
      <c r="A210" s="86"/>
      <c r="B210" s="74"/>
      <c r="C210" s="72" t="s">
        <v>262</v>
      </c>
      <c r="D210" s="77" t="s">
        <v>292</v>
      </c>
      <c r="E210" s="13">
        <v>44413</v>
      </c>
      <c r="F210" s="75" t="s">
        <v>293</v>
      </c>
      <c r="G210" s="13">
        <v>44415</v>
      </c>
      <c r="H210" s="76" t="s">
        <v>294</v>
      </c>
      <c r="I210" s="15">
        <v>78</v>
      </c>
      <c r="J210" s="15">
        <v>24</v>
      </c>
      <c r="K210" s="15">
        <v>15</v>
      </c>
      <c r="L210" s="15">
        <v>2</v>
      </c>
      <c r="M210" s="80">
        <f t="shared" si="3"/>
        <v>7.02</v>
      </c>
      <c r="N210" s="71">
        <v>7</v>
      </c>
      <c r="O210" s="62">
        <v>3000</v>
      </c>
      <c r="P210" s="63">
        <f>Table2245236891011121314151617181920212224234567[[#This Row],[PEMBULATAN]]*O210</f>
        <v>21000</v>
      </c>
    </row>
    <row r="211" spans="1:16" ht="36" customHeight="1" x14ac:dyDescent="0.2">
      <c r="A211" s="86"/>
      <c r="B211" s="74"/>
      <c r="C211" s="72" t="s">
        <v>263</v>
      </c>
      <c r="D211" s="77" t="s">
        <v>292</v>
      </c>
      <c r="E211" s="13">
        <v>44413</v>
      </c>
      <c r="F211" s="75" t="s">
        <v>293</v>
      </c>
      <c r="G211" s="13">
        <v>44415</v>
      </c>
      <c r="H211" s="76" t="s">
        <v>294</v>
      </c>
      <c r="I211" s="15">
        <v>40</v>
      </c>
      <c r="J211" s="15">
        <v>40</v>
      </c>
      <c r="K211" s="15">
        <v>34</v>
      </c>
      <c r="L211" s="15">
        <v>8</v>
      </c>
      <c r="M211" s="80">
        <f t="shared" si="3"/>
        <v>13.6</v>
      </c>
      <c r="N211" s="71">
        <v>14</v>
      </c>
      <c r="O211" s="62">
        <v>3000</v>
      </c>
      <c r="P211" s="63">
        <f>Table2245236891011121314151617181920212224234567[[#This Row],[PEMBULATAN]]*O211</f>
        <v>42000</v>
      </c>
    </row>
    <row r="212" spans="1:16" ht="36" customHeight="1" x14ac:dyDescent="0.2">
      <c r="A212" s="86"/>
      <c r="B212" s="74"/>
      <c r="C212" s="72" t="s">
        <v>264</v>
      </c>
      <c r="D212" s="77" t="s">
        <v>292</v>
      </c>
      <c r="E212" s="13">
        <v>44413</v>
      </c>
      <c r="F212" s="75" t="s">
        <v>293</v>
      </c>
      <c r="G212" s="13">
        <v>44415</v>
      </c>
      <c r="H212" s="76" t="s">
        <v>294</v>
      </c>
      <c r="I212" s="15">
        <v>38</v>
      </c>
      <c r="J212" s="15">
        <v>28</v>
      </c>
      <c r="K212" s="15">
        <v>20</v>
      </c>
      <c r="L212" s="15">
        <v>6</v>
      </c>
      <c r="M212" s="80">
        <f t="shared" si="3"/>
        <v>5.32</v>
      </c>
      <c r="N212" s="71">
        <v>6</v>
      </c>
      <c r="O212" s="62">
        <v>3000</v>
      </c>
      <c r="P212" s="63">
        <f>Table2245236891011121314151617181920212224234567[[#This Row],[PEMBULATAN]]*O212</f>
        <v>18000</v>
      </c>
    </row>
    <row r="213" spans="1:16" ht="36" customHeight="1" x14ac:dyDescent="0.2">
      <c r="A213" s="86"/>
      <c r="B213" s="74"/>
      <c r="C213" s="72" t="s">
        <v>265</v>
      </c>
      <c r="D213" s="77" t="s">
        <v>292</v>
      </c>
      <c r="E213" s="13">
        <v>44413</v>
      </c>
      <c r="F213" s="75" t="s">
        <v>293</v>
      </c>
      <c r="G213" s="13">
        <v>44415</v>
      </c>
      <c r="H213" s="76" t="s">
        <v>294</v>
      </c>
      <c r="I213" s="15">
        <v>58</v>
      </c>
      <c r="J213" s="15">
        <v>38</v>
      </c>
      <c r="K213" s="15">
        <v>25</v>
      </c>
      <c r="L213" s="15">
        <v>9</v>
      </c>
      <c r="M213" s="80">
        <f t="shared" si="3"/>
        <v>13.775</v>
      </c>
      <c r="N213" s="71">
        <v>14</v>
      </c>
      <c r="O213" s="62">
        <v>3000</v>
      </c>
      <c r="P213" s="63">
        <f>Table2245236891011121314151617181920212224234567[[#This Row],[PEMBULATAN]]*O213</f>
        <v>42000</v>
      </c>
    </row>
    <row r="214" spans="1:16" ht="36" customHeight="1" x14ac:dyDescent="0.2">
      <c r="A214" s="86"/>
      <c r="B214" s="74"/>
      <c r="C214" s="72" t="s">
        <v>266</v>
      </c>
      <c r="D214" s="77" t="s">
        <v>292</v>
      </c>
      <c r="E214" s="13">
        <v>44413</v>
      </c>
      <c r="F214" s="75" t="s">
        <v>293</v>
      </c>
      <c r="G214" s="13">
        <v>44415</v>
      </c>
      <c r="H214" s="76" t="s">
        <v>294</v>
      </c>
      <c r="I214" s="15">
        <v>60</v>
      </c>
      <c r="J214" s="15">
        <v>28</v>
      </c>
      <c r="K214" s="15">
        <v>18</v>
      </c>
      <c r="L214" s="15">
        <v>4</v>
      </c>
      <c r="M214" s="80">
        <f t="shared" si="3"/>
        <v>7.56</v>
      </c>
      <c r="N214" s="71">
        <v>8</v>
      </c>
      <c r="O214" s="62">
        <v>3000</v>
      </c>
      <c r="P214" s="63">
        <f>Table2245236891011121314151617181920212224234567[[#This Row],[PEMBULATAN]]*O214</f>
        <v>24000</v>
      </c>
    </row>
    <row r="215" spans="1:16" ht="36" customHeight="1" x14ac:dyDescent="0.2">
      <c r="A215" s="86"/>
      <c r="B215" s="74"/>
      <c r="C215" s="72" t="s">
        <v>267</v>
      </c>
      <c r="D215" s="77" t="s">
        <v>292</v>
      </c>
      <c r="E215" s="13">
        <v>44413</v>
      </c>
      <c r="F215" s="75" t="s">
        <v>293</v>
      </c>
      <c r="G215" s="13">
        <v>44415</v>
      </c>
      <c r="H215" s="76" t="s">
        <v>294</v>
      </c>
      <c r="I215" s="15">
        <v>53</v>
      </c>
      <c r="J215" s="15">
        <v>37</v>
      </c>
      <c r="K215" s="15">
        <v>20</v>
      </c>
      <c r="L215" s="15">
        <v>6</v>
      </c>
      <c r="M215" s="80">
        <f t="shared" si="3"/>
        <v>9.8049999999999997</v>
      </c>
      <c r="N215" s="71">
        <v>10</v>
      </c>
      <c r="O215" s="62">
        <v>3000</v>
      </c>
      <c r="P215" s="63">
        <f>Table2245236891011121314151617181920212224234567[[#This Row],[PEMBULATAN]]*O215</f>
        <v>30000</v>
      </c>
    </row>
    <row r="216" spans="1:16" ht="36" customHeight="1" x14ac:dyDescent="0.2">
      <c r="A216" s="86"/>
      <c r="B216" s="74"/>
      <c r="C216" s="72" t="s">
        <v>268</v>
      </c>
      <c r="D216" s="77" t="s">
        <v>292</v>
      </c>
      <c r="E216" s="13">
        <v>44413</v>
      </c>
      <c r="F216" s="75" t="s">
        <v>293</v>
      </c>
      <c r="G216" s="13">
        <v>44415</v>
      </c>
      <c r="H216" s="76" t="s">
        <v>294</v>
      </c>
      <c r="I216" s="15">
        <v>35</v>
      </c>
      <c r="J216" s="15">
        <v>28</v>
      </c>
      <c r="K216" s="15">
        <v>37</v>
      </c>
      <c r="L216" s="15">
        <v>2</v>
      </c>
      <c r="M216" s="80">
        <f t="shared" si="3"/>
        <v>9.0649999999999995</v>
      </c>
      <c r="N216" s="71">
        <v>9</v>
      </c>
      <c r="O216" s="62">
        <v>3000</v>
      </c>
      <c r="P216" s="63">
        <f>Table2245236891011121314151617181920212224234567[[#This Row],[PEMBULATAN]]*O216</f>
        <v>27000</v>
      </c>
    </row>
    <row r="217" spans="1:16" ht="36" customHeight="1" x14ac:dyDescent="0.2">
      <c r="A217" s="86"/>
      <c r="B217" s="74"/>
      <c r="C217" s="72" t="s">
        <v>269</v>
      </c>
      <c r="D217" s="77" t="s">
        <v>292</v>
      </c>
      <c r="E217" s="13">
        <v>44413</v>
      </c>
      <c r="F217" s="75" t="s">
        <v>293</v>
      </c>
      <c r="G217" s="13">
        <v>44415</v>
      </c>
      <c r="H217" s="76" t="s">
        <v>294</v>
      </c>
      <c r="I217" s="15">
        <v>54</v>
      </c>
      <c r="J217" s="15">
        <v>32</v>
      </c>
      <c r="K217" s="15">
        <v>25</v>
      </c>
      <c r="L217" s="15">
        <v>3</v>
      </c>
      <c r="M217" s="80">
        <f t="shared" si="3"/>
        <v>10.8</v>
      </c>
      <c r="N217" s="71">
        <v>11</v>
      </c>
      <c r="O217" s="62">
        <v>3000</v>
      </c>
      <c r="P217" s="63">
        <f>Table2245236891011121314151617181920212224234567[[#This Row],[PEMBULATAN]]*O217</f>
        <v>33000</v>
      </c>
    </row>
    <row r="218" spans="1:16" ht="36" customHeight="1" x14ac:dyDescent="0.2">
      <c r="A218" s="86"/>
      <c r="B218" s="74"/>
      <c r="C218" s="72" t="s">
        <v>270</v>
      </c>
      <c r="D218" s="77" t="s">
        <v>292</v>
      </c>
      <c r="E218" s="13">
        <v>44413</v>
      </c>
      <c r="F218" s="75" t="s">
        <v>293</v>
      </c>
      <c r="G218" s="13">
        <v>44415</v>
      </c>
      <c r="H218" s="76" t="s">
        <v>294</v>
      </c>
      <c r="I218" s="15">
        <v>105</v>
      </c>
      <c r="J218" s="15">
        <v>20</v>
      </c>
      <c r="K218" s="15">
        <v>15</v>
      </c>
      <c r="L218" s="15">
        <v>1</v>
      </c>
      <c r="M218" s="80">
        <f t="shared" si="3"/>
        <v>7.875</v>
      </c>
      <c r="N218" s="71">
        <v>8</v>
      </c>
      <c r="O218" s="62">
        <v>3000</v>
      </c>
      <c r="P218" s="63">
        <f>Table2245236891011121314151617181920212224234567[[#This Row],[PEMBULATAN]]*O218</f>
        <v>24000</v>
      </c>
    </row>
    <row r="219" spans="1:16" ht="36" customHeight="1" x14ac:dyDescent="0.2">
      <c r="A219" s="86"/>
      <c r="B219" s="74"/>
      <c r="C219" s="72" t="s">
        <v>271</v>
      </c>
      <c r="D219" s="77" t="s">
        <v>292</v>
      </c>
      <c r="E219" s="13">
        <v>44413</v>
      </c>
      <c r="F219" s="75" t="s">
        <v>293</v>
      </c>
      <c r="G219" s="13">
        <v>44415</v>
      </c>
      <c r="H219" s="76" t="s">
        <v>294</v>
      </c>
      <c r="I219" s="15">
        <v>47</v>
      </c>
      <c r="J219" s="15">
        <v>30</v>
      </c>
      <c r="K219" s="15">
        <v>28</v>
      </c>
      <c r="L219" s="15">
        <v>2</v>
      </c>
      <c r="M219" s="80">
        <f t="shared" si="3"/>
        <v>9.8699999999999992</v>
      </c>
      <c r="N219" s="71">
        <v>10</v>
      </c>
      <c r="O219" s="62">
        <v>3000</v>
      </c>
      <c r="P219" s="63">
        <f>Table2245236891011121314151617181920212224234567[[#This Row],[PEMBULATAN]]*O219</f>
        <v>30000</v>
      </c>
    </row>
    <row r="220" spans="1:16" ht="36" customHeight="1" x14ac:dyDescent="0.2">
      <c r="A220" s="86"/>
      <c r="B220" s="74"/>
      <c r="C220" s="72" t="s">
        <v>272</v>
      </c>
      <c r="D220" s="77" t="s">
        <v>292</v>
      </c>
      <c r="E220" s="13">
        <v>44413</v>
      </c>
      <c r="F220" s="75" t="s">
        <v>293</v>
      </c>
      <c r="G220" s="13">
        <v>44415</v>
      </c>
      <c r="H220" s="76" t="s">
        <v>294</v>
      </c>
      <c r="I220" s="15">
        <v>52</v>
      </c>
      <c r="J220" s="15">
        <v>28</v>
      </c>
      <c r="K220" s="15">
        <v>50</v>
      </c>
      <c r="L220" s="15">
        <v>15</v>
      </c>
      <c r="M220" s="80">
        <f t="shared" si="3"/>
        <v>18.2</v>
      </c>
      <c r="N220" s="71">
        <v>18</v>
      </c>
      <c r="O220" s="62">
        <v>3000</v>
      </c>
      <c r="P220" s="63">
        <f>Table2245236891011121314151617181920212224234567[[#This Row],[PEMBULATAN]]*O220</f>
        <v>54000</v>
      </c>
    </row>
    <row r="221" spans="1:16" ht="36" customHeight="1" x14ac:dyDescent="0.2">
      <c r="A221" s="86"/>
      <c r="B221" s="74"/>
      <c r="C221" s="72" t="s">
        <v>273</v>
      </c>
      <c r="D221" s="77" t="s">
        <v>292</v>
      </c>
      <c r="E221" s="13">
        <v>44413</v>
      </c>
      <c r="F221" s="75" t="s">
        <v>293</v>
      </c>
      <c r="G221" s="13">
        <v>44415</v>
      </c>
      <c r="H221" s="76" t="s">
        <v>294</v>
      </c>
      <c r="I221" s="15">
        <v>48</v>
      </c>
      <c r="J221" s="15">
        <v>48</v>
      </c>
      <c r="K221" s="15">
        <v>20</v>
      </c>
      <c r="L221" s="15">
        <v>9</v>
      </c>
      <c r="M221" s="80">
        <f t="shared" si="3"/>
        <v>11.52</v>
      </c>
      <c r="N221" s="71">
        <v>12</v>
      </c>
      <c r="O221" s="62">
        <v>3000</v>
      </c>
      <c r="P221" s="63">
        <f>Table2245236891011121314151617181920212224234567[[#This Row],[PEMBULATAN]]*O221</f>
        <v>36000</v>
      </c>
    </row>
    <row r="222" spans="1:16" ht="36" customHeight="1" x14ac:dyDescent="0.2">
      <c r="A222" s="86"/>
      <c r="B222" s="74"/>
      <c r="C222" s="72" t="s">
        <v>274</v>
      </c>
      <c r="D222" s="77" t="s">
        <v>292</v>
      </c>
      <c r="E222" s="13">
        <v>44413</v>
      </c>
      <c r="F222" s="75" t="s">
        <v>293</v>
      </c>
      <c r="G222" s="13">
        <v>44415</v>
      </c>
      <c r="H222" s="76" t="s">
        <v>294</v>
      </c>
      <c r="I222" s="15">
        <v>101</v>
      </c>
      <c r="J222" s="15">
        <v>5</v>
      </c>
      <c r="K222" s="15">
        <v>5</v>
      </c>
      <c r="L222" s="15">
        <v>1</v>
      </c>
      <c r="M222" s="80">
        <f t="shared" si="3"/>
        <v>0.63124999999999998</v>
      </c>
      <c r="N222" s="71">
        <v>1</v>
      </c>
      <c r="O222" s="62">
        <v>3000</v>
      </c>
      <c r="P222" s="63">
        <f>Table2245236891011121314151617181920212224234567[[#This Row],[PEMBULATAN]]*O222</f>
        <v>3000</v>
      </c>
    </row>
    <row r="223" spans="1:16" ht="36" customHeight="1" x14ac:dyDescent="0.2">
      <c r="A223" s="86"/>
      <c r="B223" s="74"/>
      <c r="C223" s="72" t="s">
        <v>275</v>
      </c>
      <c r="D223" s="77" t="s">
        <v>292</v>
      </c>
      <c r="E223" s="13">
        <v>44413</v>
      </c>
      <c r="F223" s="75" t="s">
        <v>293</v>
      </c>
      <c r="G223" s="13">
        <v>44415</v>
      </c>
      <c r="H223" s="76" t="s">
        <v>294</v>
      </c>
      <c r="I223" s="15">
        <v>95</v>
      </c>
      <c r="J223" s="15">
        <v>6</v>
      </c>
      <c r="K223" s="15">
        <v>6</v>
      </c>
      <c r="L223" s="15">
        <v>1</v>
      </c>
      <c r="M223" s="80">
        <f t="shared" si="3"/>
        <v>0.85499999999999998</v>
      </c>
      <c r="N223" s="71">
        <v>1</v>
      </c>
      <c r="O223" s="62">
        <v>3000</v>
      </c>
      <c r="P223" s="63">
        <f>Table2245236891011121314151617181920212224234567[[#This Row],[PEMBULATAN]]*O223</f>
        <v>3000</v>
      </c>
    </row>
    <row r="224" spans="1:16" ht="36" customHeight="1" x14ac:dyDescent="0.2">
      <c r="A224" s="86"/>
      <c r="B224" s="74"/>
      <c r="C224" s="72" t="s">
        <v>276</v>
      </c>
      <c r="D224" s="77" t="s">
        <v>292</v>
      </c>
      <c r="E224" s="13">
        <v>44413</v>
      </c>
      <c r="F224" s="75" t="s">
        <v>293</v>
      </c>
      <c r="G224" s="13">
        <v>44415</v>
      </c>
      <c r="H224" s="76" t="s">
        <v>294</v>
      </c>
      <c r="I224" s="15">
        <v>103</v>
      </c>
      <c r="J224" s="15">
        <v>5</v>
      </c>
      <c r="K224" s="15">
        <v>5</v>
      </c>
      <c r="L224" s="15">
        <v>1</v>
      </c>
      <c r="M224" s="80">
        <f t="shared" si="3"/>
        <v>0.64375000000000004</v>
      </c>
      <c r="N224" s="71">
        <v>1</v>
      </c>
      <c r="O224" s="62">
        <v>3000</v>
      </c>
      <c r="P224" s="63">
        <f>Table2245236891011121314151617181920212224234567[[#This Row],[PEMBULATAN]]*O224</f>
        <v>3000</v>
      </c>
    </row>
    <row r="225" spans="1:16" ht="36" customHeight="1" x14ac:dyDescent="0.2">
      <c r="A225" s="86"/>
      <c r="B225" s="74"/>
      <c r="C225" s="72" t="s">
        <v>277</v>
      </c>
      <c r="D225" s="77" t="s">
        <v>292</v>
      </c>
      <c r="E225" s="13">
        <v>44413</v>
      </c>
      <c r="F225" s="75" t="s">
        <v>293</v>
      </c>
      <c r="G225" s="13">
        <v>44415</v>
      </c>
      <c r="H225" s="76" t="s">
        <v>294</v>
      </c>
      <c r="I225" s="15">
        <v>103</v>
      </c>
      <c r="J225" s="15">
        <v>18</v>
      </c>
      <c r="K225" s="15">
        <v>10</v>
      </c>
      <c r="L225" s="15">
        <v>1</v>
      </c>
      <c r="M225" s="80">
        <f t="shared" si="3"/>
        <v>4.6349999999999998</v>
      </c>
      <c r="N225" s="71">
        <v>5</v>
      </c>
      <c r="O225" s="62">
        <v>3000</v>
      </c>
      <c r="P225" s="63">
        <f>Table2245236891011121314151617181920212224234567[[#This Row],[PEMBULATAN]]*O225</f>
        <v>15000</v>
      </c>
    </row>
    <row r="226" spans="1:16" ht="36" customHeight="1" x14ac:dyDescent="0.2">
      <c r="A226" s="86"/>
      <c r="B226" s="74"/>
      <c r="C226" s="72" t="s">
        <v>278</v>
      </c>
      <c r="D226" s="77" t="s">
        <v>292</v>
      </c>
      <c r="E226" s="13">
        <v>44413</v>
      </c>
      <c r="F226" s="75" t="s">
        <v>293</v>
      </c>
      <c r="G226" s="13">
        <v>44415</v>
      </c>
      <c r="H226" s="76" t="s">
        <v>294</v>
      </c>
      <c r="I226" s="15">
        <v>42</v>
      </c>
      <c r="J226" s="15">
        <v>15</v>
      </c>
      <c r="K226" s="15">
        <v>10</v>
      </c>
      <c r="L226" s="15">
        <v>2</v>
      </c>
      <c r="M226" s="80">
        <f t="shared" si="3"/>
        <v>1.575</v>
      </c>
      <c r="N226" s="71">
        <v>2</v>
      </c>
      <c r="O226" s="62">
        <v>3000</v>
      </c>
      <c r="P226" s="63">
        <f>Table2245236891011121314151617181920212224234567[[#This Row],[PEMBULATAN]]*O226</f>
        <v>6000</v>
      </c>
    </row>
    <row r="227" spans="1:16" ht="36" customHeight="1" x14ac:dyDescent="0.2">
      <c r="A227" s="86"/>
      <c r="B227" s="74"/>
      <c r="C227" s="72" t="s">
        <v>279</v>
      </c>
      <c r="D227" s="77" t="s">
        <v>292</v>
      </c>
      <c r="E227" s="13">
        <v>44413</v>
      </c>
      <c r="F227" s="75" t="s">
        <v>293</v>
      </c>
      <c r="G227" s="13">
        <v>44415</v>
      </c>
      <c r="H227" s="76" t="s">
        <v>294</v>
      </c>
      <c r="I227" s="15">
        <v>70</v>
      </c>
      <c r="J227" s="15">
        <v>70</v>
      </c>
      <c r="K227" s="15">
        <v>18</v>
      </c>
      <c r="L227" s="15">
        <v>20</v>
      </c>
      <c r="M227" s="80">
        <f t="shared" si="3"/>
        <v>22.05</v>
      </c>
      <c r="N227" s="71">
        <v>22</v>
      </c>
      <c r="O227" s="62">
        <v>3000</v>
      </c>
      <c r="P227" s="63">
        <f>Table2245236891011121314151617181920212224234567[[#This Row],[PEMBULATAN]]*O227</f>
        <v>66000</v>
      </c>
    </row>
    <row r="228" spans="1:16" ht="36" customHeight="1" x14ac:dyDescent="0.2">
      <c r="A228" s="86"/>
      <c r="B228" s="74"/>
      <c r="C228" s="72" t="s">
        <v>280</v>
      </c>
      <c r="D228" s="77" t="s">
        <v>292</v>
      </c>
      <c r="E228" s="13">
        <v>44413</v>
      </c>
      <c r="F228" s="75" t="s">
        <v>293</v>
      </c>
      <c r="G228" s="13">
        <v>44415</v>
      </c>
      <c r="H228" s="76" t="s">
        <v>294</v>
      </c>
      <c r="I228" s="15">
        <v>67</v>
      </c>
      <c r="J228" s="15">
        <v>60</v>
      </c>
      <c r="K228" s="15">
        <v>28</v>
      </c>
      <c r="L228" s="15">
        <v>8</v>
      </c>
      <c r="M228" s="80">
        <f t="shared" si="3"/>
        <v>28.14</v>
      </c>
      <c r="N228" s="71">
        <v>28</v>
      </c>
      <c r="O228" s="62">
        <v>3000</v>
      </c>
      <c r="P228" s="63">
        <f>Table2245236891011121314151617181920212224234567[[#This Row],[PEMBULATAN]]*O228</f>
        <v>84000</v>
      </c>
    </row>
    <row r="229" spans="1:16" ht="36" customHeight="1" x14ac:dyDescent="0.2">
      <c r="A229" s="86"/>
      <c r="B229" s="74"/>
      <c r="C229" s="72" t="s">
        <v>281</v>
      </c>
      <c r="D229" s="77" t="s">
        <v>292</v>
      </c>
      <c r="E229" s="13">
        <v>44413</v>
      </c>
      <c r="F229" s="75" t="s">
        <v>293</v>
      </c>
      <c r="G229" s="13">
        <v>44415</v>
      </c>
      <c r="H229" s="76" t="s">
        <v>294</v>
      </c>
      <c r="I229" s="15">
        <v>63</v>
      </c>
      <c r="J229" s="15">
        <v>63</v>
      </c>
      <c r="K229" s="15">
        <v>4</v>
      </c>
      <c r="L229" s="15">
        <v>2</v>
      </c>
      <c r="M229" s="80">
        <f t="shared" si="3"/>
        <v>3.9689999999999999</v>
      </c>
      <c r="N229" s="71">
        <v>4</v>
      </c>
      <c r="O229" s="62">
        <v>3000</v>
      </c>
      <c r="P229" s="63">
        <f>Table2245236891011121314151617181920212224234567[[#This Row],[PEMBULATAN]]*O229</f>
        <v>12000</v>
      </c>
    </row>
    <row r="230" spans="1:16" ht="36" customHeight="1" x14ac:dyDescent="0.2">
      <c r="A230" s="86"/>
      <c r="B230" s="74"/>
      <c r="C230" s="72" t="s">
        <v>282</v>
      </c>
      <c r="D230" s="77" t="s">
        <v>292</v>
      </c>
      <c r="E230" s="13">
        <v>44413</v>
      </c>
      <c r="F230" s="75" t="s">
        <v>293</v>
      </c>
      <c r="G230" s="13">
        <v>44415</v>
      </c>
      <c r="H230" s="76" t="s">
        <v>294</v>
      </c>
      <c r="I230" s="15">
        <v>75</v>
      </c>
      <c r="J230" s="15">
        <v>25</v>
      </c>
      <c r="K230" s="15">
        <v>5</v>
      </c>
      <c r="L230" s="15">
        <v>1</v>
      </c>
      <c r="M230" s="80">
        <f t="shared" si="3"/>
        <v>2.34375</v>
      </c>
      <c r="N230" s="71">
        <v>3</v>
      </c>
      <c r="O230" s="62">
        <v>3000</v>
      </c>
      <c r="P230" s="63">
        <f>Table2245236891011121314151617181920212224234567[[#This Row],[PEMBULATAN]]*O230</f>
        <v>9000</v>
      </c>
    </row>
    <row r="231" spans="1:16" ht="36" customHeight="1" x14ac:dyDescent="0.2">
      <c r="A231" s="86"/>
      <c r="B231" s="74"/>
      <c r="C231" s="72" t="s">
        <v>283</v>
      </c>
      <c r="D231" s="77" t="s">
        <v>292</v>
      </c>
      <c r="E231" s="13">
        <v>44413</v>
      </c>
      <c r="F231" s="75" t="s">
        <v>293</v>
      </c>
      <c r="G231" s="13">
        <v>44415</v>
      </c>
      <c r="H231" s="76" t="s">
        <v>294</v>
      </c>
      <c r="I231" s="15">
        <v>101</v>
      </c>
      <c r="J231" s="15">
        <v>10</v>
      </c>
      <c r="K231" s="15">
        <v>8</v>
      </c>
      <c r="L231" s="15">
        <v>2</v>
      </c>
      <c r="M231" s="80">
        <f t="shared" si="3"/>
        <v>2.02</v>
      </c>
      <c r="N231" s="71">
        <v>2</v>
      </c>
      <c r="O231" s="62">
        <v>3000</v>
      </c>
      <c r="P231" s="63">
        <f>Table2245236891011121314151617181920212224234567[[#This Row],[PEMBULATAN]]*O231</f>
        <v>6000</v>
      </c>
    </row>
    <row r="232" spans="1:16" ht="36" customHeight="1" x14ac:dyDescent="0.2">
      <c r="A232" s="86"/>
      <c r="B232" s="74"/>
      <c r="C232" s="72" t="s">
        <v>284</v>
      </c>
      <c r="D232" s="77" t="s">
        <v>292</v>
      </c>
      <c r="E232" s="13">
        <v>44413</v>
      </c>
      <c r="F232" s="75" t="s">
        <v>293</v>
      </c>
      <c r="G232" s="13">
        <v>44415</v>
      </c>
      <c r="H232" s="76" t="s">
        <v>294</v>
      </c>
      <c r="I232" s="15">
        <v>63</v>
      </c>
      <c r="J232" s="15">
        <v>63</v>
      </c>
      <c r="K232" s="15">
        <v>4</v>
      </c>
      <c r="L232" s="15">
        <v>2</v>
      </c>
      <c r="M232" s="80">
        <f t="shared" si="3"/>
        <v>3.9689999999999999</v>
      </c>
      <c r="N232" s="71">
        <v>4</v>
      </c>
      <c r="O232" s="62">
        <v>3000</v>
      </c>
      <c r="P232" s="63">
        <f>Table2245236891011121314151617181920212224234567[[#This Row],[PEMBULATAN]]*O232</f>
        <v>12000</v>
      </c>
    </row>
    <row r="233" spans="1:16" ht="36" customHeight="1" x14ac:dyDescent="0.2">
      <c r="A233" s="86"/>
      <c r="B233" s="74"/>
      <c r="C233" s="72" t="s">
        <v>285</v>
      </c>
      <c r="D233" s="77" t="s">
        <v>292</v>
      </c>
      <c r="E233" s="13">
        <v>44413</v>
      </c>
      <c r="F233" s="75" t="s">
        <v>293</v>
      </c>
      <c r="G233" s="13">
        <v>44415</v>
      </c>
      <c r="H233" s="76" t="s">
        <v>294</v>
      </c>
      <c r="I233" s="15">
        <v>88</v>
      </c>
      <c r="J233" s="15">
        <v>68</v>
      </c>
      <c r="K233" s="15">
        <v>17</v>
      </c>
      <c r="L233" s="15">
        <v>14</v>
      </c>
      <c r="M233" s="80">
        <f t="shared" si="3"/>
        <v>25.431999999999999</v>
      </c>
      <c r="N233" s="71">
        <v>26</v>
      </c>
      <c r="O233" s="62">
        <v>3000</v>
      </c>
      <c r="P233" s="63">
        <f>Table2245236891011121314151617181920212224234567[[#This Row],[PEMBULATAN]]*O233</f>
        <v>78000</v>
      </c>
    </row>
    <row r="234" spans="1:16" ht="36" customHeight="1" x14ac:dyDescent="0.2">
      <c r="A234" s="86"/>
      <c r="B234" s="74"/>
      <c r="C234" s="72" t="s">
        <v>286</v>
      </c>
      <c r="D234" s="77" t="s">
        <v>292</v>
      </c>
      <c r="E234" s="13">
        <v>44413</v>
      </c>
      <c r="F234" s="75" t="s">
        <v>293</v>
      </c>
      <c r="G234" s="13">
        <v>44415</v>
      </c>
      <c r="H234" s="76" t="s">
        <v>294</v>
      </c>
      <c r="I234" s="15">
        <v>28</v>
      </c>
      <c r="J234" s="15">
        <v>28</v>
      </c>
      <c r="K234" s="15">
        <v>69</v>
      </c>
      <c r="L234" s="15">
        <v>1</v>
      </c>
      <c r="M234" s="80">
        <f t="shared" si="3"/>
        <v>13.523999999999999</v>
      </c>
      <c r="N234" s="71">
        <v>14</v>
      </c>
      <c r="O234" s="62">
        <v>3000</v>
      </c>
      <c r="P234" s="63">
        <f>Table2245236891011121314151617181920212224234567[[#This Row],[PEMBULATAN]]*O234</f>
        <v>42000</v>
      </c>
    </row>
    <row r="235" spans="1:16" ht="36" customHeight="1" x14ac:dyDescent="0.2">
      <c r="A235" s="86"/>
      <c r="B235" s="74"/>
      <c r="C235" s="72" t="s">
        <v>287</v>
      </c>
      <c r="D235" s="77" t="s">
        <v>292</v>
      </c>
      <c r="E235" s="13">
        <v>44413</v>
      </c>
      <c r="F235" s="75" t="s">
        <v>293</v>
      </c>
      <c r="G235" s="13">
        <v>44415</v>
      </c>
      <c r="H235" s="76" t="s">
        <v>294</v>
      </c>
      <c r="I235" s="15">
        <v>25</v>
      </c>
      <c r="J235" s="15">
        <v>50</v>
      </c>
      <c r="K235" s="15">
        <v>70</v>
      </c>
      <c r="L235" s="15">
        <v>2</v>
      </c>
      <c r="M235" s="80">
        <f t="shared" si="3"/>
        <v>21.875</v>
      </c>
      <c r="N235" s="71">
        <v>22</v>
      </c>
      <c r="O235" s="62">
        <v>3000</v>
      </c>
      <c r="P235" s="63">
        <f>Table2245236891011121314151617181920212224234567[[#This Row],[PEMBULATAN]]*O235</f>
        <v>66000</v>
      </c>
    </row>
    <row r="236" spans="1:16" ht="36" customHeight="1" x14ac:dyDescent="0.2">
      <c r="A236" s="86"/>
      <c r="B236" s="74" t="s">
        <v>288</v>
      </c>
      <c r="C236" s="72" t="s">
        <v>289</v>
      </c>
      <c r="D236" s="77" t="s">
        <v>292</v>
      </c>
      <c r="E236" s="13">
        <v>44413</v>
      </c>
      <c r="F236" s="75" t="s">
        <v>293</v>
      </c>
      <c r="G236" s="13">
        <v>44415</v>
      </c>
      <c r="H236" s="76" t="s">
        <v>294</v>
      </c>
      <c r="I236" s="15">
        <v>60</v>
      </c>
      <c r="J236" s="15">
        <v>70</v>
      </c>
      <c r="K236" s="15">
        <v>25</v>
      </c>
      <c r="L236" s="15">
        <v>13</v>
      </c>
      <c r="M236" s="80">
        <f t="shared" si="3"/>
        <v>26.25</v>
      </c>
      <c r="N236" s="71">
        <v>26</v>
      </c>
      <c r="O236" s="62">
        <v>3000</v>
      </c>
      <c r="P236" s="63">
        <f>Table2245236891011121314151617181920212224234567[[#This Row],[PEMBULATAN]]*O236</f>
        <v>78000</v>
      </c>
    </row>
    <row r="237" spans="1:16" ht="36" customHeight="1" x14ac:dyDescent="0.2">
      <c r="A237" s="86"/>
      <c r="B237" s="74"/>
      <c r="C237" s="72" t="s">
        <v>290</v>
      </c>
      <c r="D237" s="77" t="s">
        <v>292</v>
      </c>
      <c r="E237" s="13">
        <v>44413</v>
      </c>
      <c r="F237" s="75" t="s">
        <v>293</v>
      </c>
      <c r="G237" s="13">
        <v>44415</v>
      </c>
      <c r="H237" s="76" t="s">
        <v>294</v>
      </c>
      <c r="I237" s="15">
        <v>75</v>
      </c>
      <c r="J237" s="15">
        <v>45</v>
      </c>
      <c r="K237" s="15">
        <v>45</v>
      </c>
      <c r="L237" s="15">
        <v>17</v>
      </c>
      <c r="M237" s="80">
        <f t="shared" si="3"/>
        <v>37.96875</v>
      </c>
      <c r="N237" s="71">
        <v>38</v>
      </c>
      <c r="O237" s="62">
        <v>3000</v>
      </c>
      <c r="P237" s="63">
        <f>Table2245236891011121314151617181920212224234567[[#This Row],[PEMBULATAN]]*O237</f>
        <v>114000</v>
      </c>
    </row>
    <row r="238" spans="1:16" ht="36" customHeight="1" x14ac:dyDescent="0.2">
      <c r="A238" s="86"/>
      <c r="B238" s="74"/>
      <c r="C238" s="72" t="s">
        <v>291</v>
      </c>
      <c r="D238" s="77" t="s">
        <v>292</v>
      </c>
      <c r="E238" s="13">
        <v>44413</v>
      </c>
      <c r="F238" s="75" t="s">
        <v>293</v>
      </c>
      <c r="G238" s="13">
        <v>44415</v>
      </c>
      <c r="H238" s="76" t="s">
        <v>294</v>
      </c>
      <c r="I238" s="15">
        <v>66</v>
      </c>
      <c r="J238" s="15">
        <v>28</v>
      </c>
      <c r="K238" s="15">
        <v>58</v>
      </c>
      <c r="L238" s="15">
        <v>11</v>
      </c>
      <c r="M238" s="80">
        <f t="shared" si="3"/>
        <v>26.795999999999999</v>
      </c>
      <c r="N238" s="71">
        <v>27</v>
      </c>
      <c r="O238" s="62">
        <v>3000</v>
      </c>
      <c r="P238" s="63">
        <f>Table2245236891011121314151617181920212224234567[[#This Row],[PEMBULATAN]]*O238</f>
        <v>81000</v>
      </c>
    </row>
    <row r="239" spans="1:16" ht="22.5" customHeight="1" x14ac:dyDescent="0.2">
      <c r="A239" s="143" t="s">
        <v>32</v>
      </c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5"/>
      <c r="M239" s="78">
        <f>SUBTOTAL(109,Table2245236891011121314151617181920212224234567[KG VOLUME])</f>
        <v>7657.8307500000019</v>
      </c>
      <c r="N239" s="66">
        <f>SUM(N3:N238)</f>
        <v>7748</v>
      </c>
      <c r="O239" s="146">
        <f>SUM(P3:P238)</f>
        <v>23244000</v>
      </c>
      <c r="P239" s="147"/>
    </row>
    <row r="240" spans="1:16" ht="22.5" customHeight="1" x14ac:dyDescent="0.2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2"/>
      <c r="N240" s="84" t="s">
        <v>53</v>
      </c>
      <c r="O240" s="83"/>
      <c r="P240" s="83">
        <f>O239*10%</f>
        <v>2324400</v>
      </c>
    </row>
    <row r="241" spans="1:16" x14ac:dyDescent="0.2">
      <c r="A241" s="11"/>
      <c r="B241" s="54" t="s">
        <v>46</v>
      </c>
      <c r="C241" s="53" t="s">
        <v>3713</v>
      </c>
      <c r="D241" s="55" t="s">
        <v>47</v>
      </c>
      <c r="H241" s="61"/>
      <c r="N241" s="60" t="s">
        <v>33</v>
      </c>
      <c r="P241" s="67">
        <f>O239*1%</f>
        <v>232440</v>
      </c>
    </row>
    <row r="242" spans="1:16" x14ac:dyDescent="0.2">
      <c r="A242" s="11"/>
      <c r="C242" s="2" t="s">
        <v>3714</v>
      </c>
      <c r="H242" s="61"/>
      <c r="N242" s="60" t="s">
        <v>34</v>
      </c>
      <c r="P242" s="69">
        <v>0</v>
      </c>
    </row>
    <row r="243" spans="1:16" ht="15.75" thickBot="1" x14ac:dyDescent="0.25">
      <c r="A243" s="11"/>
      <c r="C243" s="2" t="s">
        <v>3715</v>
      </c>
      <c r="H243" s="61"/>
      <c r="N243" s="60" t="s">
        <v>35</v>
      </c>
      <c r="P243" s="69">
        <v>0</v>
      </c>
    </row>
    <row r="244" spans="1:16" x14ac:dyDescent="0.2">
      <c r="A244" s="11"/>
      <c r="C244" s="2" t="s">
        <v>3402</v>
      </c>
      <c r="H244" s="61"/>
      <c r="N244" s="64" t="s">
        <v>36</v>
      </c>
      <c r="O244" s="65"/>
      <c r="P244" s="68">
        <f>O239-P240+P241</f>
        <v>21152040</v>
      </c>
    </row>
    <row r="245" spans="1:16" x14ac:dyDescent="0.2">
      <c r="B245" s="54"/>
      <c r="C245" s="53" t="s">
        <v>3716</v>
      </c>
      <c r="D245" s="55"/>
    </row>
    <row r="246" spans="1:16" x14ac:dyDescent="0.2">
      <c r="C246" s="2" t="s">
        <v>3399</v>
      </c>
    </row>
    <row r="247" spans="1:16" x14ac:dyDescent="0.2">
      <c r="A247" s="11"/>
      <c r="C247" s="2" t="s">
        <v>3717</v>
      </c>
      <c r="H247" s="61"/>
      <c r="P247" s="70"/>
    </row>
    <row r="248" spans="1:16" x14ac:dyDescent="0.2">
      <c r="A248" s="11"/>
      <c r="C248" s="2" t="s">
        <v>3383</v>
      </c>
      <c r="H248" s="61"/>
      <c r="O248" s="56"/>
      <c r="P248" s="70"/>
    </row>
    <row r="249" spans="1:16" s="3" customFormat="1" x14ac:dyDescent="0.25">
      <c r="A249" s="11"/>
      <c r="B249" s="2"/>
      <c r="C249" s="2" t="s">
        <v>3393</v>
      </c>
      <c r="E249" s="12"/>
      <c r="H249" s="61"/>
      <c r="N249" s="14"/>
      <c r="O249" s="14"/>
      <c r="P249" s="14"/>
    </row>
    <row r="250" spans="1:16" s="3" customFormat="1" x14ac:dyDescent="0.25">
      <c r="A250" s="11"/>
      <c r="B250" s="2"/>
      <c r="C250" s="2" t="s">
        <v>3394</v>
      </c>
      <c r="E250" s="12"/>
      <c r="H250" s="61"/>
      <c r="N250" s="14"/>
      <c r="O250" s="14"/>
      <c r="P250" s="14"/>
    </row>
    <row r="251" spans="1:16" s="3" customFormat="1" x14ac:dyDescent="0.25">
      <c r="A251" s="11"/>
      <c r="B251" s="2"/>
      <c r="C251" s="2" t="s">
        <v>3382</v>
      </c>
      <c r="E251" s="12"/>
      <c r="H251" s="61"/>
      <c r="N251" s="14"/>
      <c r="O251" s="14"/>
      <c r="P251" s="14"/>
    </row>
    <row r="252" spans="1:16" s="3" customFormat="1" x14ac:dyDescent="0.25">
      <c r="A252" s="11"/>
      <c r="B252" s="2"/>
      <c r="C252" s="2" t="s">
        <v>3371</v>
      </c>
      <c r="E252" s="12"/>
      <c r="H252" s="61"/>
      <c r="N252" s="14"/>
      <c r="O252" s="14"/>
      <c r="P252" s="14"/>
    </row>
    <row r="253" spans="1:16" s="3" customFormat="1" x14ac:dyDescent="0.25">
      <c r="A253" s="11"/>
      <c r="B253" s="2"/>
      <c r="C253" s="2" t="s">
        <v>3362</v>
      </c>
      <c r="E253" s="12"/>
      <c r="H253" s="61"/>
      <c r="N253" s="14"/>
      <c r="O253" s="14"/>
      <c r="P253" s="14"/>
    </row>
    <row r="254" spans="1:16" s="3" customFormat="1" x14ac:dyDescent="0.25">
      <c r="A254" s="11"/>
      <c r="B254" s="2"/>
      <c r="C254" s="2" t="s">
        <v>3374</v>
      </c>
      <c r="E254" s="12"/>
      <c r="H254" s="61"/>
      <c r="N254" s="14"/>
      <c r="O254" s="14"/>
      <c r="P254" s="14"/>
    </row>
    <row r="255" spans="1:16" s="3" customFormat="1" x14ac:dyDescent="0.25">
      <c r="A255" s="11"/>
      <c r="B255" s="2"/>
      <c r="C255" s="2" t="s">
        <v>3375</v>
      </c>
      <c r="E255" s="12"/>
      <c r="H255" s="61"/>
      <c r="N255" s="14"/>
      <c r="O255" s="14"/>
      <c r="P255" s="14"/>
    </row>
    <row r="256" spans="1:16" s="3" customFormat="1" x14ac:dyDescent="0.25">
      <c r="A256" s="11"/>
      <c r="B256" s="2"/>
      <c r="C256" s="2" t="s">
        <v>3373</v>
      </c>
      <c r="E256" s="12"/>
      <c r="H256" s="61"/>
      <c r="N256" s="14"/>
      <c r="O256" s="14"/>
      <c r="P256" s="14"/>
    </row>
    <row r="257" spans="1:16" s="3" customFormat="1" x14ac:dyDescent="0.25">
      <c r="A257" s="11"/>
      <c r="B257" s="2"/>
      <c r="C257" s="2" t="s">
        <v>3350</v>
      </c>
      <c r="E257" s="12"/>
      <c r="H257" s="61"/>
      <c r="N257" s="14"/>
      <c r="O257" s="14"/>
      <c r="P257" s="14"/>
    </row>
    <row r="258" spans="1:16" s="3" customFormat="1" x14ac:dyDescent="0.25">
      <c r="A258" s="11"/>
      <c r="B258" s="2"/>
      <c r="C258" s="2" t="s">
        <v>3359</v>
      </c>
      <c r="E258" s="12"/>
      <c r="H258" s="61"/>
      <c r="N258" s="14"/>
      <c r="O258" s="14"/>
      <c r="P258" s="14"/>
    </row>
    <row r="259" spans="1:16" s="3" customFormat="1" x14ac:dyDescent="0.25">
      <c r="A259" s="11"/>
      <c r="B259" s="2"/>
      <c r="C259" s="2" t="s">
        <v>3366</v>
      </c>
      <c r="E259" s="12"/>
      <c r="H259" s="61"/>
      <c r="N259" s="14"/>
      <c r="O259" s="14"/>
      <c r="P259" s="14"/>
    </row>
    <row r="260" spans="1:16" s="3" customFormat="1" x14ac:dyDescent="0.25">
      <c r="A260" s="11"/>
      <c r="B260" s="2"/>
      <c r="C260" s="2" t="s">
        <v>3368</v>
      </c>
      <c r="E260" s="12"/>
      <c r="H260" s="61"/>
      <c r="N260" s="14"/>
      <c r="O260" s="14"/>
      <c r="P260" s="14"/>
    </row>
    <row r="261" spans="1:16" x14ac:dyDescent="0.2">
      <c r="C261" s="2" t="s">
        <v>3352</v>
      </c>
    </row>
    <row r="262" spans="1:16" x14ac:dyDescent="0.2">
      <c r="C262" s="2" t="s">
        <v>3358</v>
      </c>
    </row>
    <row r="263" spans="1:16" x14ac:dyDescent="0.2">
      <c r="C263" s="2" t="s">
        <v>3367</v>
      </c>
    </row>
    <row r="264" spans="1:16" x14ac:dyDescent="0.2">
      <c r="C264" s="2" t="s">
        <v>3348</v>
      </c>
    </row>
    <row r="265" spans="1:16" x14ac:dyDescent="0.2">
      <c r="C265" s="2" t="s">
        <v>3341</v>
      </c>
    </row>
    <row r="266" spans="1:16" x14ac:dyDescent="0.2">
      <c r="C266" s="2" t="s">
        <v>3345</v>
      </c>
    </row>
    <row r="267" spans="1:16" x14ac:dyDescent="0.2">
      <c r="C267" s="2" t="s">
        <v>3322</v>
      </c>
    </row>
    <row r="268" spans="1:16" x14ac:dyDescent="0.2">
      <c r="C268" s="2" t="s">
        <v>3320</v>
      </c>
    </row>
    <row r="269" spans="1:16" x14ac:dyDescent="0.2">
      <c r="C269" s="2" t="s">
        <v>3306</v>
      </c>
    </row>
    <row r="270" spans="1:16" x14ac:dyDescent="0.2">
      <c r="C270" s="2" t="s">
        <v>3299</v>
      </c>
    </row>
    <row r="271" spans="1:16" x14ac:dyDescent="0.2">
      <c r="C271" s="2" t="s">
        <v>3280</v>
      </c>
    </row>
    <row r="272" spans="1:16" x14ac:dyDescent="0.2">
      <c r="C272" s="2" t="s">
        <v>3302</v>
      </c>
    </row>
    <row r="273" spans="3:3" x14ac:dyDescent="0.2">
      <c r="C273" s="2" t="s">
        <v>3333</v>
      </c>
    </row>
    <row r="274" spans="3:3" x14ac:dyDescent="0.2">
      <c r="C274" s="2" t="s">
        <v>3298</v>
      </c>
    </row>
    <row r="275" spans="3:3" x14ac:dyDescent="0.2">
      <c r="C275" s="2" t="s">
        <v>3301</v>
      </c>
    </row>
    <row r="276" spans="3:3" x14ac:dyDescent="0.2">
      <c r="C276" s="2" t="s">
        <v>3379</v>
      </c>
    </row>
    <row r="277" spans="3:3" x14ac:dyDescent="0.2">
      <c r="C277" s="2" t="s">
        <v>3365</v>
      </c>
    </row>
    <row r="278" spans="3:3" x14ac:dyDescent="0.2">
      <c r="C278" s="2" t="s">
        <v>3356</v>
      </c>
    </row>
    <row r="279" spans="3:3" x14ac:dyDescent="0.2">
      <c r="C279" s="2" t="s">
        <v>3346</v>
      </c>
    </row>
    <row r="280" spans="3:3" x14ac:dyDescent="0.2">
      <c r="C280" s="2" t="s">
        <v>3335</v>
      </c>
    </row>
    <row r="281" spans="3:3" x14ac:dyDescent="0.2">
      <c r="C281" s="2" t="s">
        <v>3384</v>
      </c>
    </row>
    <row r="282" spans="3:3" x14ac:dyDescent="0.2">
      <c r="C282" s="2" t="s">
        <v>3339</v>
      </c>
    </row>
    <row r="283" spans="3:3" x14ac:dyDescent="0.2">
      <c r="C283" s="2" t="s">
        <v>3327</v>
      </c>
    </row>
    <row r="284" spans="3:3" x14ac:dyDescent="0.2">
      <c r="C284" s="2" t="s">
        <v>3386</v>
      </c>
    </row>
    <row r="285" spans="3:3" x14ac:dyDescent="0.2">
      <c r="C285" s="2" t="s">
        <v>3318</v>
      </c>
    </row>
    <row r="286" spans="3:3" x14ac:dyDescent="0.2">
      <c r="C286" s="2" t="s">
        <v>3325</v>
      </c>
    </row>
    <row r="287" spans="3:3" x14ac:dyDescent="0.2">
      <c r="C287" s="2" t="s">
        <v>3309</v>
      </c>
    </row>
    <row r="288" spans="3:3" x14ac:dyDescent="0.2">
      <c r="C288" s="2" t="s">
        <v>3314</v>
      </c>
    </row>
    <row r="289" spans="3:3" x14ac:dyDescent="0.2">
      <c r="C289" s="2" t="s">
        <v>3290</v>
      </c>
    </row>
    <row r="290" spans="3:3" x14ac:dyDescent="0.2">
      <c r="C290" s="2" t="s">
        <v>3268</v>
      </c>
    </row>
    <row r="291" spans="3:3" x14ac:dyDescent="0.2">
      <c r="C291" s="2" t="s">
        <v>3288</v>
      </c>
    </row>
    <row r="292" spans="3:3" x14ac:dyDescent="0.2">
      <c r="C292" s="2" t="s">
        <v>3287</v>
      </c>
    </row>
    <row r="293" spans="3:3" x14ac:dyDescent="0.2">
      <c r="C293" s="2" t="s">
        <v>3261</v>
      </c>
    </row>
    <row r="294" spans="3:3" x14ac:dyDescent="0.2">
      <c r="C294" s="2" t="s">
        <v>3274</v>
      </c>
    </row>
    <row r="295" spans="3:3" x14ac:dyDescent="0.2">
      <c r="C295" s="2" t="s">
        <v>3246</v>
      </c>
    </row>
    <row r="296" spans="3:3" x14ac:dyDescent="0.2">
      <c r="C296" s="2" t="s">
        <v>3259</v>
      </c>
    </row>
    <row r="297" spans="3:3" x14ac:dyDescent="0.2">
      <c r="C297" s="2" t="s">
        <v>3266</v>
      </c>
    </row>
    <row r="298" spans="3:3" x14ac:dyDescent="0.2">
      <c r="C298" s="2" t="s">
        <v>3338</v>
      </c>
    </row>
    <row r="299" spans="3:3" x14ac:dyDescent="0.2">
      <c r="C299" s="2" t="s">
        <v>3269</v>
      </c>
    </row>
    <row r="300" spans="3:3" x14ac:dyDescent="0.2">
      <c r="C300" s="2" t="s">
        <v>3243</v>
      </c>
    </row>
    <row r="301" spans="3:3" x14ac:dyDescent="0.2">
      <c r="C301" s="2" t="s">
        <v>3242</v>
      </c>
    </row>
    <row r="302" spans="3:3" x14ac:dyDescent="0.2">
      <c r="C302" s="2" t="s">
        <v>3244</v>
      </c>
    </row>
    <row r="303" spans="3:3" x14ac:dyDescent="0.2">
      <c r="C303" s="2" t="s">
        <v>3389</v>
      </c>
    </row>
    <row r="304" spans="3:3" x14ac:dyDescent="0.2">
      <c r="C304" s="2" t="s">
        <v>3390</v>
      </c>
    </row>
    <row r="305" spans="3:3" x14ac:dyDescent="0.2">
      <c r="C305" s="2" t="s">
        <v>3391</v>
      </c>
    </row>
    <row r="306" spans="3:3" x14ac:dyDescent="0.2">
      <c r="C306" s="2" t="s">
        <v>3256</v>
      </c>
    </row>
    <row r="307" spans="3:3" x14ac:dyDescent="0.2">
      <c r="C307" s="2" t="s">
        <v>3353</v>
      </c>
    </row>
    <row r="308" spans="3:3" x14ac:dyDescent="0.2">
      <c r="C308" s="2" t="s">
        <v>3340</v>
      </c>
    </row>
    <row r="309" spans="3:3" x14ac:dyDescent="0.2">
      <c r="C309" s="2" t="s">
        <v>3351</v>
      </c>
    </row>
    <row r="310" spans="3:3" x14ac:dyDescent="0.2">
      <c r="C310" s="2" t="s">
        <v>3282</v>
      </c>
    </row>
    <row r="311" spans="3:3" x14ac:dyDescent="0.2">
      <c r="C311" s="2" t="s">
        <v>3328</v>
      </c>
    </row>
    <row r="312" spans="3:3" x14ac:dyDescent="0.2">
      <c r="C312" s="2" t="s">
        <v>3317</v>
      </c>
    </row>
    <row r="313" spans="3:3" x14ac:dyDescent="0.2">
      <c r="C313" s="2" t="s">
        <v>3291</v>
      </c>
    </row>
    <row r="314" spans="3:3" x14ac:dyDescent="0.2">
      <c r="C314" s="2" t="s">
        <v>3277</v>
      </c>
    </row>
    <row r="315" spans="3:3" x14ac:dyDescent="0.2">
      <c r="C315" s="2" t="s">
        <v>3289</v>
      </c>
    </row>
    <row r="316" spans="3:3" x14ac:dyDescent="0.2">
      <c r="C316" s="2" t="s">
        <v>3273</v>
      </c>
    </row>
    <row r="317" spans="3:3" x14ac:dyDescent="0.2">
      <c r="C317" s="2" t="s">
        <v>3227</v>
      </c>
    </row>
    <row r="318" spans="3:3" x14ac:dyDescent="0.2">
      <c r="C318" s="2" t="s">
        <v>3331</v>
      </c>
    </row>
    <row r="319" spans="3:3" x14ac:dyDescent="0.2">
      <c r="C319" s="2" t="s">
        <v>3265</v>
      </c>
    </row>
    <row r="320" spans="3:3" x14ac:dyDescent="0.2">
      <c r="C320" s="2" t="s">
        <v>3304</v>
      </c>
    </row>
    <row r="321" spans="3:3" x14ac:dyDescent="0.2">
      <c r="C321" s="2" t="s">
        <v>3293</v>
      </c>
    </row>
    <row r="322" spans="3:3" x14ac:dyDescent="0.2">
      <c r="C322" s="2" t="s">
        <v>3214</v>
      </c>
    </row>
    <row r="323" spans="3:3" x14ac:dyDescent="0.2">
      <c r="C323" s="2" t="s">
        <v>3230</v>
      </c>
    </row>
    <row r="324" spans="3:3" x14ac:dyDescent="0.2">
      <c r="C324" s="2" t="s">
        <v>3221</v>
      </c>
    </row>
    <row r="325" spans="3:3" x14ac:dyDescent="0.2">
      <c r="C325" s="2" t="s">
        <v>3218</v>
      </c>
    </row>
    <row r="326" spans="3:3" x14ac:dyDescent="0.2">
      <c r="C326" s="2" t="s">
        <v>3224</v>
      </c>
    </row>
    <row r="327" spans="3:3" x14ac:dyDescent="0.2">
      <c r="C327" s="2" t="s">
        <v>3222</v>
      </c>
    </row>
    <row r="328" spans="3:3" x14ac:dyDescent="0.2">
      <c r="C328" s="2" t="s">
        <v>3223</v>
      </c>
    </row>
    <row r="329" spans="3:3" x14ac:dyDescent="0.2">
      <c r="C329" s="2" t="s">
        <v>3403</v>
      </c>
    </row>
    <row r="330" spans="3:3" x14ac:dyDescent="0.2">
      <c r="C330" s="2" t="s">
        <v>3257</v>
      </c>
    </row>
    <row r="331" spans="3:3" x14ac:dyDescent="0.2">
      <c r="C331" s="2" t="s">
        <v>3213</v>
      </c>
    </row>
    <row r="332" spans="3:3" x14ac:dyDescent="0.2">
      <c r="C332" s="2" t="s">
        <v>3247</v>
      </c>
    </row>
    <row r="333" spans="3:3" x14ac:dyDescent="0.2">
      <c r="C333" s="2" t="s">
        <v>3205</v>
      </c>
    </row>
    <row r="334" spans="3:3" x14ac:dyDescent="0.2">
      <c r="C334" s="2" t="s">
        <v>3250</v>
      </c>
    </row>
    <row r="335" spans="3:3" x14ac:dyDescent="0.2">
      <c r="C335" s="2" t="s">
        <v>3191</v>
      </c>
    </row>
    <row r="336" spans="3:3" x14ac:dyDescent="0.2">
      <c r="C336" s="2" t="s">
        <v>3193</v>
      </c>
    </row>
    <row r="337" spans="3:3" x14ac:dyDescent="0.2">
      <c r="C337" s="2" t="s">
        <v>3188</v>
      </c>
    </row>
    <row r="338" spans="3:3" x14ac:dyDescent="0.2">
      <c r="C338" s="2" t="s">
        <v>3248</v>
      </c>
    </row>
    <row r="339" spans="3:3" x14ac:dyDescent="0.2">
      <c r="C339" s="2" t="s">
        <v>3199</v>
      </c>
    </row>
    <row r="340" spans="3:3" x14ac:dyDescent="0.2">
      <c r="C340" s="2" t="s">
        <v>3198</v>
      </c>
    </row>
    <row r="341" spans="3:3" x14ac:dyDescent="0.2">
      <c r="C341" s="2" t="s">
        <v>3129</v>
      </c>
    </row>
    <row r="342" spans="3:3" x14ac:dyDescent="0.2">
      <c r="C342" s="2" t="s">
        <v>3174</v>
      </c>
    </row>
    <row r="343" spans="3:3" x14ac:dyDescent="0.2">
      <c r="C343" s="2" t="s">
        <v>3126</v>
      </c>
    </row>
    <row r="344" spans="3:3" x14ac:dyDescent="0.2">
      <c r="C344" s="2" t="s">
        <v>3103</v>
      </c>
    </row>
    <row r="345" spans="3:3" x14ac:dyDescent="0.2">
      <c r="C345" s="2" t="s">
        <v>3123</v>
      </c>
    </row>
    <row r="346" spans="3:3" x14ac:dyDescent="0.2">
      <c r="C346" s="2" t="s">
        <v>3110</v>
      </c>
    </row>
    <row r="347" spans="3:3" x14ac:dyDescent="0.2">
      <c r="C347" s="2" t="s">
        <v>3163</v>
      </c>
    </row>
    <row r="348" spans="3:3" x14ac:dyDescent="0.2">
      <c r="C348" s="2" t="s">
        <v>3200</v>
      </c>
    </row>
    <row r="349" spans="3:3" x14ac:dyDescent="0.2">
      <c r="C349" s="2" t="s">
        <v>3187</v>
      </c>
    </row>
    <row r="350" spans="3:3" x14ac:dyDescent="0.2">
      <c r="C350" s="2" t="s">
        <v>3106</v>
      </c>
    </row>
    <row r="351" spans="3:3" x14ac:dyDescent="0.2">
      <c r="C351" s="2" t="s">
        <v>3107</v>
      </c>
    </row>
    <row r="352" spans="3:3" x14ac:dyDescent="0.2">
      <c r="C352" s="2" t="s">
        <v>3113</v>
      </c>
    </row>
    <row r="353" spans="3:3" x14ac:dyDescent="0.2">
      <c r="C353" s="2" t="s">
        <v>3112</v>
      </c>
    </row>
    <row r="354" spans="3:3" x14ac:dyDescent="0.2">
      <c r="C354" s="2" t="s">
        <v>3119</v>
      </c>
    </row>
    <row r="355" spans="3:3" x14ac:dyDescent="0.2">
      <c r="C355" s="2" t="s">
        <v>3196</v>
      </c>
    </row>
    <row r="356" spans="3:3" x14ac:dyDescent="0.2">
      <c r="C356" s="2" t="s">
        <v>3139</v>
      </c>
    </row>
    <row r="357" spans="3:3" x14ac:dyDescent="0.2">
      <c r="C357" s="2" t="s">
        <v>3135</v>
      </c>
    </row>
    <row r="358" spans="3:3" x14ac:dyDescent="0.2">
      <c r="C358" s="2" t="s">
        <v>3140</v>
      </c>
    </row>
    <row r="359" spans="3:3" x14ac:dyDescent="0.2">
      <c r="C359" s="2" t="s">
        <v>3130</v>
      </c>
    </row>
    <row r="360" spans="3:3" x14ac:dyDescent="0.2">
      <c r="C360" s="2" t="s">
        <v>3142</v>
      </c>
    </row>
    <row r="361" spans="3:3" x14ac:dyDescent="0.2">
      <c r="C361" s="2" t="s">
        <v>3143</v>
      </c>
    </row>
    <row r="362" spans="3:3" x14ac:dyDescent="0.2">
      <c r="C362" s="2" t="s">
        <v>3109</v>
      </c>
    </row>
    <row r="363" spans="3:3" x14ac:dyDescent="0.2">
      <c r="C363" s="2" t="s">
        <v>3157</v>
      </c>
    </row>
    <row r="364" spans="3:3" x14ac:dyDescent="0.2">
      <c r="C364" s="2" t="s">
        <v>3235</v>
      </c>
    </row>
    <row r="365" spans="3:3" x14ac:dyDescent="0.2">
      <c r="C365" s="2" t="s">
        <v>3167</v>
      </c>
    </row>
    <row r="366" spans="3:3" x14ac:dyDescent="0.2">
      <c r="C366" s="2" t="s">
        <v>3095</v>
      </c>
    </row>
    <row r="367" spans="3:3" x14ac:dyDescent="0.2">
      <c r="C367" s="2" t="s">
        <v>3025</v>
      </c>
    </row>
    <row r="368" spans="3:3" x14ac:dyDescent="0.2">
      <c r="C368" s="2" t="s">
        <v>3183</v>
      </c>
    </row>
    <row r="369" spans="3:3" x14ac:dyDescent="0.2">
      <c r="C369" s="2" t="s">
        <v>3152</v>
      </c>
    </row>
    <row r="370" spans="3:3" x14ac:dyDescent="0.2">
      <c r="C370" s="2" t="s">
        <v>3138</v>
      </c>
    </row>
    <row r="371" spans="3:3" x14ac:dyDescent="0.2">
      <c r="C371" s="2" t="s">
        <v>3124</v>
      </c>
    </row>
    <row r="372" spans="3:3" x14ac:dyDescent="0.2">
      <c r="C372" s="2" t="s">
        <v>3153</v>
      </c>
    </row>
    <row r="373" spans="3:3" x14ac:dyDescent="0.2">
      <c r="C373" s="2" t="s">
        <v>3147</v>
      </c>
    </row>
    <row r="374" spans="3:3" x14ac:dyDescent="0.2">
      <c r="C374" s="2" t="s">
        <v>3111</v>
      </c>
    </row>
    <row r="375" spans="3:3" x14ac:dyDescent="0.2">
      <c r="C375" s="2" t="s">
        <v>3134</v>
      </c>
    </row>
    <row r="376" spans="3:3" x14ac:dyDescent="0.2">
      <c r="C376" s="2" t="s">
        <v>3145</v>
      </c>
    </row>
    <row r="377" spans="3:3" x14ac:dyDescent="0.2">
      <c r="C377" s="2" t="s">
        <v>3117</v>
      </c>
    </row>
    <row r="378" spans="3:3" x14ac:dyDescent="0.2">
      <c r="C378" s="2" t="s">
        <v>3154</v>
      </c>
    </row>
    <row r="379" spans="3:3" x14ac:dyDescent="0.2">
      <c r="C379" s="2" t="s">
        <v>3181</v>
      </c>
    </row>
    <row r="380" spans="3:3" x14ac:dyDescent="0.2">
      <c r="C380" s="2" t="s">
        <v>3030</v>
      </c>
    </row>
    <row r="381" spans="3:3" x14ac:dyDescent="0.2">
      <c r="C381" s="2" t="s">
        <v>3073</v>
      </c>
    </row>
    <row r="382" spans="3:3" x14ac:dyDescent="0.2">
      <c r="C382" s="2" t="s">
        <v>3029</v>
      </c>
    </row>
    <row r="383" spans="3:3" x14ac:dyDescent="0.2">
      <c r="C383" s="2" t="s">
        <v>3038</v>
      </c>
    </row>
    <row r="384" spans="3:3" x14ac:dyDescent="0.2">
      <c r="C384" s="2" t="s">
        <v>3085</v>
      </c>
    </row>
    <row r="385" spans="3:3" x14ac:dyDescent="0.2">
      <c r="C385" s="2" t="s">
        <v>3054</v>
      </c>
    </row>
    <row r="386" spans="3:3" x14ac:dyDescent="0.2">
      <c r="C386" s="2" t="s">
        <v>3040</v>
      </c>
    </row>
    <row r="387" spans="3:3" x14ac:dyDescent="0.2">
      <c r="C387" s="2" t="s">
        <v>3078</v>
      </c>
    </row>
    <row r="388" spans="3:3" x14ac:dyDescent="0.2">
      <c r="C388" s="2" t="s">
        <v>3059</v>
      </c>
    </row>
    <row r="389" spans="3:3" x14ac:dyDescent="0.2">
      <c r="C389" s="2" t="s">
        <v>3028</v>
      </c>
    </row>
    <row r="390" spans="3:3" x14ac:dyDescent="0.2">
      <c r="C390" s="2" t="s">
        <v>3166</v>
      </c>
    </row>
    <row r="391" spans="3:3" x14ac:dyDescent="0.2">
      <c r="C391" s="2" t="s">
        <v>3097</v>
      </c>
    </row>
    <row r="392" spans="3:3" x14ac:dyDescent="0.2">
      <c r="C392" s="2" t="s">
        <v>3172</v>
      </c>
    </row>
    <row r="393" spans="3:3" x14ac:dyDescent="0.2">
      <c r="C393" s="2" t="s">
        <v>3175</v>
      </c>
    </row>
    <row r="394" spans="3:3" x14ac:dyDescent="0.2">
      <c r="C394" s="2" t="s">
        <v>3079</v>
      </c>
    </row>
    <row r="395" spans="3:3" x14ac:dyDescent="0.2">
      <c r="C395" s="2" t="s">
        <v>3056</v>
      </c>
    </row>
    <row r="396" spans="3:3" x14ac:dyDescent="0.2">
      <c r="C396" s="2" t="s">
        <v>3048</v>
      </c>
    </row>
    <row r="397" spans="3:3" x14ac:dyDescent="0.2">
      <c r="C397" s="2" t="s">
        <v>3083</v>
      </c>
    </row>
    <row r="398" spans="3:3" x14ac:dyDescent="0.2">
      <c r="C398" s="2" t="s">
        <v>3060</v>
      </c>
    </row>
    <row r="399" spans="3:3" x14ac:dyDescent="0.2">
      <c r="C399" s="2" t="s">
        <v>3076</v>
      </c>
    </row>
    <row r="400" spans="3:3" x14ac:dyDescent="0.2">
      <c r="C400" s="2" t="s">
        <v>3069</v>
      </c>
    </row>
    <row r="401" spans="3:3" x14ac:dyDescent="0.2">
      <c r="C401" s="2" t="s">
        <v>3080</v>
      </c>
    </row>
    <row r="402" spans="3:3" x14ac:dyDescent="0.2">
      <c r="C402" s="2" t="s">
        <v>3074</v>
      </c>
    </row>
    <row r="403" spans="3:3" x14ac:dyDescent="0.2">
      <c r="C403" s="2" t="s">
        <v>3070</v>
      </c>
    </row>
    <row r="404" spans="3:3" x14ac:dyDescent="0.2">
      <c r="C404" s="2" t="s">
        <v>3072</v>
      </c>
    </row>
    <row r="405" spans="3:3" x14ac:dyDescent="0.2">
      <c r="C405" s="2" t="s">
        <v>3067</v>
      </c>
    </row>
    <row r="406" spans="3:3" x14ac:dyDescent="0.2">
      <c r="C406" s="2" t="s">
        <v>3063</v>
      </c>
    </row>
    <row r="407" spans="3:3" x14ac:dyDescent="0.2">
      <c r="C407" s="2" t="s">
        <v>3049</v>
      </c>
    </row>
    <row r="408" spans="3:3" x14ac:dyDescent="0.2">
      <c r="C408" s="2" t="s">
        <v>3718</v>
      </c>
    </row>
    <row r="409" spans="3:3" x14ac:dyDescent="0.2">
      <c r="C409" s="2" t="s">
        <v>3719</v>
      </c>
    </row>
    <row r="410" spans="3:3" x14ac:dyDescent="0.2">
      <c r="C410" s="2" t="s">
        <v>3720</v>
      </c>
    </row>
    <row r="411" spans="3:3" x14ac:dyDescent="0.2">
      <c r="C411" s="2" t="s">
        <v>3721</v>
      </c>
    </row>
    <row r="412" spans="3:3" x14ac:dyDescent="0.2">
      <c r="C412" s="2" t="s">
        <v>3722</v>
      </c>
    </row>
    <row r="413" spans="3:3" x14ac:dyDescent="0.2">
      <c r="C413" s="2" t="s">
        <v>3723</v>
      </c>
    </row>
    <row r="414" spans="3:3" x14ac:dyDescent="0.2">
      <c r="C414" s="2" t="s">
        <v>3724</v>
      </c>
    </row>
    <row r="415" spans="3:3" x14ac:dyDescent="0.2">
      <c r="C415" s="2" t="s">
        <v>3725</v>
      </c>
    </row>
    <row r="416" spans="3:3" x14ac:dyDescent="0.2">
      <c r="C416" s="2" t="s">
        <v>3726</v>
      </c>
    </row>
    <row r="417" spans="3:3" x14ac:dyDescent="0.2">
      <c r="C417" s="2" t="s">
        <v>3727</v>
      </c>
    </row>
    <row r="418" spans="3:3" x14ac:dyDescent="0.2">
      <c r="C418" s="2" t="s">
        <v>3728</v>
      </c>
    </row>
    <row r="419" spans="3:3" x14ac:dyDescent="0.2">
      <c r="C419" s="2" t="s">
        <v>3729</v>
      </c>
    </row>
    <row r="420" spans="3:3" x14ac:dyDescent="0.2">
      <c r="C420" s="2" t="s">
        <v>3730</v>
      </c>
    </row>
    <row r="421" spans="3:3" x14ac:dyDescent="0.2">
      <c r="C421" s="2" t="s">
        <v>3731</v>
      </c>
    </row>
    <row r="422" spans="3:3" x14ac:dyDescent="0.2">
      <c r="C422" s="2" t="s">
        <v>3732</v>
      </c>
    </row>
    <row r="423" spans="3:3" x14ac:dyDescent="0.2">
      <c r="C423" s="2" t="s">
        <v>3733</v>
      </c>
    </row>
    <row r="424" spans="3:3" x14ac:dyDescent="0.2">
      <c r="C424" s="2" t="s">
        <v>3734</v>
      </c>
    </row>
    <row r="425" spans="3:3" x14ac:dyDescent="0.2">
      <c r="C425" s="2" t="s">
        <v>3735</v>
      </c>
    </row>
    <row r="426" spans="3:3" x14ac:dyDescent="0.2">
      <c r="C426" s="2" t="s">
        <v>3736</v>
      </c>
    </row>
    <row r="427" spans="3:3" x14ac:dyDescent="0.2">
      <c r="C427" s="2" t="s">
        <v>3737</v>
      </c>
    </row>
    <row r="428" spans="3:3" x14ac:dyDescent="0.2">
      <c r="C428" s="2" t="s">
        <v>3738</v>
      </c>
    </row>
    <row r="429" spans="3:3" x14ac:dyDescent="0.2">
      <c r="C429" s="2" t="s">
        <v>3739</v>
      </c>
    </row>
    <row r="430" spans="3:3" x14ac:dyDescent="0.2">
      <c r="C430" s="2" t="s">
        <v>3740</v>
      </c>
    </row>
    <row r="431" spans="3:3" x14ac:dyDescent="0.2">
      <c r="C431" s="2" t="s">
        <v>3741</v>
      </c>
    </row>
    <row r="432" spans="3:3" x14ac:dyDescent="0.2">
      <c r="C432" s="2" t="s">
        <v>3742</v>
      </c>
    </row>
    <row r="433" spans="3:3" x14ac:dyDescent="0.2">
      <c r="C433" s="2" t="s">
        <v>3743</v>
      </c>
    </row>
    <row r="434" spans="3:3" x14ac:dyDescent="0.2">
      <c r="C434" s="2" t="s">
        <v>3744</v>
      </c>
    </row>
    <row r="435" spans="3:3" x14ac:dyDescent="0.2">
      <c r="C435" s="2" t="s">
        <v>3745</v>
      </c>
    </row>
    <row r="436" spans="3:3" x14ac:dyDescent="0.2">
      <c r="C436" s="2" t="s">
        <v>3746</v>
      </c>
    </row>
    <row r="437" spans="3:3" x14ac:dyDescent="0.2">
      <c r="C437" s="2" t="s">
        <v>3747</v>
      </c>
    </row>
    <row r="438" spans="3:3" x14ac:dyDescent="0.2">
      <c r="C438" s="2" t="s">
        <v>3748</v>
      </c>
    </row>
    <row r="439" spans="3:3" x14ac:dyDescent="0.2">
      <c r="C439" s="2" t="s">
        <v>3749</v>
      </c>
    </row>
    <row r="440" spans="3:3" x14ac:dyDescent="0.2">
      <c r="C440" s="2" t="s">
        <v>3750</v>
      </c>
    </row>
    <row r="441" spans="3:3" x14ac:dyDescent="0.2">
      <c r="C441" s="2" t="s">
        <v>3751</v>
      </c>
    </row>
    <row r="442" spans="3:3" x14ac:dyDescent="0.2">
      <c r="C442" s="2" t="s">
        <v>3752</v>
      </c>
    </row>
    <row r="443" spans="3:3" x14ac:dyDescent="0.2">
      <c r="C443" s="2" t="s">
        <v>3753</v>
      </c>
    </row>
    <row r="444" spans="3:3" x14ac:dyDescent="0.2">
      <c r="C444" s="2" t="s">
        <v>3754</v>
      </c>
    </row>
    <row r="445" spans="3:3" x14ac:dyDescent="0.2">
      <c r="C445" s="2" t="s">
        <v>3755</v>
      </c>
    </row>
    <row r="446" spans="3:3" x14ac:dyDescent="0.2">
      <c r="C446" s="2" t="s">
        <v>3756</v>
      </c>
    </row>
    <row r="447" spans="3:3" x14ac:dyDescent="0.2">
      <c r="C447" s="2" t="s">
        <v>3757</v>
      </c>
    </row>
    <row r="448" spans="3:3" x14ac:dyDescent="0.2">
      <c r="C448" s="2" t="s">
        <v>3758</v>
      </c>
    </row>
    <row r="449" spans="3:3" x14ac:dyDescent="0.2">
      <c r="C449" s="2" t="s">
        <v>3759</v>
      </c>
    </row>
    <row r="450" spans="3:3" x14ac:dyDescent="0.2">
      <c r="C450" s="2" t="s">
        <v>3760</v>
      </c>
    </row>
    <row r="451" spans="3:3" x14ac:dyDescent="0.2">
      <c r="C451" s="2" t="s">
        <v>3761</v>
      </c>
    </row>
    <row r="452" spans="3:3" x14ac:dyDescent="0.2">
      <c r="C452" s="2" t="s">
        <v>3762</v>
      </c>
    </row>
    <row r="453" spans="3:3" x14ac:dyDescent="0.2">
      <c r="C453" s="2" t="s">
        <v>3763</v>
      </c>
    </row>
    <row r="454" spans="3:3" x14ac:dyDescent="0.2">
      <c r="C454" s="2" t="s">
        <v>3764</v>
      </c>
    </row>
    <row r="455" spans="3:3" x14ac:dyDescent="0.2">
      <c r="C455" s="2" t="s">
        <v>3765</v>
      </c>
    </row>
    <row r="456" spans="3:3" x14ac:dyDescent="0.2">
      <c r="C456" s="2" t="s">
        <v>3766</v>
      </c>
    </row>
    <row r="457" spans="3:3" x14ac:dyDescent="0.2">
      <c r="C457" s="2" t="s">
        <v>3767</v>
      </c>
    </row>
    <row r="458" spans="3:3" x14ac:dyDescent="0.2">
      <c r="C458" s="2" t="s">
        <v>3768</v>
      </c>
    </row>
    <row r="459" spans="3:3" x14ac:dyDescent="0.2">
      <c r="C459" s="2" t="s">
        <v>3769</v>
      </c>
    </row>
    <row r="460" spans="3:3" x14ac:dyDescent="0.2">
      <c r="C460" s="2" t="s">
        <v>3770</v>
      </c>
    </row>
    <row r="461" spans="3:3" x14ac:dyDescent="0.2">
      <c r="C461" s="2" t="s">
        <v>3771</v>
      </c>
    </row>
    <row r="462" spans="3:3" x14ac:dyDescent="0.2">
      <c r="C462" s="2" t="s">
        <v>3772</v>
      </c>
    </row>
    <row r="463" spans="3:3" x14ac:dyDescent="0.2">
      <c r="C463" s="2" t="s">
        <v>3773</v>
      </c>
    </row>
    <row r="464" spans="3:3" x14ac:dyDescent="0.2">
      <c r="C464" s="2" t="s">
        <v>3774</v>
      </c>
    </row>
    <row r="465" spans="3:3" x14ac:dyDescent="0.2">
      <c r="C465" s="2" t="s">
        <v>3775</v>
      </c>
    </row>
    <row r="466" spans="3:3" x14ac:dyDescent="0.2">
      <c r="C466" s="2" t="s">
        <v>3776</v>
      </c>
    </row>
    <row r="467" spans="3:3" x14ac:dyDescent="0.2">
      <c r="C467" s="2" t="s">
        <v>3777</v>
      </c>
    </row>
    <row r="468" spans="3:3" x14ac:dyDescent="0.2">
      <c r="C468" s="2" t="s">
        <v>3778</v>
      </c>
    </row>
    <row r="469" spans="3:3" x14ac:dyDescent="0.2">
      <c r="C469" s="2" t="s">
        <v>3779</v>
      </c>
    </row>
    <row r="470" spans="3:3" x14ac:dyDescent="0.2">
      <c r="C470" s="2" t="s">
        <v>3780</v>
      </c>
    </row>
    <row r="471" spans="3:3" x14ac:dyDescent="0.2">
      <c r="C471" s="2" t="s">
        <v>3781</v>
      </c>
    </row>
    <row r="472" spans="3:3" x14ac:dyDescent="0.2">
      <c r="C472" s="2" t="s">
        <v>3782</v>
      </c>
    </row>
    <row r="473" spans="3:3" x14ac:dyDescent="0.2">
      <c r="C473" s="2" t="s">
        <v>3783</v>
      </c>
    </row>
    <row r="474" spans="3:3" x14ac:dyDescent="0.2">
      <c r="C474" s="2" t="s">
        <v>3784</v>
      </c>
    </row>
    <row r="475" spans="3:3" x14ac:dyDescent="0.2">
      <c r="C475" s="2" t="s">
        <v>3785</v>
      </c>
    </row>
    <row r="476" spans="3:3" x14ac:dyDescent="0.2">
      <c r="C476" s="2" t="s">
        <v>3786</v>
      </c>
    </row>
    <row r="477" spans="3:3" x14ac:dyDescent="0.2">
      <c r="C477" s="2" t="s">
        <v>3787</v>
      </c>
    </row>
    <row r="478" spans="3:3" x14ac:dyDescent="0.2">
      <c r="C478" s="2" t="s">
        <v>3788</v>
      </c>
    </row>
    <row r="479" spans="3:3" x14ac:dyDescent="0.2">
      <c r="C479" s="2" t="s">
        <v>3789</v>
      </c>
    </row>
    <row r="480" spans="3:3" x14ac:dyDescent="0.2">
      <c r="C480" s="2" t="s">
        <v>3790</v>
      </c>
    </row>
    <row r="481" spans="3:3" x14ac:dyDescent="0.2">
      <c r="C481" s="2" t="s">
        <v>3791</v>
      </c>
    </row>
    <row r="482" spans="3:3" x14ac:dyDescent="0.2">
      <c r="C482" s="2" t="s">
        <v>3792</v>
      </c>
    </row>
    <row r="483" spans="3:3" x14ac:dyDescent="0.2">
      <c r="C483" s="2" t="s">
        <v>3372</v>
      </c>
    </row>
    <row r="484" spans="3:3" x14ac:dyDescent="0.2">
      <c r="C484" s="2" t="s">
        <v>3400</v>
      </c>
    </row>
    <row r="485" spans="3:3" x14ac:dyDescent="0.2">
      <c r="C485" s="2" t="s">
        <v>3793</v>
      </c>
    </row>
    <row r="486" spans="3:3" x14ac:dyDescent="0.2">
      <c r="C486" s="2" t="s">
        <v>3397</v>
      </c>
    </row>
    <row r="487" spans="3:3" x14ac:dyDescent="0.2">
      <c r="C487" s="2" t="s">
        <v>3398</v>
      </c>
    </row>
    <row r="488" spans="3:3" x14ac:dyDescent="0.2">
      <c r="C488" s="2" t="s">
        <v>3395</v>
      </c>
    </row>
    <row r="489" spans="3:3" x14ac:dyDescent="0.2">
      <c r="C489" s="2" t="s">
        <v>3381</v>
      </c>
    </row>
    <row r="490" spans="3:3" x14ac:dyDescent="0.2">
      <c r="C490" s="2" t="s">
        <v>3794</v>
      </c>
    </row>
    <row r="491" spans="3:3" x14ac:dyDescent="0.2">
      <c r="C491" s="2" t="s">
        <v>3396</v>
      </c>
    </row>
    <row r="492" spans="3:3" x14ac:dyDescent="0.2">
      <c r="C492" s="2" t="s">
        <v>3795</v>
      </c>
    </row>
    <row r="493" spans="3:3" x14ac:dyDescent="0.2">
      <c r="C493" s="2" t="s">
        <v>3796</v>
      </c>
    </row>
    <row r="494" spans="3:3" x14ac:dyDescent="0.2">
      <c r="C494" s="2" t="s">
        <v>3401</v>
      </c>
    </row>
    <row r="495" spans="3:3" x14ac:dyDescent="0.2">
      <c r="C495" s="2" t="s">
        <v>3797</v>
      </c>
    </row>
    <row r="496" spans="3:3" x14ac:dyDescent="0.2">
      <c r="C496" s="2" t="s">
        <v>3360</v>
      </c>
    </row>
    <row r="497" spans="3:3" x14ac:dyDescent="0.2">
      <c r="C497" s="2" t="s">
        <v>3378</v>
      </c>
    </row>
    <row r="498" spans="3:3" x14ac:dyDescent="0.2">
      <c r="C498" s="2" t="s">
        <v>3370</v>
      </c>
    </row>
    <row r="499" spans="3:3" x14ac:dyDescent="0.2">
      <c r="C499" s="2" t="s">
        <v>3380</v>
      </c>
    </row>
    <row r="500" spans="3:3" x14ac:dyDescent="0.2">
      <c r="C500" s="2" t="s">
        <v>3392</v>
      </c>
    </row>
    <row r="501" spans="3:3" x14ac:dyDescent="0.2">
      <c r="C501" s="2" t="s">
        <v>3363</v>
      </c>
    </row>
    <row r="502" spans="3:3" x14ac:dyDescent="0.2">
      <c r="C502" s="2" t="s">
        <v>3369</v>
      </c>
    </row>
    <row r="503" spans="3:3" x14ac:dyDescent="0.2">
      <c r="C503" s="2" t="s">
        <v>3361</v>
      </c>
    </row>
    <row r="504" spans="3:3" x14ac:dyDescent="0.2">
      <c r="C504" s="2" t="s">
        <v>3376</v>
      </c>
    </row>
    <row r="505" spans="3:3" x14ac:dyDescent="0.2">
      <c r="C505" s="2" t="s">
        <v>3347</v>
      </c>
    </row>
    <row r="506" spans="3:3" x14ac:dyDescent="0.2">
      <c r="C506" s="2" t="s">
        <v>3336</v>
      </c>
    </row>
    <row r="507" spans="3:3" x14ac:dyDescent="0.2">
      <c r="C507" s="2" t="s">
        <v>3310</v>
      </c>
    </row>
    <row r="508" spans="3:3" x14ac:dyDescent="0.2">
      <c r="C508" s="2" t="s">
        <v>3297</v>
      </c>
    </row>
    <row r="509" spans="3:3" x14ac:dyDescent="0.2">
      <c r="C509" s="2" t="s">
        <v>3337</v>
      </c>
    </row>
    <row r="510" spans="3:3" x14ac:dyDescent="0.2">
      <c r="C510" s="2" t="s">
        <v>3334</v>
      </c>
    </row>
    <row r="511" spans="3:3" x14ac:dyDescent="0.2">
      <c r="C511" s="2" t="s">
        <v>3300</v>
      </c>
    </row>
    <row r="512" spans="3:3" x14ac:dyDescent="0.2">
      <c r="C512" s="2" t="s">
        <v>3303</v>
      </c>
    </row>
    <row r="513" spans="3:3" x14ac:dyDescent="0.2">
      <c r="C513" s="2" t="s">
        <v>3364</v>
      </c>
    </row>
    <row r="514" spans="3:3" x14ac:dyDescent="0.2">
      <c r="C514" s="2" t="s">
        <v>3355</v>
      </c>
    </row>
    <row r="515" spans="3:3" x14ac:dyDescent="0.2">
      <c r="C515" s="2" t="s">
        <v>3354</v>
      </c>
    </row>
    <row r="516" spans="3:3" x14ac:dyDescent="0.2">
      <c r="C516" s="2" t="s">
        <v>3349</v>
      </c>
    </row>
    <row r="517" spans="3:3" x14ac:dyDescent="0.2">
      <c r="C517" s="2" t="s">
        <v>3344</v>
      </c>
    </row>
    <row r="518" spans="3:3" x14ac:dyDescent="0.2">
      <c r="C518" s="2" t="s">
        <v>3385</v>
      </c>
    </row>
    <row r="519" spans="3:3" x14ac:dyDescent="0.2">
      <c r="C519" s="2" t="s">
        <v>3388</v>
      </c>
    </row>
    <row r="520" spans="3:3" x14ac:dyDescent="0.2">
      <c r="C520" s="2" t="s">
        <v>3357</v>
      </c>
    </row>
    <row r="521" spans="3:3" x14ac:dyDescent="0.2">
      <c r="C521" s="2" t="s">
        <v>3387</v>
      </c>
    </row>
    <row r="522" spans="3:3" x14ac:dyDescent="0.2">
      <c r="C522" s="2" t="s">
        <v>3315</v>
      </c>
    </row>
    <row r="523" spans="3:3" x14ac:dyDescent="0.2">
      <c r="C523" s="2" t="s">
        <v>3324</v>
      </c>
    </row>
    <row r="524" spans="3:3" x14ac:dyDescent="0.2">
      <c r="C524" s="2" t="s">
        <v>3316</v>
      </c>
    </row>
    <row r="525" spans="3:3" x14ac:dyDescent="0.2">
      <c r="C525" s="2" t="s">
        <v>3319</v>
      </c>
    </row>
    <row r="526" spans="3:3" x14ac:dyDescent="0.2">
      <c r="C526" s="2" t="s">
        <v>3342</v>
      </c>
    </row>
    <row r="527" spans="3:3" x14ac:dyDescent="0.2">
      <c r="C527" s="2" t="s">
        <v>3284</v>
      </c>
    </row>
    <row r="528" spans="3:3" x14ac:dyDescent="0.2">
      <c r="C528" s="2" t="s">
        <v>3286</v>
      </c>
    </row>
    <row r="529" spans="3:3" x14ac:dyDescent="0.2">
      <c r="C529" s="2" t="s">
        <v>3323</v>
      </c>
    </row>
    <row r="530" spans="3:3" x14ac:dyDescent="0.2">
      <c r="C530" s="2" t="s">
        <v>3329</v>
      </c>
    </row>
    <row r="531" spans="3:3" x14ac:dyDescent="0.2">
      <c r="C531" s="2" t="s">
        <v>3283</v>
      </c>
    </row>
    <row r="532" spans="3:3" x14ac:dyDescent="0.2">
      <c r="C532" s="2" t="s">
        <v>3285</v>
      </c>
    </row>
    <row r="533" spans="3:3" x14ac:dyDescent="0.2">
      <c r="C533" s="2" t="s">
        <v>3292</v>
      </c>
    </row>
    <row r="534" spans="3:3" x14ac:dyDescent="0.2">
      <c r="C534" s="2" t="s">
        <v>3294</v>
      </c>
    </row>
    <row r="535" spans="3:3" x14ac:dyDescent="0.2">
      <c r="C535" s="2" t="s">
        <v>3267</v>
      </c>
    </row>
    <row r="536" spans="3:3" x14ac:dyDescent="0.2">
      <c r="C536" s="2" t="s">
        <v>3270</v>
      </c>
    </row>
    <row r="537" spans="3:3" x14ac:dyDescent="0.2">
      <c r="C537" s="2" t="s">
        <v>3321</v>
      </c>
    </row>
    <row r="538" spans="3:3" x14ac:dyDescent="0.2">
      <c r="C538" s="2" t="s">
        <v>3271</v>
      </c>
    </row>
    <row r="539" spans="3:3" x14ac:dyDescent="0.2">
      <c r="C539" s="2" t="s">
        <v>3263</v>
      </c>
    </row>
    <row r="540" spans="3:3" x14ac:dyDescent="0.2">
      <c r="C540" s="2" t="s">
        <v>3238</v>
      </c>
    </row>
    <row r="541" spans="3:3" x14ac:dyDescent="0.2">
      <c r="C541" s="2" t="s">
        <v>3258</v>
      </c>
    </row>
    <row r="542" spans="3:3" x14ac:dyDescent="0.2">
      <c r="C542" s="2" t="s">
        <v>3241</v>
      </c>
    </row>
    <row r="543" spans="3:3" x14ac:dyDescent="0.2">
      <c r="C543" s="2" t="s">
        <v>3245</v>
      </c>
    </row>
    <row r="544" spans="3:3" x14ac:dyDescent="0.2">
      <c r="C544" s="2" t="s">
        <v>3239</v>
      </c>
    </row>
    <row r="545" spans="3:3" x14ac:dyDescent="0.2">
      <c r="C545" s="2" t="s">
        <v>3332</v>
      </c>
    </row>
    <row r="546" spans="3:3" x14ac:dyDescent="0.2">
      <c r="C546" s="2" t="s">
        <v>3343</v>
      </c>
    </row>
    <row r="547" spans="3:3" x14ac:dyDescent="0.2">
      <c r="C547" s="2" t="s">
        <v>3330</v>
      </c>
    </row>
    <row r="548" spans="3:3" x14ac:dyDescent="0.2">
      <c r="C548" s="2" t="s">
        <v>3278</v>
      </c>
    </row>
    <row r="549" spans="3:3" x14ac:dyDescent="0.2">
      <c r="C549" s="2" t="s">
        <v>3326</v>
      </c>
    </row>
    <row r="550" spans="3:3" x14ac:dyDescent="0.2">
      <c r="C550" s="2" t="s">
        <v>3312</v>
      </c>
    </row>
    <row r="551" spans="3:3" x14ac:dyDescent="0.2">
      <c r="C551" s="2" t="s">
        <v>3313</v>
      </c>
    </row>
    <row r="552" spans="3:3" x14ac:dyDescent="0.2">
      <c r="C552" s="2" t="s">
        <v>3305</v>
      </c>
    </row>
    <row r="553" spans="3:3" x14ac:dyDescent="0.2">
      <c r="C553" s="2" t="s">
        <v>3276</v>
      </c>
    </row>
    <row r="554" spans="3:3" x14ac:dyDescent="0.2">
      <c r="C554" s="2" t="s">
        <v>3308</v>
      </c>
    </row>
    <row r="555" spans="3:3" x14ac:dyDescent="0.2">
      <c r="C555" s="2" t="s">
        <v>3279</v>
      </c>
    </row>
    <row r="556" spans="3:3" x14ac:dyDescent="0.2">
      <c r="C556" s="2" t="s">
        <v>3311</v>
      </c>
    </row>
    <row r="557" spans="3:3" x14ac:dyDescent="0.2">
      <c r="C557" s="2" t="s">
        <v>3708</v>
      </c>
    </row>
    <row r="558" spans="3:3" x14ac:dyDescent="0.2">
      <c r="C558" s="2" t="s">
        <v>3295</v>
      </c>
    </row>
    <row r="559" spans="3:3" x14ac:dyDescent="0.2">
      <c r="C559" s="2" t="s">
        <v>3272</v>
      </c>
    </row>
    <row r="560" spans="3:3" x14ac:dyDescent="0.2">
      <c r="C560" s="2" t="s">
        <v>3296</v>
      </c>
    </row>
    <row r="561" spans="3:3" x14ac:dyDescent="0.2">
      <c r="C561" s="2" t="s">
        <v>3281</v>
      </c>
    </row>
    <row r="562" spans="3:3" x14ac:dyDescent="0.2">
      <c r="C562" s="2" t="s">
        <v>3260</v>
      </c>
    </row>
    <row r="563" spans="3:3" x14ac:dyDescent="0.2">
      <c r="C563" s="2" t="s">
        <v>3264</v>
      </c>
    </row>
    <row r="564" spans="3:3" x14ac:dyDescent="0.2">
      <c r="C564" s="2" t="s">
        <v>3240</v>
      </c>
    </row>
    <row r="565" spans="3:3" x14ac:dyDescent="0.2">
      <c r="C565" s="2" t="s">
        <v>3228</v>
      </c>
    </row>
    <row r="566" spans="3:3" x14ac:dyDescent="0.2">
      <c r="C566" s="2" t="s">
        <v>3226</v>
      </c>
    </row>
    <row r="567" spans="3:3" x14ac:dyDescent="0.2">
      <c r="C567" s="2" t="s">
        <v>3209</v>
      </c>
    </row>
    <row r="568" spans="3:3" x14ac:dyDescent="0.2">
      <c r="C568" s="2" t="s">
        <v>3220</v>
      </c>
    </row>
    <row r="569" spans="3:3" x14ac:dyDescent="0.2">
      <c r="C569" s="2" t="s">
        <v>3229</v>
      </c>
    </row>
    <row r="570" spans="3:3" x14ac:dyDescent="0.2">
      <c r="C570" s="2" t="s">
        <v>3231</v>
      </c>
    </row>
    <row r="571" spans="3:3" x14ac:dyDescent="0.2">
      <c r="C571" s="2" t="s">
        <v>3307</v>
      </c>
    </row>
    <row r="572" spans="3:3" x14ac:dyDescent="0.2">
      <c r="C572" s="2" t="s">
        <v>3208</v>
      </c>
    </row>
    <row r="573" spans="3:3" x14ac:dyDescent="0.2">
      <c r="C573" s="2" t="s">
        <v>3215</v>
      </c>
    </row>
    <row r="574" spans="3:3" x14ac:dyDescent="0.2">
      <c r="C574" s="2" t="s">
        <v>3210</v>
      </c>
    </row>
    <row r="575" spans="3:3" x14ac:dyDescent="0.2">
      <c r="C575" s="2" t="s">
        <v>3211</v>
      </c>
    </row>
    <row r="576" spans="3:3" x14ac:dyDescent="0.2">
      <c r="C576" s="2" t="s">
        <v>3216</v>
      </c>
    </row>
    <row r="577" spans="3:3" x14ac:dyDescent="0.2">
      <c r="C577" s="2" t="s">
        <v>3212</v>
      </c>
    </row>
    <row r="578" spans="3:3" x14ac:dyDescent="0.2">
      <c r="C578" s="2" t="s">
        <v>3217</v>
      </c>
    </row>
    <row r="579" spans="3:3" x14ac:dyDescent="0.2">
      <c r="C579" s="2" t="s">
        <v>3202</v>
      </c>
    </row>
    <row r="580" spans="3:3" x14ac:dyDescent="0.2">
      <c r="C580" s="2" t="s">
        <v>3203</v>
      </c>
    </row>
    <row r="581" spans="3:3" x14ac:dyDescent="0.2">
      <c r="C581" s="2" t="s">
        <v>3255</v>
      </c>
    </row>
    <row r="582" spans="3:3" x14ac:dyDescent="0.2">
      <c r="C582" s="2" t="s">
        <v>3262</v>
      </c>
    </row>
    <row r="583" spans="3:3" x14ac:dyDescent="0.2">
      <c r="C583" s="2" t="s">
        <v>3253</v>
      </c>
    </row>
    <row r="584" spans="3:3" x14ac:dyDescent="0.2">
      <c r="C584" s="2" t="s">
        <v>3195</v>
      </c>
    </row>
    <row r="585" spans="3:3" x14ac:dyDescent="0.2">
      <c r="C585" s="2" t="s">
        <v>3234</v>
      </c>
    </row>
    <row r="586" spans="3:3" x14ac:dyDescent="0.2">
      <c r="C586" s="2" t="s">
        <v>3206</v>
      </c>
    </row>
    <row r="587" spans="3:3" x14ac:dyDescent="0.2">
      <c r="C587" s="2" t="s">
        <v>3207</v>
      </c>
    </row>
    <row r="588" spans="3:3" x14ac:dyDescent="0.2">
      <c r="C588" s="2" t="s">
        <v>3251</v>
      </c>
    </row>
    <row r="589" spans="3:3" x14ac:dyDescent="0.2">
      <c r="C589" s="2" t="s">
        <v>3237</v>
      </c>
    </row>
    <row r="590" spans="3:3" x14ac:dyDescent="0.2">
      <c r="C590" s="2" t="s">
        <v>3232</v>
      </c>
    </row>
    <row r="591" spans="3:3" x14ac:dyDescent="0.2">
      <c r="C591" s="2" t="s">
        <v>3192</v>
      </c>
    </row>
    <row r="592" spans="3:3" x14ac:dyDescent="0.2">
      <c r="C592" s="2" t="s">
        <v>3178</v>
      </c>
    </row>
    <row r="593" spans="3:3" x14ac:dyDescent="0.2">
      <c r="C593" s="2" t="s">
        <v>3236</v>
      </c>
    </row>
    <row r="594" spans="3:3" x14ac:dyDescent="0.2">
      <c r="C594" s="2" t="s">
        <v>3194</v>
      </c>
    </row>
    <row r="595" spans="3:3" x14ac:dyDescent="0.2">
      <c r="C595" s="2" t="s">
        <v>3249</v>
      </c>
    </row>
    <row r="596" spans="3:3" x14ac:dyDescent="0.2">
      <c r="C596" s="2" t="s">
        <v>3252</v>
      </c>
    </row>
    <row r="597" spans="3:3" x14ac:dyDescent="0.2">
      <c r="C597" s="2" t="s">
        <v>3204</v>
      </c>
    </row>
    <row r="598" spans="3:3" x14ac:dyDescent="0.2">
      <c r="C598" s="2" t="s">
        <v>3186</v>
      </c>
    </row>
    <row r="599" spans="3:3" x14ac:dyDescent="0.2">
      <c r="C599" s="2" t="s">
        <v>3189</v>
      </c>
    </row>
    <row r="600" spans="3:3" x14ac:dyDescent="0.2">
      <c r="C600" s="2" t="s">
        <v>3185</v>
      </c>
    </row>
    <row r="601" spans="3:3" x14ac:dyDescent="0.2">
      <c r="C601" s="2" t="s">
        <v>3102</v>
      </c>
    </row>
    <row r="602" spans="3:3" x14ac:dyDescent="0.2">
      <c r="C602" s="2" t="s">
        <v>3177</v>
      </c>
    </row>
    <row r="603" spans="3:3" x14ac:dyDescent="0.2">
      <c r="C603" s="2" t="s">
        <v>3173</v>
      </c>
    </row>
    <row r="604" spans="3:3" x14ac:dyDescent="0.2">
      <c r="C604" s="2" t="s">
        <v>3176</v>
      </c>
    </row>
    <row r="605" spans="3:3" x14ac:dyDescent="0.2">
      <c r="C605" s="2" t="s">
        <v>3104</v>
      </c>
    </row>
    <row r="606" spans="3:3" x14ac:dyDescent="0.2">
      <c r="C606" s="2" t="s">
        <v>3132</v>
      </c>
    </row>
    <row r="607" spans="3:3" x14ac:dyDescent="0.2">
      <c r="C607" s="2" t="s">
        <v>3121</v>
      </c>
    </row>
    <row r="608" spans="3:3" x14ac:dyDescent="0.2">
      <c r="C608" s="2" t="s">
        <v>3146</v>
      </c>
    </row>
    <row r="609" spans="3:3" x14ac:dyDescent="0.2">
      <c r="C609" s="2" t="s">
        <v>3137</v>
      </c>
    </row>
    <row r="610" spans="3:3" x14ac:dyDescent="0.2">
      <c r="C610" s="2" t="s">
        <v>3161</v>
      </c>
    </row>
    <row r="611" spans="3:3" x14ac:dyDescent="0.2">
      <c r="C611" s="2" t="s">
        <v>3149</v>
      </c>
    </row>
    <row r="612" spans="3:3" x14ac:dyDescent="0.2">
      <c r="C612" s="2" t="s">
        <v>3118</v>
      </c>
    </row>
    <row r="613" spans="3:3" x14ac:dyDescent="0.2">
      <c r="C613" s="2" t="s">
        <v>3197</v>
      </c>
    </row>
    <row r="614" spans="3:3" x14ac:dyDescent="0.2">
      <c r="C614" s="2" t="s">
        <v>3201</v>
      </c>
    </row>
    <row r="615" spans="3:3" x14ac:dyDescent="0.2">
      <c r="C615" s="2" t="s">
        <v>3233</v>
      </c>
    </row>
    <row r="616" spans="3:3" x14ac:dyDescent="0.2">
      <c r="C616" s="2" t="s">
        <v>3141</v>
      </c>
    </row>
    <row r="617" spans="3:3" x14ac:dyDescent="0.2">
      <c r="C617" s="2" t="s">
        <v>3159</v>
      </c>
    </row>
    <row r="618" spans="3:3" x14ac:dyDescent="0.2">
      <c r="C618" s="2" t="s">
        <v>3170</v>
      </c>
    </row>
    <row r="619" spans="3:3" x14ac:dyDescent="0.2">
      <c r="C619" s="2" t="s">
        <v>3089</v>
      </c>
    </row>
    <row r="620" spans="3:3" x14ac:dyDescent="0.2">
      <c r="C620" s="2" t="s">
        <v>3105</v>
      </c>
    </row>
    <row r="621" spans="3:3" x14ac:dyDescent="0.2">
      <c r="C621" s="2" t="s">
        <v>3160</v>
      </c>
    </row>
    <row r="622" spans="3:3" x14ac:dyDescent="0.2">
      <c r="C622" s="2" t="s">
        <v>3158</v>
      </c>
    </row>
    <row r="623" spans="3:3" x14ac:dyDescent="0.2">
      <c r="C623" s="2" t="s">
        <v>3136</v>
      </c>
    </row>
    <row r="624" spans="3:3" x14ac:dyDescent="0.2">
      <c r="C624" s="2" t="s">
        <v>3180</v>
      </c>
    </row>
    <row r="625" spans="3:3" x14ac:dyDescent="0.2">
      <c r="C625" s="2" t="s">
        <v>3150</v>
      </c>
    </row>
    <row r="626" spans="3:3" x14ac:dyDescent="0.2">
      <c r="C626" s="2" t="s">
        <v>3190</v>
      </c>
    </row>
    <row r="627" spans="3:3" x14ac:dyDescent="0.2">
      <c r="C627" s="2" t="s">
        <v>3131</v>
      </c>
    </row>
    <row r="628" spans="3:3" x14ac:dyDescent="0.2">
      <c r="C628" s="2" t="s">
        <v>3034</v>
      </c>
    </row>
    <row r="629" spans="3:3" x14ac:dyDescent="0.2">
      <c r="C629" s="2" t="s">
        <v>3182</v>
      </c>
    </row>
    <row r="630" spans="3:3" x14ac:dyDescent="0.2">
      <c r="C630" s="2" t="s">
        <v>3033</v>
      </c>
    </row>
    <row r="631" spans="3:3" x14ac:dyDescent="0.2">
      <c r="C631" s="2" t="s">
        <v>3090</v>
      </c>
    </row>
    <row r="632" spans="3:3" x14ac:dyDescent="0.2">
      <c r="C632" s="2" t="s">
        <v>3055</v>
      </c>
    </row>
    <row r="633" spans="3:3" x14ac:dyDescent="0.2">
      <c r="C633" s="2" t="s">
        <v>3068</v>
      </c>
    </row>
    <row r="634" spans="3:3" x14ac:dyDescent="0.2">
      <c r="C634" s="2" t="s">
        <v>3042</v>
      </c>
    </row>
    <row r="635" spans="3:3" x14ac:dyDescent="0.2">
      <c r="C635" s="2" t="s">
        <v>3171</v>
      </c>
    </row>
    <row r="636" spans="3:3" x14ac:dyDescent="0.2">
      <c r="C636" s="2" t="s">
        <v>3164</v>
      </c>
    </row>
    <row r="637" spans="3:3" x14ac:dyDescent="0.2">
      <c r="C637" s="2" t="s">
        <v>3027</v>
      </c>
    </row>
    <row r="638" spans="3:3" x14ac:dyDescent="0.2">
      <c r="C638" s="2" t="s">
        <v>3114</v>
      </c>
    </row>
    <row r="639" spans="3:3" x14ac:dyDescent="0.2">
      <c r="C639" s="2" t="s">
        <v>3122</v>
      </c>
    </row>
    <row r="640" spans="3:3" x14ac:dyDescent="0.2">
      <c r="C640" s="2" t="s">
        <v>3184</v>
      </c>
    </row>
    <row r="641" spans="3:3" x14ac:dyDescent="0.2">
      <c r="C641" s="2" t="s">
        <v>3116</v>
      </c>
    </row>
    <row r="642" spans="3:3" x14ac:dyDescent="0.2">
      <c r="C642" s="2" t="s">
        <v>3115</v>
      </c>
    </row>
    <row r="643" spans="3:3" x14ac:dyDescent="0.2">
      <c r="C643" s="2" t="s">
        <v>3127</v>
      </c>
    </row>
    <row r="644" spans="3:3" x14ac:dyDescent="0.2">
      <c r="C644" s="2" t="s">
        <v>3144</v>
      </c>
    </row>
    <row r="645" spans="3:3" x14ac:dyDescent="0.2">
      <c r="C645" s="2" t="s">
        <v>3162</v>
      </c>
    </row>
    <row r="646" spans="3:3" x14ac:dyDescent="0.2">
      <c r="C646" s="2" t="s">
        <v>3086</v>
      </c>
    </row>
    <row r="647" spans="3:3" x14ac:dyDescent="0.2">
      <c r="C647" s="2" t="s">
        <v>3096</v>
      </c>
    </row>
    <row r="648" spans="3:3" x14ac:dyDescent="0.2">
      <c r="C648" s="2" t="s">
        <v>3057</v>
      </c>
    </row>
    <row r="649" spans="3:3" x14ac:dyDescent="0.2">
      <c r="C649" s="2" t="s">
        <v>3047</v>
      </c>
    </row>
    <row r="650" spans="3:3" x14ac:dyDescent="0.2">
      <c r="C650" s="2" t="s">
        <v>3125</v>
      </c>
    </row>
    <row r="651" spans="3:3" x14ac:dyDescent="0.2">
      <c r="C651" s="2" t="s">
        <v>3077</v>
      </c>
    </row>
    <row r="652" spans="3:3" x14ac:dyDescent="0.2">
      <c r="C652" s="2" t="s">
        <v>3065</v>
      </c>
    </row>
    <row r="653" spans="3:3" x14ac:dyDescent="0.2">
      <c r="C653" s="2" t="s">
        <v>3066</v>
      </c>
    </row>
    <row r="654" spans="3:3" x14ac:dyDescent="0.2">
      <c r="C654" s="2" t="s">
        <v>3151</v>
      </c>
    </row>
    <row r="655" spans="3:3" x14ac:dyDescent="0.2">
      <c r="C655" s="2" t="s">
        <v>3148</v>
      </c>
    </row>
    <row r="656" spans="3:3" x14ac:dyDescent="0.2">
      <c r="C656" s="2" t="s">
        <v>3075</v>
      </c>
    </row>
    <row r="657" spans="3:3" x14ac:dyDescent="0.2">
      <c r="C657" s="2" t="s">
        <v>3053</v>
      </c>
    </row>
    <row r="658" spans="3:3" x14ac:dyDescent="0.2">
      <c r="C658" s="2" t="s">
        <v>3120</v>
      </c>
    </row>
    <row r="659" spans="3:3" x14ac:dyDescent="0.2">
      <c r="C659" s="2" t="s">
        <v>3156</v>
      </c>
    </row>
    <row r="660" spans="3:3" x14ac:dyDescent="0.2">
      <c r="C660" s="2" t="s">
        <v>3058</v>
      </c>
    </row>
    <row r="661" spans="3:3" x14ac:dyDescent="0.2">
      <c r="C661" s="2" t="s">
        <v>3064</v>
      </c>
    </row>
    <row r="662" spans="3:3" x14ac:dyDescent="0.2">
      <c r="C662" s="2" t="s">
        <v>3061</v>
      </c>
    </row>
    <row r="663" spans="3:3" x14ac:dyDescent="0.2">
      <c r="C663" s="2" t="s">
        <v>3039</v>
      </c>
    </row>
    <row r="664" spans="3:3" x14ac:dyDescent="0.2">
      <c r="C664" s="2" t="s">
        <v>3052</v>
      </c>
    </row>
    <row r="665" spans="3:3" x14ac:dyDescent="0.2">
      <c r="C665" s="2" t="s">
        <v>3168</v>
      </c>
    </row>
    <row r="666" spans="3:3" x14ac:dyDescent="0.2">
      <c r="C666" s="2" t="s">
        <v>3041</v>
      </c>
    </row>
    <row r="667" spans="3:3" x14ac:dyDescent="0.2">
      <c r="C667" s="2" t="s">
        <v>3071</v>
      </c>
    </row>
    <row r="668" spans="3:3" x14ac:dyDescent="0.2">
      <c r="C668" s="2" t="s">
        <v>3045</v>
      </c>
    </row>
    <row r="669" spans="3:3" x14ac:dyDescent="0.2">
      <c r="C669" s="2" t="s">
        <v>3050</v>
      </c>
    </row>
    <row r="670" spans="3:3" x14ac:dyDescent="0.2">
      <c r="C670" s="2" t="s">
        <v>3165</v>
      </c>
    </row>
    <row r="671" spans="3:3" x14ac:dyDescent="0.2">
      <c r="C671" s="2" t="s">
        <v>3087</v>
      </c>
    </row>
    <row r="672" spans="3:3" x14ac:dyDescent="0.2">
      <c r="C672" s="2" t="s">
        <v>3081</v>
      </c>
    </row>
    <row r="673" spans="3:3" x14ac:dyDescent="0.2">
      <c r="C673" s="2" t="s">
        <v>3093</v>
      </c>
    </row>
    <row r="674" spans="3:3" x14ac:dyDescent="0.2">
      <c r="C674" s="2" t="s">
        <v>3099</v>
      </c>
    </row>
    <row r="675" spans="3:3" x14ac:dyDescent="0.2">
      <c r="C675" s="2" t="s">
        <v>3026</v>
      </c>
    </row>
    <row r="676" spans="3:3" x14ac:dyDescent="0.2">
      <c r="C676" s="2" t="s">
        <v>3035</v>
      </c>
    </row>
    <row r="677" spans="3:3" x14ac:dyDescent="0.2">
      <c r="C677" s="2" t="s">
        <v>3798</v>
      </c>
    </row>
    <row r="678" spans="3:3" x14ac:dyDescent="0.2">
      <c r="C678" s="2" t="s">
        <v>3032</v>
      </c>
    </row>
    <row r="679" spans="3:3" x14ac:dyDescent="0.2">
      <c r="C679" s="2" t="s">
        <v>3084</v>
      </c>
    </row>
    <row r="680" spans="3:3" x14ac:dyDescent="0.2">
      <c r="C680" s="2" t="s">
        <v>3051</v>
      </c>
    </row>
    <row r="681" spans="3:3" x14ac:dyDescent="0.2">
      <c r="C681" s="2" t="s">
        <v>3043</v>
      </c>
    </row>
    <row r="682" spans="3:3" x14ac:dyDescent="0.2">
      <c r="C682" s="2" t="s">
        <v>3799</v>
      </c>
    </row>
    <row r="683" spans="3:3" x14ac:dyDescent="0.2">
      <c r="C683" s="2" t="s">
        <v>3169</v>
      </c>
    </row>
    <row r="684" spans="3:3" x14ac:dyDescent="0.2">
      <c r="C684" s="2" t="s">
        <v>3800</v>
      </c>
    </row>
    <row r="685" spans="3:3" x14ac:dyDescent="0.2">
      <c r="C685" s="2" t="s">
        <v>3088</v>
      </c>
    </row>
    <row r="686" spans="3:3" x14ac:dyDescent="0.2">
      <c r="C686" s="2" t="s">
        <v>3801</v>
      </c>
    </row>
    <row r="687" spans="3:3" x14ac:dyDescent="0.2">
      <c r="C687" s="2" t="s">
        <v>3094</v>
      </c>
    </row>
    <row r="688" spans="3:3" x14ac:dyDescent="0.2">
      <c r="C688" s="2" t="s">
        <v>3092</v>
      </c>
    </row>
    <row r="689" spans="3:3" x14ac:dyDescent="0.2">
      <c r="C689" s="2" t="s">
        <v>3082</v>
      </c>
    </row>
    <row r="690" spans="3:3" x14ac:dyDescent="0.2">
      <c r="C690" s="2" t="s">
        <v>3091</v>
      </c>
    </row>
    <row r="691" spans="3:3" x14ac:dyDescent="0.2">
      <c r="C691" s="2" t="s">
        <v>3062</v>
      </c>
    </row>
    <row r="692" spans="3:3" x14ac:dyDescent="0.2">
      <c r="C692" s="2" t="s">
        <v>3046</v>
      </c>
    </row>
    <row r="693" spans="3:3" x14ac:dyDescent="0.2">
      <c r="C693" s="2" t="s">
        <v>3031</v>
      </c>
    </row>
    <row r="694" spans="3:3" x14ac:dyDescent="0.2">
      <c r="C694" s="2" t="s">
        <v>3802</v>
      </c>
    </row>
    <row r="695" spans="3:3" x14ac:dyDescent="0.2">
      <c r="C695" s="2" t="s">
        <v>3098</v>
      </c>
    </row>
    <row r="696" spans="3:3" x14ac:dyDescent="0.2">
      <c r="C696" s="2" t="s">
        <v>3803</v>
      </c>
    </row>
    <row r="697" spans="3:3" x14ac:dyDescent="0.2">
      <c r="C697" s="2" t="s">
        <v>3036</v>
      </c>
    </row>
    <row r="698" spans="3:3" x14ac:dyDescent="0.2">
      <c r="C698" s="2" t="s">
        <v>3100</v>
      </c>
    </row>
    <row r="699" spans="3:3" x14ac:dyDescent="0.2">
      <c r="C699" s="2" t="s">
        <v>3804</v>
      </c>
    </row>
    <row r="700" spans="3:3" x14ac:dyDescent="0.2">
      <c r="C700" s="2" t="s">
        <v>3805</v>
      </c>
    </row>
    <row r="701" spans="3:3" x14ac:dyDescent="0.2">
      <c r="C701" s="2" t="s">
        <v>3101</v>
      </c>
    </row>
    <row r="702" spans="3:3" x14ac:dyDescent="0.2">
      <c r="C702" s="2" t="s">
        <v>3806</v>
      </c>
    </row>
    <row r="703" spans="3:3" x14ac:dyDescent="0.2">
      <c r="C703" s="2" t="s">
        <v>3807</v>
      </c>
    </row>
    <row r="704" spans="3:3" x14ac:dyDescent="0.2">
      <c r="C704" s="2" t="s">
        <v>3037</v>
      </c>
    </row>
    <row r="705" spans="3:3" x14ac:dyDescent="0.2">
      <c r="C705" s="2" t="s">
        <v>3808</v>
      </c>
    </row>
    <row r="706" spans="3:3" x14ac:dyDescent="0.2">
      <c r="C706" s="2" t="s">
        <v>3809</v>
      </c>
    </row>
    <row r="707" spans="3:3" x14ac:dyDescent="0.2">
      <c r="C707" s="2" t="s">
        <v>3810</v>
      </c>
    </row>
    <row r="708" spans="3:3" x14ac:dyDescent="0.2">
      <c r="C708" s="2" t="s">
        <v>3811</v>
      </c>
    </row>
    <row r="709" spans="3:3" x14ac:dyDescent="0.2">
      <c r="C709" s="2" t="s">
        <v>3812</v>
      </c>
    </row>
    <row r="710" spans="3:3" x14ac:dyDescent="0.2">
      <c r="C710" s="2" t="s">
        <v>3813</v>
      </c>
    </row>
    <row r="711" spans="3:3" x14ac:dyDescent="0.2">
      <c r="C711" s="2" t="s">
        <v>3814</v>
      </c>
    </row>
    <row r="712" spans="3:3" x14ac:dyDescent="0.2">
      <c r="C712" s="2" t="s">
        <v>3815</v>
      </c>
    </row>
    <row r="713" spans="3:3" x14ac:dyDescent="0.2">
      <c r="C713" s="2" t="s">
        <v>3816</v>
      </c>
    </row>
    <row r="714" spans="3:3" x14ac:dyDescent="0.2">
      <c r="C714" s="2" t="s">
        <v>3817</v>
      </c>
    </row>
    <row r="715" spans="3:3" x14ac:dyDescent="0.2">
      <c r="C715" s="2" t="s">
        <v>3818</v>
      </c>
    </row>
    <row r="716" spans="3:3" x14ac:dyDescent="0.2">
      <c r="C716" s="2" t="s">
        <v>3819</v>
      </c>
    </row>
    <row r="717" spans="3:3" x14ac:dyDescent="0.2">
      <c r="C717" s="2" t="s">
        <v>3820</v>
      </c>
    </row>
    <row r="718" spans="3:3" x14ac:dyDescent="0.2">
      <c r="C718" s="2" t="s">
        <v>3821</v>
      </c>
    </row>
    <row r="719" spans="3:3" x14ac:dyDescent="0.2">
      <c r="C719" s="2" t="s">
        <v>3822</v>
      </c>
    </row>
    <row r="720" spans="3:3" x14ac:dyDescent="0.2">
      <c r="C720" s="2" t="s">
        <v>3823</v>
      </c>
    </row>
    <row r="721" spans="3:3" x14ac:dyDescent="0.2">
      <c r="C721" s="2" t="s">
        <v>3824</v>
      </c>
    </row>
    <row r="722" spans="3:3" x14ac:dyDescent="0.2">
      <c r="C722" s="2" t="s">
        <v>3825</v>
      </c>
    </row>
    <row r="723" spans="3:3" x14ac:dyDescent="0.2">
      <c r="C723" s="2" t="s">
        <v>3826</v>
      </c>
    </row>
    <row r="724" spans="3:3" x14ac:dyDescent="0.2">
      <c r="C724" s="2" t="s">
        <v>3827</v>
      </c>
    </row>
    <row r="725" spans="3:3" x14ac:dyDescent="0.2">
      <c r="C725" s="2" t="s">
        <v>3828</v>
      </c>
    </row>
    <row r="726" spans="3:3" x14ac:dyDescent="0.2">
      <c r="C726" s="2" t="s">
        <v>3829</v>
      </c>
    </row>
    <row r="727" spans="3:3" x14ac:dyDescent="0.2">
      <c r="C727" s="2" t="s">
        <v>3830</v>
      </c>
    </row>
    <row r="728" spans="3:3" x14ac:dyDescent="0.2">
      <c r="C728" s="2" t="s">
        <v>3831</v>
      </c>
    </row>
    <row r="729" spans="3:3" x14ac:dyDescent="0.2">
      <c r="C729" s="2" t="s">
        <v>3832</v>
      </c>
    </row>
    <row r="730" spans="3:3" x14ac:dyDescent="0.2">
      <c r="C730" s="2" t="s">
        <v>3833</v>
      </c>
    </row>
    <row r="731" spans="3:3" x14ac:dyDescent="0.2">
      <c r="C731" s="2" t="s">
        <v>3834</v>
      </c>
    </row>
    <row r="732" spans="3:3" x14ac:dyDescent="0.2">
      <c r="C732" s="2" t="s">
        <v>3835</v>
      </c>
    </row>
    <row r="733" spans="3:3" x14ac:dyDescent="0.2">
      <c r="C733" s="2" t="s">
        <v>3836</v>
      </c>
    </row>
    <row r="734" spans="3:3" x14ac:dyDescent="0.2">
      <c r="C734" s="2" t="s">
        <v>3837</v>
      </c>
    </row>
    <row r="735" spans="3:3" x14ac:dyDescent="0.2">
      <c r="C735" s="2" t="s">
        <v>3838</v>
      </c>
    </row>
    <row r="736" spans="3:3" x14ac:dyDescent="0.2">
      <c r="C736" s="2" t="s">
        <v>3839</v>
      </c>
    </row>
    <row r="737" spans="3:3" x14ac:dyDescent="0.2">
      <c r="C737" s="2" t="s">
        <v>3840</v>
      </c>
    </row>
    <row r="738" spans="3:3" x14ac:dyDescent="0.2">
      <c r="C738" s="2" t="s">
        <v>3841</v>
      </c>
    </row>
    <row r="739" spans="3:3" x14ac:dyDescent="0.2">
      <c r="C739" s="2" t="s">
        <v>3842</v>
      </c>
    </row>
    <row r="740" spans="3:3" x14ac:dyDescent="0.2">
      <c r="C740" s="2" t="s">
        <v>3843</v>
      </c>
    </row>
    <row r="741" spans="3:3" x14ac:dyDescent="0.2">
      <c r="C741" s="2" t="s">
        <v>3844</v>
      </c>
    </row>
    <row r="742" spans="3:3" x14ac:dyDescent="0.2">
      <c r="C742" s="2" t="s">
        <v>3845</v>
      </c>
    </row>
    <row r="743" spans="3:3" x14ac:dyDescent="0.2">
      <c r="C743" s="2" t="s">
        <v>3846</v>
      </c>
    </row>
    <row r="744" spans="3:3" x14ac:dyDescent="0.2">
      <c r="C744" s="2" t="s">
        <v>3847</v>
      </c>
    </row>
    <row r="745" spans="3:3" x14ac:dyDescent="0.2">
      <c r="C745" s="2" t="s">
        <v>3848</v>
      </c>
    </row>
    <row r="746" spans="3:3" x14ac:dyDescent="0.2">
      <c r="C746" s="2" t="s">
        <v>3849</v>
      </c>
    </row>
    <row r="747" spans="3:3" x14ac:dyDescent="0.2">
      <c r="C747" s="2" t="s">
        <v>3850</v>
      </c>
    </row>
    <row r="748" spans="3:3" x14ac:dyDescent="0.2">
      <c r="C748" s="2" t="s">
        <v>3851</v>
      </c>
    </row>
    <row r="749" spans="3:3" x14ac:dyDescent="0.2">
      <c r="C749" s="2" t="s">
        <v>3852</v>
      </c>
    </row>
    <row r="750" spans="3:3" x14ac:dyDescent="0.2">
      <c r="C750" s="2" t="s">
        <v>3853</v>
      </c>
    </row>
    <row r="751" spans="3:3" x14ac:dyDescent="0.2">
      <c r="C751" s="2" t="s">
        <v>3854</v>
      </c>
    </row>
    <row r="752" spans="3:3" x14ac:dyDescent="0.2">
      <c r="C752" s="2" t="s">
        <v>3855</v>
      </c>
    </row>
    <row r="753" spans="3:3" x14ac:dyDescent="0.2">
      <c r="C753" s="2" t="s">
        <v>3856</v>
      </c>
    </row>
    <row r="754" spans="3:3" x14ac:dyDescent="0.2">
      <c r="C754" s="2" t="s">
        <v>3857</v>
      </c>
    </row>
    <row r="755" spans="3:3" x14ac:dyDescent="0.2">
      <c r="C755" s="2" t="s">
        <v>3858</v>
      </c>
    </row>
    <row r="756" spans="3:3" x14ac:dyDescent="0.2">
      <c r="C756" s="2" t="s">
        <v>3859</v>
      </c>
    </row>
    <row r="757" spans="3:3" x14ac:dyDescent="0.2">
      <c r="C757" s="2" t="s">
        <v>3860</v>
      </c>
    </row>
    <row r="758" spans="3:3" x14ac:dyDescent="0.2">
      <c r="C758" s="2" t="s">
        <v>3861</v>
      </c>
    </row>
    <row r="759" spans="3:3" x14ac:dyDescent="0.2">
      <c r="C759" s="2" t="s">
        <v>3862</v>
      </c>
    </row>
    <row r="760" spans="3:3" x14ac:dyDescent="0.2">
      <c r="C760" s="2" t="s">
        <v>3863</v>
      </c>
    </row>
    <row r="761" spans="3:3" x14ac:dyDescent="0.2">
      <c r="C761" s="2" t="s">
        <v>3864</v>
      </c>
    </row>
    <row r="762" spans="3:3" x14ac:dyDescent="0.2">
      <c r="C762" s="2" t="s">
        <v>3865</v>
      </c>
    </row>
    <row r="763" spans="3:3" x14ac:dyDescent="0.2">
      <c r="C763" s="2" t="s">
        <v>3866</v>
      </c>
    </row>
    <row r="764" spans="3:3" x14ac:dyDescent="0.2">
      <c r="C764" s="2" t="s">
        <v>3867</v>
      </c>
    </row>
    <row r="765" spans="3:3" x14ac:dyDescent="0.2">
      <c r="C765" s="2" t="s">
        <v>3868</v>
      </c>
    </row>
    <row r="766" spans="3:3" x14ac:dyDescent="0.2">
      <c r="C766" s="2" t="s">
        <v>3869</v>
      </c>
    </row>
    <row r="767" spans="3:3" x14ac:dyDescent="0.2">
      <c r="C767" s="2" t="s">
        <v>3870</v>
      </c>
    </row>
    <row r="768" spans="3:3" x14ac:dyDescent="0.2">
      <c r="C768" s="2" t="s">
        <v>3871</v>
      </c>
    </row>
    <row r="769" spans="3:3" x14ac:dyDescent="0.2">
      <c r="C769" s="2" t="s">
        <v>3872</v>
      </c>
    </row>
    <row r="770" spans="3:3" x14ac:dyDescent="0.2">
      <c r="C770" s="2" t="s">
        <v>3873</v>
      </c>
    </row>
    <row r="771" spans="3:3" x14ac:dyDescent="0.2">
      <c r="C771" s="2" t="s">
        <v>3874</v>
      </c>
    </row>
    <row r="772" spans="3:3" x14ac:dyDescent="0.2">
      <c r="C772" s="2" t="s">
        <v>3875</v>
      </c>
    </row>
    <row r="773" spans="3:3" x14ac:dyDescent="0.2">
      <c r="C773" s="2" t="s">
        <v>3876</v>
      </c>
    </row>
    <row r="774" spans="3:3" x14ac:dyDescent="0.2">
      <c r="C774" s="2" t="s">
        <v>3877</v>
      </c>
    </row>
    <row r="775" spans="3:3" x14ac:dyDescent="0.2">
      <c r="C775" s="2" t="s">
        <v>3878</v>
      </c>
    </row>
    <row r="776" spans="3:3" x14ac:dyDescent="0.2">
      <c r="C776" s="2" t="s">
        <v>3879</v>
      </c>
    </row>
    <row r="777" spans="3:3" x14ac:dyDescent="0.2">
      <c r="C777" s="2" t="s">
        <v>3880</v>
      </c>
    </row>
    <row r="778" spans="3:3" x14ac:dyDescent="0.2">
      <c r="C778" s="2" t="s">
        <v>3881</v>
      </c>
    </row>
    <row r="779" spans="3:3" x14ac:dyDescent="0.2">
      <c r="C779" s="2" t="s">
        <v>3882</v>
      </c>
    </row>
    <row r="780" spans="3:3" x14ac:dyDescent="0.2">
      <c r="C780" s="2" t="s">
        <v>3883</v>
      </c>
    </row>
    <row r="781" spans="3:3" x14ac:dyDescent="0.2">
      <c r="C781" s="2" t="s">
        <v>3884</v>
      </c>
    </row>
    <row r="782" spans="3:3" x14ac:dyDescent="0.2">
      <c r="C782" s="2" t="s">
        <v>3885</v>
      </c>
    </row>
    <row r="783" spans="3:3" x14ac:dyDescent="0.2">
      <c r="C783" s="2" t="s">
        <v>3886</v>
      </c>
    </row>
    <row r="784" spans="3:3" x14ac:dyDescent="0.2">
      <c r="C784" s="2" t="s">
        <v>3887</v>
      </c>
    </row>
    <row r="785" spans="3:3" x14ac:dyDescent="0.2">
      <c r="C785" s="2" t="s">
        <v>3888</v>
      </c>
    </row>
    <row r="786" spans="3:3" x14ac:dyDescent="0.2">
      <c r="C786" s="2" t="s">
        <v>3889</v>
      </c>
    </row>
    <row r="787" spans="3:3" x14ac:dyDescent="0.2">
      <c r="C787" s="2" t="s">
        <v>3890</v>
      </c>
    </row>
    <row r="788" spans="3:3" x14ac:dyDescent="0.2">
      <c r="C788" s="2" t="s">
        <v>3891</v>
      </c>
    </row>
    <row r="789" spans="3:3" x14ac:dyDescent="0.2">
      <c r="C789" s="2" t="s">
        <v>3892</v>
      </c>
    </row>
    <row r="790" spans="3:3" x14ac:dyDescent="0.2">
      <c r="C790" s="2" t="s">
        <v>3893</v>
      </c>
    </row>
    <row r="791" spans="3:3" x14ac:dyDescent="0.2">
      <c r="C791" s="2" t="s">
        <v>3894</v>
      </c>
    </row>
    <row r="792" spans="3:3" x14ac:dyDescent="0.2">
      <c r="C792" s="2" t="s">
        <v>3895</v>
      </c>
    </row>
    <row r="793" spans="3:3" x14ac:dyDescent="0.2">
      <c r="C793" s="2" t="s">
        <v>3896</v>
      </c>
    </row>
    <row r="794" spans="3:3" x14ac:dyDescent="0.2">
      <c r="C794" s="2" t="s">
        <v>3897</v>
      </c>
    </row>
    <row r="795" spans="3:3" x14ac:dyDescent="0.2">
      <c r="C795" s="2" t="s">
        <v>3898</v>
      </c>
    </row>
    <row r="796" spans="3:3" x14ac:dyDescent="0.2">
      <c r="C796" s="2" t="s">
        <v>3899</v>
      </c>
    </row>
    <row r="797" spans="3:3" x14ac:dyDescent="0.2">
      <c r="C797" s="2" t="s">
        <v>3900</v>
      </c>
    </row>
    <row r="798" spans="3:3" x14ac:dyDescent="0.2">
      <c r="C798" s="2" t="s">
        <v>3901</v>
      </c>
    </row>
    <row r="799" spans="3:3" x14ac:dyDescent="0.2">
      <c r="C799" s="2" t="s">
        <v>3902</v>
      </c>
    </row>
    <row r="800" spans="3:3" x14ac:dyDescent="0.2">
      <c r="C800" s="2" t="s">
        <v>3377</v>
      </c>
    </row>
    <row r="801" spans="3:3" x14ac:dyDescent="0.2">
      <c r="C801" s="2" t="s">
        <v>3275</v>
      </c>
    </row>
    <row r="802" spans="3:3" x14ac:dyDescent="0.2">
      <c r="C802" s="2" t="s">
        <v>3044</v>
      </c>
    </row>
    <row r="803" spans="3:3" x14ac:dyDescent="0.2">
      <c r="C803" s="2" t="s">
        <v>3903</v>
      </c>
    </row>
    <row r="804" spans="3:3" x14ac:dyDescent="0.2">
      <c r="C804" s="2" t="s">
        <v>3904</v>
      </c>
    </row>
    <row r="805" spans="3:3" x14ac:dyDescent="0.2">
      <c r="C805" s="2" t="s">
        <v>3905</v>
      </c>
    </row>
    <row r="806" spans="3:3" x14ac:dyDescent="0.2">
      <c r="C806" s="2" t="s">
        <v>3108</v>
      </c>
    </row>
    <row r="807" spans="3:3" x14ac:dyDescent="0.2">
      <c r="C807" s="2" t="s">
        <v>3155</v>
      </c>
    </row>
    <row r="808" spans="3:3" x14ac:dyDescent="0.2">
      <c r="C808" s="2" t="s">
        <v>3906</v>
      </c>
    </row>
    <row r="809" spans="3:3" x14ac:dyDescent="0.2">
      <c r="C809" s="2" t="s">
        <v>3907</v>
      </c>
    </row>
    <row r="810" spans="3:3" x14ac:dyDescent="0.2">
      <c r="C810" s="2" t="s">
        <v>3908</v>
      </c>
    </row>
    <row r="811" spans="3:3" x14ac:dyDescent="0.2">
      <c r="C811" s="2" t="s">
        <v>3128</v>
      </c>
    </row>
    <row r="812" spans="3:3" x14ac:dyDescent="0.2">
      <c r="C812" s="2" t="s">
        <v>3179</v>
      </c>
    </row>
    <row r="813" spans="3:3" x14ac:dyDescent="0.2">
      <c r="C813" s="2" t="s">
        <v>3225</v>
      </c>
    </row>
    <row r="814" spans="3:3" x14ac:dyDescent="0.2">
      <c r="C814" s="2" t="s">
        <v>3219</v>
      </c>
    </row>
    <row r="815" spans="3:3" x14ac:dyDescent="0.2">
      <c r="C815" s="2" t="s">
        <v>3909</v>
      </c>
    </row>
    <row r="816" spans="3:3" x14ac:dyDescent="0.2">
      <c r="C816" s="2" t="s">
        <v>3254</v>
      </c>
    </row>
    <row r="817" spans="3:3" x14ac:dyDescent="0.2">
      <c r="C817" s="2" t="s">
        <v>3133</v>
      </c>
    </row>
  </sheetData>
  <mergeCells count="3">
    <mergeCell ref="A3:A4"/>
    <mergeCell ref="A239:L239"/>
    <mergeCell ref="O239:P239"/>
  </mergeCells>
  <conditionalFormatting sqref="B3">
    <cfRule type="duplicateValues" dxfId="154" priority="3"/>
  </conditionalFormatting>
  <conditionalFormatting sqref="B4:B238">
    <cfRule type="duplicateValues" dxfId="153" priority="58"/>
  </conditionalFormatting>
  <conditionalFormatting sqref="C1:C1048576">
    <cfRule type="duplicateValues" dxfId="15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82"/>
  <sheetViews>
    <sheetView zoomScale="110" zoomScaleNormal="110" workbookViewId="0">
      <pane xSplit="3" ySplit="2" topLeftCell="D309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5.25" customHeight="1" x14ac:dyDescent="0.2">
      <c r="A3" s="141" t="s">
        <v>2774</v>
      </c>
      <c r="B3" s="73" t="s">
        <v>1880</v>
      </c>
      <c r="C3" s="9" t="s">
        <v>1881</v>
      </c>
      <c r="D3" s="75" t="s">
        <v>426</v>
      </c>
      <c r="E3" s="13">
        <v>44421</v>
      </c>
      <c r="F3" s="75" t="s">
        <v>1661</v>
      </c>
      <c r="G3" s="13">
        <v>44422</v>
      </c>
      <c r="H3" s="10" t="s">
        <v>1662</v>
      </c>
      <c r="I3" s="1">
        <v>50</v>
      </c>
      <c r="J3" s="1">
        <v>80</v>
      </c>
      <c r="K3" s="1">
        <v>40</v>
      </c>
      <c r="L3" s="1">
        <v>34</v>
      </c>
      <c r="M3" s="79">
        <v>40</v>
      </c>
      <c r="N3" s="8">
        <v>40</v>
      </c>
      <c r="O3" s="62">
        <v>3000</v>
      </c>
      <c r="P3" s="63">
        <f>Table224523689101112131415161718192021222423456723456891011121314[[#This Row],[PEMBULATAN]]*O3</f>
        <v>120000</v>
      </c>
    </row>
    <row r="4" spans="1:16" ht="35.25" customHeight="1" x14ac:dyDescent="0.2">
      <c r="A4" s="142"/>
      <c r="B4" s="74"/>
      <c r="C4" s="9" t="s">
        <v>1882</v>
      </c>
      <c r="D4" s="75" t="s">
        <v>426</v>
      </c>
      <c r="E4" s="13">
        <v>44421</v>
      </c>
      <c r="F4" s="75" t="s">
        <v>1661</v>
      </c>
      <c r="G4" s="13">
        <v>44422</v>
      </c>
      <c r="H4" s="10" t="s">
        <v>1662</v>
      </c>
      <c r="I4" s="1">
        <v>70</v>
      </c>
      <c r="J4" s="1">
        <v>10</v>
      </c>
      <c r="K4" s="1">
        <v>50</v>
      </c>
      <c r="L4" s="1">
        <v>7</v>
      </c>
      <c r="M4" s="79">
        <v>8.75</v>
      </c>
      <c r="N4" s="8">
        <v>9</v>
      </c>
      <c r="O4" s="62">
        <v>3000</v>
      </c>
      <c r="P4" s="63">
        <f>Table224523689101112131415161718192021222423456723456891011121314[[#This Row],[PEMBULATAN]]*O4</f>
        <v>27000</v>
      </c>
    </row>
    <row r="5" spans="1:16" ht="35.25" customHeight="1" x14ac:dyDescent="0.2">
      <c r="A5" s="90"/>
      <c r="B5" s="74"/>
      <c r="C5" s="85" t="s">
        <v>1883</v>
      </c>
      <c r="D5" s="77" t="s">
        <v>426</v>
      </c>
      <c r="E5" s="13">
        <v>44421</v>
      </c>
      <c r="F5" s="75" t="s">
        <v>1661</v>
      </c>
      <c r="G5" s="13">
        <v>44422</v>
      </c>
      <c r="H5" s="76" t="s">
        <v>1662</v>
      </c>
      <c r="I5" s="15">
        <v>20</v>
      </c>
      <c r="J5" s="15">
        <v>60</v>
      </c>
      <c r="K5" s="15">
        <v>65</v>
      </c>
      <c r="L5" s="15">
        <v>22</v>
      </c>
      <c r="M5" s="80">
        <v>19.5</v>
      </c>
      <c r="N5" s="71">
        <v>22</v>
      </c>
      <c r="O5" s="62">
        <v>3000</v>
      </c>
      <c r="P5" s="63">
        <f>Table224523689101112131415161718192021222423456723456891011121314[[#This Row],[PEMBULATAN]]*O5</f>
        <v>66000</v>
      </c>
    </row>
    <row r="6" spans="1:16" ht="35.25" customHeight="1" x14ac:dyDescent="0.2">
      <c r="A6" s="90"/>
      <c r="B6" s="74"/>
      <c r="C6" s="85" t="s">
        <v>1884</v>
      </c>
      <c r="D6" s="77" t="s">
        <v>426</v>
      </c>
      <c r="E6" s="13">
        <v>44421</v>
      </c>
      <c r="F6" s="75" t="s">
        <v>1661</v>
      </c>
      <c r="G6" s="13">
        <v>44422</v>
      </c>
      <c r="H6" s="76" t="s">
        <v>1662</v>
      </c>
      <c r="I6" s="15">
        <v>30</v>
      </c>
      <c r="J6" s="15">
        <v>40</v>
      </c>
      <c r="K6" s="15">
        <v>64</v>
      </c>
      <c r="L6" s="15">
        <v>10</v>
      </c>
      <c r="M6" s="80">
        <v>19.2</v>
      </c>
      <c r="N6" s="71">
        <v>19</v>
      </c>
      <c r="O6" s="62">
        <v>3000</v>
      </c>
      <c r="P6" s="63">
        <f>Table224523689101112131415161718192021222423456723456891011121314[[#This Row],[PEMBULATAN]]*O6</f>
        <v>57000</v>
      </c>
    </row>
    <row r="7" spans="1:16" ht="35.25" customHeight="1" x14ac:dyDescent="0.2">
      <c r="A7" s="90"/>
      <c r="B7" s="74"/>
      <c r="C7" s="85" t="s">
        <v>1885</v>
      </c>
      <c r="D7" s="77" t="s">
        <v>426</v>
      </c>
      <c r="E7" s="13">
        <v>44421</v>
      </c>
      <c r="F7" s="75" t="s">
        <v>1661</v>
      </c>
      <c r="G7" s="13">
        <v>44422</v>
      </c>
      <c r="H7" s="76" t="s">
        <v>1662</v>
      </c>
      <c r="I7" s="15">
        <v>97</v>
      </c>
      <c r="J7" s="15">
        <v>90</v>
      </c>
      <c r="K7" s="15">
        <v>4</v>
      </c>
      <c r="L7" s="15">
        <v>4</v>
      </c>
      <c r="M7" s="80">
        <v>8.73</v>
      </c>
      <c r="N7" s="71">
        <v>9</v>
      </c>
      <c r="O7" s="62">
        <v>3000</v>
      </c>
      <c r="P7" s="63">
        <f>Table224523689101112131415161718192021222423456723456891011121314[[#This Row],[PEMBULATAN]]*O7</f>
        <v>27000</v>
      </c>
    </row>
    <row r="8" spans="1:16" ht="35.25" customHeight="1" x14ac:dyDescent="0.2">
      <c r="A8" s="90"/>
      <c r="B8" s="74"/>
      <c r="C8" s="85" t="s">
        <v>1886</v>
      </c>
      <c r="D8" s="77" t="s">
        <v>426</v>
      </c>
      <c r="E8" s="13">
        <v>44421</v>
      </c>
      <c r="F8" s="75" t="s">
        <v>1661</v>
      </c>
      <c r="G8" s="13">
        <v>44422</v>
      </c>
      <c r="H8" s="76" t="s">
        <v>1662</v>
      </c>
      <c r="I8" s="15">
        <v>24</v>
      </c>
      <c r="J8" s="15">
        <v>30</v>
      </c>
      <c r="K8" s="15">
        <v>33</v>
      </c>
      <c r="L8" s="15">
        <v>2</v>
      </c>
      <c r="M8" s="80">
        <v>5.94</v>
      </c>
      <c r="N8" s="71">
        <v>6</v>
      </c>
      <c r="O8" s="62">
        <v>3000</v>
      </c>
      <c r="P8" s="63">
        <f>Table224523689101112131415161718192021222423456723456891011121314[[#This Row],[PEMBULATAN]]*O8</f>
        <v>18000</v>
      </c>
    </row>
    <row r="9" spans="1:16" ht="35.25" customHeight="1" x14ac:dyDescent="0.2">
      <c r="A9" s="90"/>
      <c r="B9" s="74"/>
      <c r="C9" s="85" t="s">
        <v>1887</v>
      </c>
      <c r="D9" s="77" t="s">
        <v>426</v>
      </c>
      <c r="E9" s="13">
        <v>44421</v>
      </c>
      <c r="F9" s="75" t="s">
        <v>1661</v>
      </c>
      <c r="G9" s="13">
        <v>44422</v>
      </c>
      <c r="H9" s="76" t="s">
        <v>1662</v>
      </c>
      <c r="I9" s="15">
        <v>33</v>
      </c>
      <c r="J9" s="15">
        <v>30</v>
      </c>
      <c r="K9" s="15">
        <v>25</v>
      </c>
      <c r="L9" s="15">
        <v>10</v>
      </c>
      <c r="M9" s="80">
        <v>6.1875</v>
      </c>
      <c r="N9" s="71">
        <v>10</v>
      </c>
      <c r="O9" s="62">
        <v>3000</v>
      </c>
      <c r="P9" s="63">
        <f>Table224523689101112131415161718192021222423456723456891011121314[[#This Row],[PEMBULATAN]]*O9</f>
        <v>30000</v>
      </c>
    </row>
    <row r="10" spans="1:16" ht="35.25" customHeight="1" x14ac:dyDescent="0.2">
      <c r="A10" s="90"/>
      <c r="B10" s="74"/>
      <c r="C10" s="85" t="s">
        <v>1888</v>
      </c>
      <c r="D10" s="77" t="s">
        <v>426</v>
      </c>
      <c r="E10" s="13">
        <v>44421</v>
      </c>
      <c r="F10" s="75" t="s">
        <v>1661</v>
      </c>
      <c r="G10" s="13">
        <v>44422</v>
      </c>
      <c r="H10" s="76" t="s">
        <v>1662</v>
      </c>
      <c r="I10" s="15">
        <v>57</v>
      </c>
      <c r="J10" s="15">
        <v>47</v>
      </c>
      <c r="K10" s="15">
        <v>20</v>
      </c>
      <c r="L10" s="15">
        <v>10</v>
      </c>
      <c r="M10" s="80">
        <v>13.395</v>
      </c>
      <c r="N10" s="71">
        <v>13</v>
      </c>
      <c r="O10" s="62">
        <v>3000</v>
      </c>
      <c r="P10" s="63">
        <f>Table224523689101112131415161718192021222423456723456891011121314[[#This Row],[PEMBULATAN]]*O10</f>
        <v>39000</v>
      </c>
    </row>
    <row r="11" spans="1:16" ht="35.25" customHeight="1" x14ac:dyDescent="0.2">
      <c r="A11" s="90"/>
      <c r="B11" s="74"/>
      <c r="C11" s="85" t="s">
        <v>1889</v>
      </c>
      <c r="D11" s="77" t="s">
        <v>426</v>
      </c>
      <c r="E11" s="13">
        <v>44421</v>
      </c>
      <c r="F11" s="75" t="s">
        <v>1661</v>
      </c>
      <c r="G11" s="13">
        <v>44422</v>
      </c>
      <c r="H11" s="76" t="s">
        <v>1662</v>
      </c>
      <c r="I11" s="15">
        <v>40</v>
      </c>
      <c r="J11" s="15">
        <v>15</v>
      </c>
      <c r="K11" s="15">
        <v>30</v>
      </c>
      <c r="L11" s="15">
        <v>4</v>
      </c>
      <c r="M11" s="80">
        <v>4.5</v>
      </c>
      <c r="N11" s="71">
        <v>5</v>
      </c>
      <c r="O11" s="62">
        <v>3000</v>
      </c>
      <c r="P11" s="63">
        <f>Table224523689101112131415161718192021222423456723456891011121314[[#This Row],[PEMBULATAN]]*O11</f>
        <v>15000</v>
      </c>
    </row>
    <row r="12" spans="1:16" ht="35.25" customHeight="1" x14ac:dyDescent="0.2">
      <c r="A12" s="90"/>
      <c r="B12" s="74"/>
      <c r="C12" s="85" t="s">
        <v>1890</v>
      </c>
      <c r="D12" s="77" t="s">
        <v>426</v>
      </c>
      <c r="E12" s="13">
        <v>44421</v>
      </c>
      <c r="F12" s="75" t="s">
        <v>1661</v>
      </c>
      <c r="G12" s="13">
        <v>44422</v>
      </c>
      <c r="H12" s="76" t="s">
        <v>1662</v>
      </c>
      <c r="I12" s="15">
        <v>41</v>
      </c>
      <c r="J12" s="15">
        <v>30</v>
      </c>
      <c r="K12" s="15">
        <v>50</v>
      </c>
      <c r="L12" s="15">
        <v>9</v>
      </c>
      <c r="M12" s="80">
        <v>15.375</v>
      </c>
      <c r="N12" s="71">
        <v>15</v>
      </c>
      <c r="O12" s="62">
        <v>3000</v>
      </c>
      <c r="P12" s="63">
        <f>Table224523689101112131415161718192021222423456723456891011121314[[#This Row],[PEMBULATAN]]*O12</f>
        <v>45000</v>
      </c>
    </row>
    <row r="13" spans="1:16" ht="35.25" customHeight="1" x14ac:dyDescent="0.2">
      <c r="A13" s="90"/>
      <c r="B13" s="74"/>
      <c r="C13" s="85" t="s">
        <v>1891</v>
      </c>
      <c r="D13" s="77" t="s">
        <v>426</v>
      </c>
      <c r="E13" s="13">
        <v>44421</v>
      </c>
      <c r="F13" s="75" t="s">
        <v>1661</v>
      </c>
      <c r="G13" s="13">
        <v>44422</v>
      </c>
      <c r="H13" s="76" t="s">
        <v>1662</v>
      </c>
      <c r="I13" s="15">
        <v>40</v>
      </c>
      <c r="J13" s="15">
        <v>60</v>
      </c>
      <c r="K13" s="15">
        <v>70</v>
      </c>
      <c r="L13" s="15">
        <v>6</v>
      </c>
      <c r="M13" s="80">
        <v>42</v>
      </c>
      <c r="N13" s="71">
        <v>42</v>
      </c>
      <c r="O13" s="62">
        <v>3000</v>
      </c>
      <c r="P13" s="63">
        <f>Table224523689101112131415161718192021222423456723456891011121314[[#This Row],[PEMBULATAN]]*O13</f>
        <v>126000</v>
      </c>
    </row>
    <row r="14" spans="1:16" ht="35.25" customHeight="1" x14ac:dyDescent="0.2">
      <c r="A14" s="90"/>
      <c r="B14" s="74"/>
      <c r="C14" s="85" t="s">
        <v>1892</v>
      </c>
      <c r="D14" s="77" t="s">
        <v>426</v>
      </c>
      <c r="E14" s="13">
        <v>44421</v>
      </c>
      <c r="F14" s="75" t="s">
        <v>1661</v>
      </c>
      <c r="G14" s="13">
        <v>44422</v>
      </c>
      <c r="H14" s="76" t="s">
        <v>1662</v>
      </c>
      <c r="I14" s="15">
        <v>43</v>
      </c>
      <c r="J14" s="15">
        <v>10</v>
      </c>
      <c r="K14" s="15">
        <v>12</v>
      </c>
      <c r="L14" s="15">
        <v>5</v>
      </c>
      <c r="M14" s="80">
        <v>1.29</v>
      </c>
      <c r="N14" s="71">
        <v>5</v>
      </c>
      <c r="O14" s="62">
        <v>3000</v>
      </c>
      <c r="P14" s="63">
        <f>Table224523689101112131415161718192021222423456723456891011121314[[#This Row],[PEMBULATAN]]*O14</f>
        <v>15000</v>
      </c>
    </row>
    <row r="15" spans="1:16" ht="35.25" customHeight="1" x14ac:dyDescent="0.2">
      <c r="A15" s="90"/>
      <c r="B15" s="74"/>
      <c r="C15" s="85" t="s">
        <v>1893</v>
      </c>
      <c r="D15" s="77" t="s">
        <v>426</v>
      </c>
      <c r="E15" s="13">
        <v>44421</v>
      </c>
      <c r="F15" s="75" t="s">
        <v>1661</v>
      </c>
      <c r="G15" s="13">
        <v>44422</v>
      </c>
      <c r="H15" s="76" t="s">
        <v>1662</v>
      </c>
      <c r="I15" s="15">
        <v>30</v>
      </c>
      <c r="J15" s="15">
        <v>20</v>
      </c>
      <c r="K15" s="15">
        <v>15</v>
      </c>
      <c r="L15" s="15">
        <v>9</v>
      </c>
      <c r="M15" s="80">
        <v>2.25</v>
      </c>
      <c r="N15" s="71">
        <v>9</v>
      </c>
      <c r="O15" s="62">
        <v>3000</v>
      </c>
      <c r="P15" s="63">
        <f>Table224523689101112131415161718192021222423456723456891011121314[[#This Row],[PEMBULATAN]]*O15</f>
        <v>27000</v>
      </c>
    </row>
    <row r="16" spans="1:16" ht="35.25" customHeight="1" x14ac:dyDescent="0.2">
      <c r="A16" s="90"/>
      <c r="B16" s="74"/>
      <c r="C16" s="85" t="s">
        <v>1894</v>
      </c>
      <c r="D16" s="77" t="s">
        <v>426</v>
      </c>
      <c r="E16" s="13">
        <v>44421</v>
      </c>
      <c r="F16" s="75" t="s">
        <v>1661</v>
      </c>
      <c r="G16" s="13">
        <v>44422</v>
      </c>
      <c r="H16" s="76" t="s">
        <v>1662</v>
      </c>
      <c r="I16" s="15">
        <v>34</v>
      </c>
      <c r="J16" s="15">
        <v>37</v>
      </c>
      <c r="K16" s="15">
        <v>50</v>
      </c>
      <c r="L16" s="15">
        <v>2</v>
      </c>
      <c r="M16" s="80">
        <v>15.725</v>
      </c>
      <c r="N16" s="71">
        <v>16</v>
      </c>
      <c r="O16" s="62">
        <v>3000</v>
      </c>
      <c r="P16" s="63">
        <f>Table224523689101112131415161718192021222423456723456891011121314[[#This Row],[PEMBULATAN]]*O16</f>
        <v>48000</v>
      </c>
    </row>
    <row r="17" spans="1:16" ht="35.25" customHeight="1" x14ac:dyDescent="0.2">
      <c r="A17" s="90"/>
      <c r="B17" s="74"/>
      <c r="C17" s="85" t="s">
        <v>1895</v>
      </c>
      <c r="D17" s="77" t="s">
        <v>426</v>
      </c>
      <c r="E17" s="13">
        <v>44421</v>
      </c>
      <c r="F17" s="75" t="s">
        <v>1661</v>
      </c>
      <c r="G17" s="13">
        <v>44422</v>
      </c>
      <c r="H17" s="76" t="s">
        <v>1662</v>
      </c>
      <c r="I17" s="15">
        <v>72</v>
      </c>
      <c r="J17" s="15">
        <v>15</v>
      </c>
      <c r="K17" s="15">
        <v>20</v>
      </c>
      <c r="L17" s="15">
        <v>16</v>
      </c>
      <c r="M17" s="80">
        <v>5.4</v>
      </c>
      <c r="N17" s="71">
        <v>16</v>
      </c>
      <c r="O17" s="62">
        <v>3000</v>
      </c>
      <c r="P17" s="63">
        <f>Table224523689101112131415161718192021222423456723456891011121314[[#This Row],[PEMBULATAN]]*O17</f>
        <v>48000</v>
      </c>
    </row>
    <row r="18" spans="1:16" ht="35.25" customHeight="1" x14ac:dyDescent="0.2">
      <c r="A18" s="90"/>
      <c r="B18" s="74"/>
      <c r="C18" s="85" t="s">
        <v>1896</v>
      </c>
      <c r="D18" s="77" t="s">
        <v>426</v>
      </c>
      <c r="E18" s="13">
        <v>44421</v>
      </c>
      <c r="F18" s="75" t="s">
        <v>1661</v>
      </c>
      <c r="G18" s="13">
        <v>44422</v>
      </c>
      <c r="H18" s="76" t="s">
        <v>1662</v>
      </c>
      <c r="I18" s="15">
        <v>130</v>
      </c>
      <c r="J18" s="15">
        <v>30</v>
      </c>
      <c r="K18" s="15">
        <v>13</v>
      </c>
      <c r="L18" s="15">
        <v>5</v>
      </c>
      <c r="M18" s="80">
        <v>12.675000000000001</v>
      </c>
      <c r="N18" s="71">
        <v>13</v>
      </c>
      <c r="O18" s="62">
        <v>3000</v>
      </c>
      <c r="P18" s="63">
        <f>Table224523689101112131415161718192021222423456723456891011121314[[#This Row],[PEMBULATAN]]*O18</f>
        <v>39000</v>
      </c>
    </row>
    <row r="19" spans="1:16" ht="35.25" customHeight="1" x14ac:dyDescent="0.2">
      <c r="A19" s="90"/>
      <c r="B19" s="74"/>
      <c r="C19" s="85" t="s">
        <v>1897</v>
      </c>
      <c r="D19" s="77" t="s">
        <v>426</v>
      </c>
      <c r="E19" s="13">
        <v>44421</v>
      </c>
      <c r="F19" s="75" t="s">
        <v>1661</v>
      </c>
      <c r="G19" s="13">
        <v>44422</v>
      </c>
      <c r="H19" s="76" t="s">
        <v>1662</v>
      </c>
      <c r="I19" s="15">
        <v>40</v>
      </c>
      <c r="J19" s="15">
        <v>40</v>
      </c>
      <c r="K19" s="15">
        <v>40</v>
      </c>
      <c r="L19" s="15">
        <v>3</v>
      </c>
      <c r="M19" s="80">
        <v>16</v>
      </c>
      <c r="N19" s="71">
        <v>16</v>
      </c>
      <c r="O19" s="62">
        <v>3000</v>
      </c>
      <c r="P19" s="63">
        <f>Table224523689101112131415161718192021222423456723456891011121314[[#This Row],[PEMBULATAN]]*O19</f>
        <v>48000</v>
      </c>
    </row>
    <row r="20" spans="1:16" ht="35.25" customHeight="1" x14ac:dyDescent="0.2">
      <c r="A20" s="90"/>
      <c r="B20" s="74"/>
      <c r="C20" s="85" t="s">
        <v>1898</v>
      </c>
      <c r="D20" s="77" t="s">
        <v>426</v>
      </c>
      <c r="E20" s="13">
        <v>44421</v>
      </c>
      <c r="F20" s="75" t="s">
        <v>1661</v>
      </c>
      <c r="G20" s="13">
        <v>44422</v>
      </c>
      <c r="H20" s="76" t="s">
        <v>1662</v>
      </c>
      <c r="I20" s="15">
        <v>51</v>
      </c>
      <c r="J20" s="15">
        <v>31</v>
      </c>
      <c r="K20" s="15">
        <v>21</v>
      </c>
      <c r="L20" s="15">
        <v>6</v>
      </c>
      <c r="M20" s="80">
        <v>8.3002500000000001</v>
      </c>
      <c r="N20" s="71">
        <v>8</v>
      </c>
      <c r="O20" s="62">
        <v>3000</v>
      </c>
      <c r="P20" s="63">
        <f>Table224523689101112131415161718192021222423456723456891011121314[[#This Row],[PEMBULATAN]]*O20</f>
        <v>24000</v>
      </c>
    </row>
    <row r="21" spans="1:16" ht="35.25" customHeight="1" x14ac:dyDescent="0.2">
      <c r="A21" s="90"/>
      <c r="B21" s="74"/>
      <c r="C21" s="85" t="s">
        <v>1899</v>
      </c>
      <c r="D21" s="77" t="s">
        <v>426</v>
      </c>
      <c r="E21" s="13">
        <v>44421</v>
      </c>
      <c r="F21" s="75" t="s">
        <v>1661</v>
      </c>
      <c r="G21" s="13">
        <v>44422</v>
      </c>
      <c r="H21" s="76" t="s">
        <v>1662</v>
      </c>
      <c r="I21" s="15">
        <v>40</v>
      </c>
      <c r="J21" s="15">
        <v>22</v>
      </c>
      <c r="K21" s="15">
        <v>17</v>
      </c>
      <c r="L21" s="15">
        <v>8</v>
      </c>
      <c r="M21" s="80">
        <v>3.74</v>
      </c>
      <c r="N21" s="71">
        <v>8</v>
      </c>
      <c r="O21" s="62">
        <v>3000</v>
      </c>
      <c r="P21" s="63">
        <f>Table224523689101112131415161718192021222423456723456891011121314[[#This Row],[PEMBULATAN]]*O21</f>
        <v>24000</v>
      </c>
    </row>
    <row r="22" spans="1:16" ht="35.25" customHeight="1" x14ac:dyDescent="0.2">
      <c r="A22" s="90"/>
      <c r="B22" s="74"/>
      <c r="C22" s="85" t="s">
        <v>1900</v>
      </c>
      <c r="D22" s="77" t="s">
        <v>426</v>
      </c>
      <c r="E22" s="13">
        <v>44421</v>
      </c>
      <c r="F22" s="75" t="s">
        <v>1661</v>
      </c>
      <c r="G22" s="13">
        <v>44422</v>
      </c>
      <c r="H22" s="76" t="s">
        <v>1662</v>
      </c>
      <c r="I22" s="15">
        <v>30</v>
      </c>
      <c r="J22" s="15">
        <v>22</v>
      </c>
      <c r="K22" s="15">
        <v>30</v>
      </c>
      <c r="L22" s="15">
        <v>2</v>
      </c>
      <c r="M22" s="80">
        <v>4.95</v>
      </c>
      <c r="N22" s="71">
        <v>5</v>
      </c>
      <c r="O22" s="62">
        <v>3000</v>
      </c>
      <c r="P22" s="63">
        <f>Table224523689101112131415161718192021222423456723456891011121314[[#This Row],[PEMBULATAN]]*O22</f>
        <v>15000</v>
      </c>
    </row>
    <row r="23" spans="1:16" ht="35.25" customHeight="1" x14ac:dyDescent="0.2">
      <c r="A23" s="90"/>
      <c r="B23" s="74"/>
      <c r="C23" s="85" t="s">
        <v>1901</v>
      </c>
      <c r="D23" s="77" t="s">
        <v>426</v>
      </c>
      <c r="E23" s="13">
        <v>44421</v>
      </c>
      <c r="F23" s="75" t="s">
        <v>1661</v>
      </c>
      <c r="G23" s="13">
        <v>44422</v>
      </c>
      <c r="H23" s="76" t="s">
        <v>1662</v>
      </c>
      <c r="I23" s="15">
        <v>40</v>
      </c>
      <c r="J23" s="15">
        <v>40</v>
      </c>
      <c r="K23" s="15">
        <v>40</v>
      </c>
      <c r="L23" s="15">
        <v>2</v>
      </c>
      <c r="M23" s="80">
        <v>16</v>
      </c>
      <c r="N23" s="71">
        <v>16</v>
      </c>
      <c r="O23" s="62">
        <v>3000</v>
      </c>
      <c r="P23" s="63">
        <f>Table224523689101112131415161718192021222423456723456891011121314[[#This Row],[PEMBULATAN]]*O23</f>
        <v>48000</v>
      </c>
    </row>
    <row r="24" spans="1:16" ht="35.25" customHeight="1" x14ac:dyDescent="0.2">
      <c r="A24" s="90"/>
      <c r="B24" s="74"/>
      <c r="C24" s="85" t="s">
        <v>1902</v>
      </c>
      <c r="D24" s="77" t="s">
        <v>426</v>
      </c>
      <c r="E24" s="13">
        <v>44421</v>
      </c>
      <c r="F24" s="75" t="s">
        <v>1661</v>
      </c>
      <c r="G24" s="13">
        <v>44422</v>
      </c>
      <c r="H24" s="76" t="s">
        <v>1662</v>
      </c>
      <c r="I24" s="15">
        <v>53</v>
      </c>
      <c r="J24" s="15">
        <v>29</v>
      </c>
      <c r="K24" s="15">
        <v>29</v>
      </c>
      <c r="L24" s="15">
        <v>2</v>
      </c>
      <c r="M24" s="80">
        <v>11.14325</v>
      </c>
      <c r="N24" s="71">
        <v>11</v>
      </c>
      <c r="O24" s="62">
        <v>3000</v>
      </c>
      <c r="P24" s="63">
        <f>Table224523689101112131415161718192021222423456723456891011121314[[#This Row],[PEMBULATAN]]*O24</f>
        <v>33000</v>
      </c>
    </row>
    <row r="25" spans="1:16" ht="35.25" customHeight="1" x14ac:dyDescent="0.2">
      <c r="A25" s="90"/>
      <c r="B25" s="74"/>
      <c r="C25" s="85" t="s">
        <v>1903</v>
      </c>
      <c r="D25" s="77" t="s">
        <v>426</v>
      </c>
      <c r="E25" s="13">
        <v>44421</v>
      </c>
      <c r="F25" s="75" t="s">
        <v>1661</v>
      </c>
      <c r="G25" s="13">
        <v>44422</v>
      </c>
      <c r="H25" s="76" t="s">
        <v>1662</v>
      </c>
      <c r="I25" s="15">
        <v>110</v>
      </c>
      <c r="J25" s="15">
        <v>27</v>
      </c>
      <c r="K25" s="15">
        <v>27</v>
      </c>
      <c r="L25" s="15">
        <v>6</v>
      </c>
      <c r="M25" s="80">
        <v>20.047499999999999</v>
      </c>
      <c r="N25" s="71">
        <v>20</v>
      </c>
      <c r="O25" s="62">
        <v>3000</v>
      </c>
      <c r="P25" s="63">
        <f>Table224523689101112131415161718192021222423456723456891011121314[[#This Row],[PEMBULATAN]]*O25</f>
        <v>60000</v>
      </c>
    </row>
    <row r="26" spans="1:16" ht="35.25" customHeight="1" x14ac:dyDescent="0.2">
      <c r="A26" s="90"/>
      <c r="B26" s="74"/>
      <c r="C26" s="85" t="s">
        <v>1904</v>
      </c>
      <c r="D26" s="77" t="s">
        <v>426</v>
      </c>
      <c r="E26" s="13">
        <v>44421</v>
      </c>
      <c r="F26" s="75" t="s">
        <v>1661</v>
      </c>
      <c r="G26" s="13">
        <v>44422</v>
      </c>
      <c r="H26" s="76" t="s">
        <v>1662</v>
      </c>
      <c r="I26" s="15">
        <v>31</v>
      </c>
      <c r="J26" s="15">
        <v>29</v>
      </c>
      <c r="K26" s="15">
        <v>10</v>
      </c>
      <c r="L26" s="15">
        <v>3</v>
      </c>
      <c r="M26" s="80">
        <v>2.2475000000000001</v>
      </c>
      <c r="N26" s="71">
        <v>3</v>
      </c>
      <c r="O26" s="62">
        <v>3000</v>
      </c>
      <c r="P26" s="63">
        <f>Table224523689101112131415161718192021222423456723456891011121314[[#This Row],[PEMBULATAN]]*O26</f>
        <v>9000</v>
      </c>
    </row>
    <row r="27" spans="1:16" ht="35.25" customHeight="1" x14ac:dyDescent="0.2">
      <c r="A27" s="90"/>
      <c r="B27" s="74"/>
      <c r="C27" s="85" t="s">
        <v>1905</v>
      </c>
      <c r="D27" s="77" t="s">
        <v>426</v>
      </c>
      <c r="E27" s="13">
        <v>44421</v>
      </c>
      <c r="F27" s="75" t="s">
        <v>1661</v>
      </c>
      <c r="G27" s="13">
        <v>44422</v>
      </c>
      <c r="H27" s="76" t="s">
        <v>1662</v>
      </c>
      <c r="I27" s="15">
        <v>66</v>
      </c>
      <c r="J27" s="15">
        <v>46</v>
      </c>
      <c r="K27" s="15">
        <v>7</v>
      </c>
      <c r="L27" s="15">
        <v>3</v>
      </c>
      <c r="M27" s="80">
        <v>5.3129999999999997</v>
      </c>
      <c r="N27" s="71">
        <v>5</v>
      </c>
      <c r="O27" s="62">
        <v>3000</v>
      </c>
      <c r="P27" s="63">
        <f>Table224523689101112131415161718192021222423456723456891011121314[[#This Row],[PEMBULATAN]]*O27</f>
        <v>15000</v>
      </c>
    </row>
    <row r="28" spans="1:16" ht="35.25" customHeight="1" x14ac:dyDescent="0.2">
      <c r="A28" s="90"/>
      <c r="B28" s="74"/>
      <c r="C28" s="85" t="s">
        <v>1906</v>
      </c>
      <c r="D28" s="77" t="s">
        <v>426</v>
      </c>
      <c r="E28" s="13">
        <v>44421</v>
      </c>
      <c r="F28" s="75" t="s">
        <v>1661</v>
      </c>
      <c r="G28" s="13">
        <v>44422</v>
      </c>
      <c r="H28" s="76" t="s">
        <v>1662</v>
      </c>
      <c r="I28" s="15">
        <v>96</v>
      </c>
      <c r="J28" s="15">
        <v>46</v>
      </c>
      <c r="K28" s="15">
        <v>1</v>
      </c>
      <c r="L28" s="15">
        <v>1</v>
      </c>
      <c r="M28" s="80">
        <v>1.1040000000000001</v>
      </c>
      <c r="N28" s="71">
        <v>1</v>
      </c>
      <c r="O28" s="62">
        <v>3000</v>
      </c>
      <c r="P28" s="63">
        <f>Table224523689101112131415161718192021222423456723456891011121314[[#This Row],[PEMBULATAN]]*O28</f>
        <v>3000</v>
      </c>
    </row>
    <row r="29" spans="1:16" ht="35.25" customHeight="1" x14ac:dyDescent="0.2">
      <c r="A29" s="90"/>
      <c r="B29" s="74"/>
      <c r="C29" s="85" t="s">
        <v>1907</v>
      </c>
      <c r="D29" s="77" t="s">
        <v>426</v>
      </c>
      <c r="E29" s="13">
        <v>44421</v>
      </c>
      <c r="F29" s="75" t="s">
        <v>1661</v>
      </c>
      <c r="G29" s="13">
        <v>44422</v>
      </c>
      <c r="H29" s="76" t="s">
        <v>1662</v>
      </c>
      <c r="I29" s="15">
        <v>57</v>
      </c>
      <c r="J29" s="15">
        <v>30</v>
      </c>
      <c r="K29" s="15">
        <v>20</v>
      </c>
      <c r="L29" s="15">
        <v>3</v>
      </c>
      <c r="M29" s="80">
        <v>8.5500000000000007</v>
      </c>
      <c r="N29" s="71">
        <v>9</v>
      </c>
      <c r="O29" s="62">
        <v>3000</v>
      </c>
      <c r="P29" s="63">
        <f>Table224523689101112131415161718192021222423456723456891011121314[[#This Row],[PEMBULATAN]]*O29</f>
        <v>27000</v>
      </c>
    </row>
    <row r="30" spans="1:16" ht="35.25" customHeight="1" x14ac:dyDescent="0.2">
      <c r="A30" s="90"/>
      <c r="B30" s="74"/>
      <c r="C30" s="85" t="s">
        <v>1908</v>
      </c>
      <c r="D30" s="77" t="s">
        <v>426</v>
      </c>
      <c r="E30" s="13">
        <v>44421</v>
      </c>
      <c r="F30" s="75" t="s">
        <v>1661</v>
      </c>
      <c r="G30" s="13">
        <v>44422</v>
      </c>
      <c r="H30" s="76" t="s">
        <v>1662</v>
      </c>
      <c r="I30" s="15">
        <v>35</v>
      </c>
      <c r="J30" s="15">
        <v>21</v>
      </c>
      <c r="K30" s="15">
        <v>27</v>
      </c>
      <c r="L30" s="15">
        <v>2</v>
      </c>
      <c r="M30" s="80">
        <v>4.9612499999999997</v>
      </c>
      <c r="N30" s="71">
        <v>5</v>
      </c>
      <c r="O30" s="62">
        <v>3000</v>
      </c>
      <c r="P30" s="63">
        <f>Table224523689101112131415161718192021222423456723456891011121314[[#This Row],[PEMBULATAN]]*O30</f>
        <v>15000</v>
      </c>
    </row>
    <row r="31" spans="1:16" ht="35.25" customHeight="1" x14ac:dyDescent="0.2">
      <c r="A31" s="90"/>
      <c r="B31" s="74"/>
      <c r="C31" s="85" t="s">
        <v>1909</v>
      </c>
      <c r="D31" s="77" t="s">
        <v>426</v>
      </c>
      <c r="E31" s="13">
        <v>44421</v>
      </c>
      <c r="F31" s="75" t="s">
        <v>1661</v>
      </c>
      <c r="G31" s="13">
        <v>44422</v>
      </c>
      <c r="H31" s="76" t="s">
        <v>1662</v>
      </c>
      <c r="I31" s="15">
        <v>50</v>
      </c>
      <c r="J31" s="15">
        <v>15</v>
      </c>
      <c r="K31" s="15">
        <v>39</v>
      </c>
      <c r="L31" s="15">
        <v>7</v>
      </c>
      <c r="M31" s="80">
        <v>7.3125</v>
      </c>
      <c r="N31" s="71">
        <v>7</v>
      </c>
      <c r="O31" s="62">
        <v>3000</v>
      </c>
      <c r="P31" s="63">
        <f>Table224523689101112131415161718192021222423456723456891011121314[[#This Row],[PEMBULATAN]]*O31</f>
        <v>21000</v>
      </c>
    </row>
    <row r="32" spans="1:16" ht="35.25" customHeight="1" x14ac:dyDescent="0.2">
      <c r="A32" s="90"/>
      <c r="B32" s="74"/>
      <c r="C32" s="85" t="s">
        <v>1910</v>
      </c>
      <c r="D32" s="77" t="s">
        <v>426</v>
      </c>
      <c r="E32" s="13">
        <v>44421</v>
      </c>
      <c r="F32" s="75" t="s">
        <v>1661</v>
      </c>
      <c r="G32" s="13">
        <v>44422</v>
      </c>
      <c r="H32" s="76" t="s">
        <v>1662</v>
      </c>
      <c r="I32" s="15">
        <v>50</v>
      </c>
      <c r="J32" s="15">
        <v>30</v>
      </c>
      <c r="K32" s="15">
        <v>12</v>
      </c>
      <c r="L32" s="15">
        <v>5</v>
      </c>
      <c r="M32" s="80">
        <v>4.5</v>
      </c>
      <c r="N32" s="71">
        <v>5</v>
      </c>
      <c r="O32" s="62">
        <v>3000</v>
      </c>
      <c r="P32" s="63">
        <f>Table224523689101112131415161718192021222423456723456891011121314[[#This Row],[PEMBULATAN]]*O32</f>
        <v>15000</v>
      </c>
    </row>
    <row r="33" spans="1:16" ht="35.25" customHeight="1" x14ac:dyDescent="0.2">
      <c r="A33" s="90"/>
      <c r="B33" s="74"/>
      <c r="C33" s="85" t="s">
        <v>1911</v>
      </c>
      <c r="D33" s="77" t="s">
        <v>426</v>
      </c>
      <c r="E33" s="13">
        <v>44421</v>
      </c>
      <c r="F33" s="75" t="s">
        <v>1661</v>
      </c>
      <c r="G33" s="13">
        <v>44422</v>
      </c>
      <c r="H33" s="76" t="s">
        <v>1662</v>
      </c>
      <c r="I33" s="15">
        <v>80</v>
      </c>
      <c r="J33" s="15">
        <v>27</v>
      </c>
      <c r="K33" s="15">
        <v>3</v>
      </c>
      <c r="L33" s="15">
        <v>2</v>
      </c>
      <c r="M33" s="80">
        <v>1.62</v>
      </c>
      <c r="N33" s="71">
        <v>2</v>
      </c>
      <c r="O33" s="62">
        <v>3000</v>
      </c>
      <c r="P33" s="63">
        <f>Table224523689101112131415161718192021222423456723456891011121314[[#This Row],[PEMBULATAN]]*O33</f>
        <v>6000</v>
      </c>
    </row>
    <row r="34" spans="1:16" ht="35.25" customHeight="1" x14ac:dyDescent="0.2">
      <c r="A34" s="90"/>
      <c r="B34" s="74"/>
      <c r="C34" s="85" t="s">
        <v>1912</v>
      </c>
      <c r="D34" s="77" t="s">
        <v>426</v>
      </c>
      <c r="E34" s="13">
        <v>44421</v>
      </c>
      <c r="F34" s="75" t="s">
        <v>1661</v>
      </c>
      <c r="G34" s="13">
        <v>44422</v>
      </c>
      <c r="H34" s="76" t="s">
        <v>1662</v>
      </c>
      <c r="I34" s="15">
        <v>103</v>
      </c>
      <c r="J34" s="15">
        <v>20</v>
      </c>
      <c r="K34" s="15">
        <v>5</v>
      </c>
      <c r="L34" s="15">
        <v>2</v>
      </c>
      <c r="M34" s="80">
        <v>2.5750000000000002</v>
      </c>
      <c r="N34" s="71">
        <v>3</v>
      </c>
      <c r="O34" s="62">
        <v>3000</v>
      </c>
      <c r="P34" s="63">
        <f>Table224523689101112131415161718192021222423456723456891011121314[[#This Row],[PEMBULATAN]]*O34</f>
        <v>9000</v>
      </c>
    </row>
    <row r="35" spans="1:16" ht="35.25" customHeight="1" x14ac:dyDescent="0.2">
      <c r="A35" s="90"/>
      <c r="B35" s="74"/>
      <c r="C35" s="85" t="s">
        <v>1913</v>
      </c>
      <c r="D35" s="77" t="s">
        <v>426</v>
      </c>
      <c r="E35" s="13">
        <v>44421</v>
      </c>
      <c r="F35" s="75" t="s">
        <v>1661</v>
      </c>
      <c r="G35" s="13">
        <v>44422</v>
      </c>
      <c r="H35" s="76" t="s">
        <v>1662</v>
      </c>
      <c r="I35" s="15">
        <v>110</v>
      </c>
      <c r="J35" s="15">
        <v>15</v>
      </c>
      <c r="K35" s="15">
        <v>10</v>
      </c>
      <c r="L35" s="15">
        <v>1</v>
      </c>
      <c r="M35" s="80">
        <v>4.125</v>
      </c>
      <c r="N35" s="71">
        <v>4</v>
      </c>
      <c r="O35" s="62">
        <v>3000</v>
      </c>
      <c r="P35" s="63">
        <f>Table224523689101112131415161718192021222423456723456891011121314[[#This Row],[PEMBULATAN]]*O35</f>
        <v>12000</v>
      </c>
    </row>
    <row r="36" spans="1:16" ht="35.25" customHeight="1" x14ac:dyDescent="0.2">
      <c r="A36" s="90"/>
      <c r="B36" s="74"/>
      <c r="C36" s="85" t="s">
        <v>1914</v>
      </c>
      <c r="D36" s="77" t="s">
        <v>426</v>
      </c>
      <c r="E36" s="13">
        <v>44421</v>
      </c>
      <c r="F36" s="75" t="s">
        <v>1661</v>
      </c>
      <c r="G36" s="13">
        <v>44422</v>
      </c>
      <c r="H36" s="76" t="s">
        <v>1662</v>
      </c>
      <c r="I36" s="15">
        <v>115</v>
      </c>
      <c r="J36" s="15">
        <v>15</v>
      </c>
      <c r="K36" s="15">
        <v>15</v>
      </c>
      <c r="L36" s="15">
        <v>1</v>
      </c>
      <c r="M36" s="80">
        <v>6.46875</v>
      </c>
      <c r="N36" s="71">
        <v>6</v>
      </c>
      <c r="O36" s="62">
        <v>3000</v>
      </c>
      <c r="P36" s="63">
        <f>Table224523689101112131415161718192021222423456723456891011121314[[#This Row],[PEMBULATAN]]*O36</f>
        <v>18000</v>
      </c>
    </row>
    <row r="37" spans="1:16" ht="35.25" customHeight="1" x14ac:dyDescent="0.2">
      <c r="A37" s="90"/>
      <c r="B37" s="74"/>
      <c r="C37" s="85" t="s">
        <v>1915</v>
      </c>
      <c r="D37" s="77" t="s">
        <v>426</v>
      </c>
      <c r="E37" s="13">
        <v>44421</v>
      </c>
      <c r="F37" s="75" t="s">
        <v>1661</v>
      </c>
      <c r="G37" s="13">
        <v>44422</v>
      </c>
      <c r="H37" s="76" t="s">
        <v>1662</v>
      </c>
      <c r="I37" s="15">
        <v>60</v>
      </c>
      <c r="J37" s="15">
        <v>43</v>
      </c>
      <c r="K37" s="15">
        <v>1</v>
      </c>
      <c r="L37" s="15">
        <v>5</v>
      </c>
      <c r="M37" s="80">
        <v>0.64500000000000002</v>
      </c>
      <c r="N37" s="71">
        <v>5</v>
      </c>
      <c r="O37" s="62">
        <v>3000</v>
      </c>
      <c r="P37" s="63">
        <f>Table224523689101112131415161718192021222423456723456891011121314[[#This Row],[PEMBULATAN]]*O37</f>
        <v>15000</v>
      </c>
    </row>
    <row r="38" spans="1:16" ht="35.25" customHeight="1" x14ac:dyDescent="0.2">
      <c r="A38" s="90"/>
      <c r="B38" s="74"/>
      <c r="C38" s="85" t="s">
        <v>1916</v>
      </c>
      <c r="D38" s="77" t="s">
        <v>426</v>
      </c>
      <c r="E38" s="13">
        <v>44421</v>
      </c>
      <c r="F38" s="75" t="s">
        <v>1661</v>
      </c>
      <c r="G38" s="13">
        <v>44422</v>
      </c>
      <c r="H38" s="76" t="s">
        <v>1662</v>
      </c>
      <c r="I38" s="15">
        <v>53</v>
      </c>
      <c r="J38" s="15">
        <v>38</v>
      </c>
      <c r="K38" s="15">
        <v>22</v>
      </c>
      <c r="L38" s="15">
        <v>4</v>
      </c>
      <c r="M38" s="80">
        <v>11.077</v>
      </c>
      <c r="N38" s="71">
        <v>11</v>
      </c>
      <c r="O38" s="62">
        <v>3000</v>
      </c>
      <c r="P38" s="63">
        <f>Table224523689101112131415161718192021222423456723456891011121314[[#This Row],[PEMBULATAN]]*O38</f>
        <v>33000</v>
      </c>
    </row>
    <row r="39" spans="1:16" ht="35.25" customHeight="1" x14ac:dyDescent="0.2">
      <c r="A39" s="90"/>
      <c r="B39" s="74"/>
      <c r="C39" s="85" t="s">
        <v>1917</v>
      </c>
      <c r="D39" s="77" t="s">
        <v>426</v>
      </c>
      <c r="E39" s="13">
        <v>44421</v>
      </c>
      <c r="F39" s="75" t="s">
        <v>1661</v>
      </c>
      <c r="G39" s="13">
        <v>44422</v>
      </c>
      <c r="H39" s="76" t="s">
        <v>1662</v>
      </c>
      <c r="I39" s="15">
        <v>120</v>
      </c>
      <c r="J39" s="15">
        <v>24</v>
      </c>
      <c r="K39" s="15">
        <v>24</v>
      </c>
      <c r="L39" s="15">
        <v>20</v>
      </c>
      <c r="M39" s="80">
        <v>17.28</v>
      </c>
      <c r="N39" s="71">
        <v>20</v>
      </c>
      <c r="O39" s="62">
        <v>3000</v>
      </c>
      <c r="P39" s="63">
        <f>Table224523689101112131415161718192021222423456723456891011121314[[#This Row],[PEMBULATAN]]*O39</f>
        <v>60000</v>
      </c>
    </row>
    <row r="40" spans="1:16" ht="35.25" customHeight="1" x14ac:dyDescent="0.2">
      <c r="A40" s="90"/>
      <c r="B40" s="74"/>
      <c r="C40" s="85" t="s">
        <v>1918</v>
      </c>
      <c r="D40" s="77" t="s">
        <v>426</v>
      </c>
      <c r="E40" s="13">
        <v>44421</v>
      </c>
      <c r="F40" s="75" t="s">
        <v>1661</v>
      </c>
      <c r="G40" s="13">
        <v>44422</v>
      </c>
      <c r="H40" s="76" t="s">
        <v>1662</v>
      </c>
      <c r="I40" s="15">
        <v>75</v>
      </c>
      <c r="J40" s="15">
        <v>35</v>
      </c>
      <c r="K40" s="15">
        <v>25</v>
      </c>
      <c r="L40" s="15">
        <v>10</v>
      </c>
      <c r="M40" s="80">
        <v>16.40625</v>
      </c>
      <c r="N40" s="71">
        <v>16</v>
      </c>
      <c r="O40" s="62">
        <v>3000</v>
      </c>
      <c r="P40" s="63">
        <f>Table224523689101112131415161718192021222423456723456891011121314[[#This Row],[PEMBULATAN]]*O40</f>
        <v>48000</v>
      </c>
    </row>
    <row r="41" spans="1:16" ht="35.25" customHeight="1" x14ac:dyDescent="0.2">
      <c r="A41" s="90"/>
      <c r="B41" s="74"/>
      <c r="C41" s="85" t="s">
        <v>1919</v>
      </c>
      <c r="D41" s="77" t="s">
        <v>426</v>
      </c>
      <c r="E41" s="13">
        <v>44421</v>
      </c>
      <c r="F41" s="75" t="s">
        <v>1661</v>
      </c>
      <c r="G41" s="13">
        <v>44422</v>
      </c>
      <c r="H41" s="76" t="s">
        <v>1662</v>
      </c>
      <c r="I41" s="15">
        <v>100</v>
      </c>
      <c r="J41" s="15">
        <v>9</v>
      </c>
      <c r="K41" s="15">
        <v>9</v>
      </c>
      <c r="L41" s="15">
        <v>1</v>
      </c>
      <c r="M41" s="80">
        <v>2.0249999999999999</v>
      </c>
      <c r="N41" s="71">
        <v>2</v>
      </c>
      <c r="O41" s="62">
        <v>3000</v>
      </c>
      <c r="P41" s="63">
        <f>Table224523689101112131415161718192021222423456723456891011121314[[#This Row],[PEMBULATAN]]*O41</f>
        <v>6000</v>
      </c>
    </row>
    <row r="42" spans="1:16" ht="35.25" customHeight="1" x14ac:dyDescent="0.2">
      <c r="A42" s="90"/>
      <c r="B42" s="74"/>
      <c r="C42" s="85" t="s">
        <v>1920</v>
      </c>
      <c r="D42" s="77" t="s">
        <v>426</v>
      </c>
      <c r="E42" s="13">
        <v>44421</v>
      </c>
      <c r="F42" s="75" t="s">
        <v>1661</v>
      </c>
      <c r="G42" s="13">
        <v>44422</v>
      </c>
      <c r="H42" s="76" t="s">
        <v>1662</v>
      </c>
      <c r="I42" s="15">
        <v>92</v>
      </c>
      <c r="J42" s="15">
        <v>10</v>
      </c>
      <c r="K42" s="15">
        <v>62</v>
      </c>
      <c r="L42" s="15">
        <v>17</v>
      </c>
      <c r="M42" s="80">
        <v>14.26</v>
      </c>
      <c r="N42" s="71">
        <v>17</v>
      </c>
      <c r="O42" s="62">
        <v>3000</v>
      </c>
      <c r="P42" s="63">
        <f>Table224523689101112131415161718192021222423456723456891011121314[[#This Row],[PEMBULATAN]]*O42</f>
        <v>51000</v>
      </c>
    </row>
    <row r="43" spans="1:16" ht="35.25" customHeight="1" x14ac:dyDescent="0.2">
      <c r="A43" s="90"/>
      <c r="B43" s="74"/>
      <c r="C43" s="85" t="s">
        <v>1921</v>
      </c>
      <c r="D43" s="77" t="s">
        <v>426</v>
      </c>
      <c r="E43" s="13">
        <v>44421</v>
      </c>
      <c r="F43" s="75" t="s">
        <v>1661</v>
      </c>
      <c r="G43" s="13">
        <v>44422</v>
      </c>
      <c r="H43" s="76" t="s">
        <v>1662</v>
      </c>
      <c r="I43" s="15">
        <v>46</v>
      </c>
      <c r="J43" s="15">
        <v>20</v>
      </c>
      <c r="K43" s="15">
        <v>27</v>
      </c>
      <c r="L43" s="15">
        <v>1</v>
      </c>
      <c r="M43" s="80">
        <v>6.21</v>
      </c>
      <c r="N43" s="71">
        <v>6</v>
      </c>
      <c r="O43" s="62">
        <v>3000</v>
      </c>
      <c r="P43" s="63">
        <f>Table224523689101112131415161718192021222423456723456891011121314[[#This Row],[PEMBULATAN]]*O43</f>
        <v>18000</v>
      </c>
    </row>
    <row r="44" spans="1:16" ht="35.25" customHeight="1" x14ac:dyDescent="0.2">
      <c r="A44" s="90"/>
      <c r="B44" s="74"/>
      <c r="C44" s="85" t="s">
        <v>1922</v>
      </c>
      <c r="D44" s="77" t="s">
        <v>426</v>
      </c>
      <c r="E44" s="13">
        <v>44421</v>
      </c>
      <c r="F44" s="75" t="s">
        <v>1661</v>
      </c>
      <c r="G44" s="13">
        <v>44422</v>
      </c>
      <c r="H44" s="76" t="s">
        <v>1662</v>
      </c>
      <c r="I44" s="15">
        <v>50</v>
      </c>
      <c r="J44" s="15">
        <v>30</v>
      </c>
      <c r="K44" s="15">
        <v>65</v>
      </c>
      <c r="L44" s="15">
        <v>13</v>
      </c>
      <c r="M44" s="80">
        <v>24.375</v>
      </c>
      <c r="N44" s="71">
        <v>24</v>
      </c>
      <c r="O44" s="62">
        <v>3000</v>
      </c>
      <c r="P44" s="63">
        <f>Table224523689101112131415161718192021222423456723456891011121314[[#This Row],[PEMBULATAN]]*O44</f>
        <v>72000</v>
      </c>
    </row>
    <row r="45" spans="1:16" ht="35.25" customHeight="1" x14ac:dyDescent="0.2">
      <c r="A45" s="90"/>
      <c r="B45" s="74"/>
      <c r="C45" s="85" t="s">
        <v>1923</v>
      </c>
      <c r="D45" s="77" t="s">
        <v>426</v>
      </c>
      <c r="E45" s="13">
        <v>44421</v>
      </c>
      <c r="F45" s="75" t="s">
        <v>1661</v>
      </c>
      <c r="G45" s="13">
        <v>44422</v>
      </c>
      <c r="H45" s="76" t="s">
        <v>1662</v>
      </c>
      <c r="I45" s="15">
        <v>62</v>
      </c>
      <c r="J45" s="15">
        <v>25</v>
      </c>
      <c r="K45" s="15">
        <v>32</v>
      </c>
      <c r="L45" s="15">
        <v>18</v>
      </c>
      <c r="M45" s="80">
        <v>12.4</v>
      </c>
      <c r="N45" s="71">
        <v>18</v>
      </c>
      <c r="O45" s="62">
        <v>3000</v>
      </c>
      <c r="P45" s="63">
        <f>Table224523689101112131415161718192021222423456723456891011121314[[#This Row],[PEMBULATAN]]*O45</f>
        <v>54000</v>
      </c>
    </row>
    <row r="46" spans="1:16" ht="35.25" customHeight="1" x14ac:dyDescent="0.2">
      <c r="A46" s="90"/>
      <c r="B46" s="74"/>
      <c r="C46" s="85" t="s">
        <v>1924</v>
      </c>
      <c r="D46" s="77" t="s">
        <v>426</v>
      </c>
      <c r="E46" s="13">
        <v>44421</v>
      </c>
      <c r="F46" s="75" t="s">
        <v>1661</v>
      </c>
      <c r="G46" s="13">
        <v>44422</v>
      </c>
      <c r="H46" s="76" t="s">
        <v>1662</v>
      </c>
      <c r="I46" s="15">
        <v>36</v>
      </c>
      <c r="J46" s="15">
        <v>36</v>
      </c>
      <c r="K46" s="15">
        <v>30</v>
      </c>
      <c r="L46" s="15">
        <v>9</v>
      </c>
      <c r="M46" s="80">
        <v>9.7200000000000006</v>
      </c>
      <c r="N46" s="71">
        <v>10</v>
      </c>
      <c r="O46" s="62">
        <v>3000</v>
      </c>
      <c r="P46" s="63">
        <f>Table224523689101112131415161718192021222423456723456891011121314[[#This Row],[PEMBULATAN]]*O46</f>
        <v>30000</v>
      </c>
    </row>
    <row r="47" spans="1:16" ht="35.25" customHeight="1" x14ac:dyDescent="0.2">
      <c r="A47" s="90"/>
      <c r="B47" s="74"/>
      <c r="C47" s="85" t="s">
        <v>1925</v>
      </c>
      <c r="D47" s="77" t="s">
        <v>426</v>
      </c>
      <c r="E47" s="13">
        <v>44421</v>
      </c>
      <c r="F47" s="75" t="s">
        <v>1661</v>
      </c>
      <c r="G47" s="13">
        <v>44422</v>
      </c>
      <c r="H47" s="76" t="s">
        <v>1662</v>
      </c>
      <c r="I47" s="15">
        <v>73</v>
      </c>
      <c r="J47" s="15">
        <v>40</v>
      </c>
      <c r="K47" s="15">
        <v>26</v>
      </c>
      <c r="L47" s="15">
        <v>26</v>
      </c>
      <c r="M47" s="80">
        <v>18.98</v>
      </c>
      <c r="N47" s="71">
        <v>26</v>
      </c>
      <c r="O47" s="62">
        <v>3000</v>
      </c>
      <c r="P47" s="63">
        <f>Table224523689101112131415161718192021222423456723456891011121314[[#This Row],[PEMBULATAN]]*O47</f>
        <v>78000</v>
      </c>
    </row>
    <row r="48" spans="1:16" ht="35.25" customHeight="1" x14ac:dyDescent="0.2">
      <c r="A48" s="90"/>
      <c r="B48" s="74"/>
      <c r="C48" s="85" t="s">
        <v>1926</v>
      </c>
      <c r="D48" s="77" t="s">
        <v>426</v>
      </c>
      <c r="E48" s="13">
        <v>44421</v>
      </c>
      <c r="F48" s="75" t="s">
        <v>1661</v>
      </c>
      <c r="G48" s="13">
        <v>44422</v>
      </c>
      <c r="H48" s="76" t="s">
        <v>1662</v>
      </c>
      <c r="I48" s="15">
        <v>32</v>
      </c>
      <c r="J48" s="15">
        <v>39</v>
      </c>
      <c r="K48" s="15">
        <v>35</v>
      </c>
      <c r="L48" s="15">
        <v>25</v>
      </c>
      <c r="M48" s="80">
        <v>10.92</v>
      </c>
      <c r="N48" s="71">
        <v>25</v>
      </c>
      <c r="O48" s="62">
        <v>3000</v>
      </c>
      <c r="P48" s="63">
        <f>Table224523689101112131415161718192021222423456723456891011121314[[#This Row],[PEMBULATAN]]*O48</f>
        <v>75000</v>
      </c>
    </row>
    <row r="49" spans="1:16" ht="35.25" customHeight="1" x14ac:dyDescent="0.2">
      <c r="A49" s="90"/>
      <c r="B49" s="74"/>
      <c r="C49" s="85" t="s">
        <v>1927</v>
      </c>
      <c r="D49" s="77" t="s">
        <v>426</v>
      </c>
      <c r="E49" s="13">
        <v>44421</v>
      </c>
      <c r="F49" s="75" t="s">
        <v>1661</v>
      </c>
      <c r="G49" s="13">
        <v>44422</v>
      </c>
      <c r="H49" s="76" t="s">
        <v>1662</v>
      </c>
      <c r="I49" s="15">
        <v>30</v>
      </c>
      <c r="J49" s="15">
        <v>20</v>
      </c>
      <c r="K49" s="15">
        <v>30</v>
      </c>
      <c r="L49" s="15">
        <v>24</v>
      </c>
      <c r="M49" s="80">
        <v>4.5</v>
      </c>
      <c r="N49" s="71">
        <v>24</v>
      </c>
      <c r="O49" s="62">
        <v>3000</v>
      </c>
      <c r="P49" s="63">
        <f>Table224523689101112131415161718192021222423456723456891011121314[[#This Row],[PEMBULATAN]]*O49</f>
        <v>72000</v>
      </c>
    </row>
    <row r="50" spans="1:16" ht="35.25" customHeight="1" x14ac:dyDescent="0.2">
      <c r="A50" s="90"/>
      <c r="B50" s="74"/>
      <c r="C50" s="85" t="s">
        <v>1928</v>
      </c>
      <c r="D50" s="77" t="s">
        <v>426</v>
      </c>
      <c r="E50" s="13">
        <v>44421</v>
      </c>
      <c r="F50" s="75" t="s">
        <v>1661</v>
      </c>
      <c r="G50" s="13">
        <v>44422</v>
      </c>
      <c r="H50" s="76" t="s">
        <v>1662</v>
      </c>
      <c r="I50" s="15">
        <v>105</v>
      </c>
      <c r="J50" s="15">
        <v>10</v>
      </c>
      <c r="K50" s="15">
        <v>10</v>
      </c>
      <c r="L50" s="15">
        <v>6</v>
      </c>
      <c r="M50" s="80">
        <v>2.625</v>
      </c>
      <c r="N50" s="71">
        <v>6</v>
      </c>
      <c r="O50" s="62">
        <v>3000</v>
      </c>
      <c r="P50" s="63">
        <f>Table224523689101112131415161718192021222423456723456891011121314[[#This Row],[PEMBULATAN]]*O50</f>
        <v>18000</v>
      </c>
    </row>
    <row r="51" spans="1:16" ht="35.25" customHeight="1" x14ac:dyDescent="0.2">
      <c r="A51" s="90"/>
      <c r="B51" s="74"/>
      <c r="C51" s="85" t="s">
        <v>1929</v>
      </c>
      <c r="D51" s="77" t="s">
        <v>426</v>
      </c>
      <c r="E51" s="13">
        <v>44421</v>
      </c>
      <c r="F51" s="75" t="s">
        <v>1661</v>
      </c>
      <c r="G51" s="13">
        <v>44422</v>
      </c>
      <c r="H51" s="76" t="s">
        <v>1662</v>
      </c>
      <c r="I51" s="15">
        <v>50</v>
      </c>
      <c r="J51" s="15">
        <v>30</v>
      </c>
      <c r="K51" s="15">
        <v>35</v>
      </c>
      <c r="L51" s="15">
        <v>15</v>
      </c>
      <c r="M51" s="80">
        <v>13.125</v>
      </c>
      <c r="N51" s="71">
        <v>15</v>
      </c>
      <c r="O51" s="62">
        <v>3000</v>
      </c>
      <c r="P51" s="63">
        <f>Table224523689101112131415161718192021222423456723456891011121314[[#This Row],[PEMBULATAN]]*O51</f>
        <v>45000</v>
      </c>
    </row>
    <row r="52" spans="1:16" ht="35.25" customHeight="1" x14ac:dyDescent="0.2">
      <c r="A52" s="90"/>
      <c r="B52" s="74"/>
      <c r="C52" s="85" t="s">
        <v>1930</v>
      </c>
      <c r="D52" s="77" t="s">
        <v>426</v>
      </c>
      <c r="E52" s="13">
        <v>44421</v>
      </c>
      <c r="F52" s="75" t="s">
        <v>1661</v>
      </c>
      <c r="G52" s="13">
        <v>44422</v>
      </c>
      <c r="H52" s="76" t="s">
        <v>1662</v>
      </c>
      <c r="I52" s="15">
        <v>27</v>
      </c>
      <c r="J52" s="15">
        <v>25</v>
      </c>
      <c r="K52" s="15">
        <v>10</v>
      </c>
      <c r="L52" s="15">
        <v>21</v>
      </c>
      <c r="M52" s="80">
        <v>1.6875</v>
      </c>
      <c r="N52" s="71">
        <v>21</v>
      </c>
      <c r="O52" s="62">
        <v>3000</v>
      </c>
      <c r="P52" s="63">
        <f>Table224523689101112131415161718192021222423456723456891011121314[[#This Row],[PEMBULATAN]]*O52</f>
        <v>63000</v>
      </c>
    </row>
    <row r="53" spans="1:16" ht="35.25" customHeight="1" x14ac:dyDescent="0.2">
      <c r="A53" s="90"/>
      <c r="B53" s="74"/>
      <c r="C53" s="85" t="s">
        <v>1931</v>
      </c>
      <c r="D53" s="77" t="s">
        <v>426</v>
      </c>
      <c r="E53" s="13">
        <v>44421</v>
      </c>
      <c r="F53" s="75" t="s">
        <v>1661</v>
      </c>
      <c r="G53" s="13">
        <v>44422</v>
      </c>
      <c r="H53" s="76" t="s">
        <v>1662</v>
      </c>
      <c r="I53" s="15">
        <v>27</v>
      </c>
      <c r="J53" s="15">
        <v>25</v>
      </c>
      <c r="K53" s="15">
        <v>10</v>
      </c>
      <c r="L53" s="15">
        <v>21</v>
      </c>
      <c r="M53" s="80">
        <v>1.6875</v>
      </c>
      <c r="N53" s="71">
        <v>21</v>
      </c>
      <c r="O53" s="62">
        <v>3000</v>
      </c>
      <c r="P53" s="63">
        <f>Table224523689101112131415161718192021222423456723456891011121314[[#This Row],[PEMBULATAN]]*O53</f>
        <v>63000</v>
      </c>
    </row>
    <row r="54" spans="1:16" ht="35.25" customHeight="1" x14ac:dyDescent="0.2">
      <c r="A54" s="90"/>
      <c r="B54" s="74"/>
      <c r="C54" s="85" t="s">
        <v>1932</v>
      </c>
      <c r="D54" s="77" t="s">
        <v>426</v>
      </c>
      <c r="E54" s="13">
        <v>44421</v>
      </c>
      <c r="F54" s="75" t="s">
        <v>1661</v>
      </c>
      <c r="G54" s="13">
        <v>44422</v>
      </c>
      <c r="H54" s="76" t="s">
        <v>1662</v>
      </c>
      <c r="I54" s="15">
        <v>27</v>
      </c>
      <c r="J54" s="15">
        <v>25</v>
      </c>
      <c r="K54" s="15">
        <v>10</v>
      </c>
      <c r="L54" s="15">
        <v>21</v>
      </c>
      <c r="M54" s="80">
        <v>1.6875</v>
      </c>
      <c r="N54" s="71">
        <v>21</v>
      </c>
      <c r="O54" s="62">
        <v>3000</v>
      </c>
      <c r="P54" s="63">
        <f>Table224523689101112131415161718192021222423456723456891011121314[[#This Row],[PEMBULATAN]]*O54</f>
        <v>63000</v>
      </c>
    </row>
    <row r="55" spans="1:16" ht="35.25" customHeight="1" x14ac:dyDescent="0.2">
      <c r="A55" s="90"/>
      <c r="B55" s="74"/>
      <c r="C55" s="85" t="s">
        <v>1933</v>
      </c>
      <c r="D55" s="77" t="s">
        <v>426</v>
      </c>
      <c r="E55" s="13">
        <v>44421</v>
      </c>
      <c r="F55" s="75" t="s">
        <v>1661</v>
      </c>
      <c r="G55" s="13">
        <v>44422</v>
      </c>
      <c r="H55" s="76" t="s">
        <v>1662</v>
      </c>
      <c r="I55" s="15">
        <v>27</v>
      </c>
      <c r="J55" s="15">
        <v>25</v>
      </c>
      <c r="K55" s="15">
        <v>10</v>
      </c>
      <c r="L55" s="15">
        <v>21</v>
      </c>
      <c r="M55" s="80">
        <v>1.6875</v>
      </c>
      <c r="N55" s="71">
        <v>21</v>
      </c>
      <c r="O55" s="62">
        <v>3000</v>
      </c>
      <c r="P55" s="63">
        <f>Table224523689101112131415161718192021222423456723456891011121314[[#This Row],[PEMBULATAN]]*O55</f>
        <v>63000</v>
      </c>
    </row>
    <row r="56" spans="1:16" ht="35.25" customHeight="1" x14ac:dyDescent="0.2">
      <c r="A56" s="90"/>
      <c r="B56" s="74"/>
      <c r="C56" s="85" t="s">
        <v>1934</v>
      </c>
      <c r="D56" s="77" t="s">
        <v>426</v>
      </c>
      <c r="E56" s="13">
        <v>44421</v>
      </c>
      <c r="F56" s="75" t="s">
        <v>1661</v>
      </c>
      <c r="G56" s="13">
        <v>44422</v>
      </c>
      <c r="H56" s="76" t="s">
        <v>1662</v>
      </c>
      <c r="I56" s="15">
        <v>27</v>
      </c>
      <c r="J56" s="15">
        <v>25</v>
      </c>
      <c r="K56" s="15">
        <v>10</v>
      </c>
      <c r="L56" s="15">
        <v>21</v>
      </c>
      <c r="M56" s="80">
        <v>1.6875</v>
      </c>
      <c r="N56" s="71">
        <v>21</v>
      </c>
      <c r="O56" s="62">
        <v>3000</v>
      </c>
      <c r="P56" s="63">
        <f>Table224523689101112131415161718192021222423456723456891011121314[[#This Row],[PEMBULATAN]]*O56</f>
        <v>63000</v>
      </c>
    </row>
    <row r="57" spans="1:16" ht="35.25" customHeight="1" x14ac:dyDescent="0.2">
      <c r="A57" s="90"/>
      <c r="B57" s="74"/>
      <c r="C57" s="85" t="s">
        <v>1935</v>
      </c>
      <c r="D57" s="77" t="s">
        <v>426</v>
      </c>
      <c r="E57" s="13">
        <v>44421</v>
      </c>
      <c r="F57" s="75" t="s">
        <v>1661</v>
      </c>
      <c r="G57" s="13">
        <v>44422</v>
      </c>
      <c r="H57" s="76" t="s">
        <v>1662</v>
      </c>
      <c r="I57" s="15">
        <v>27</v>
      </c>
      <c r="J57" s="15">
        <v>25</v>
      </c>
      <c r="K57" s="15">
        <v>10</v>
      </c>
      <c r="L57" s="15">
        <v>21</v>
      </c>
      <c r="M57" s="80">
        <v>1.6875</v>
      </c>
      <c r="N57" s="71">
        <v>21</v>
      </c>
      <c r="O57" s="62">
        <v>3000</v>
      </c>
      <c r="P57" s="63">
        <f>Table224523689101112131415161718192021222423456723456891011121314[[#This Row],[PEMBULATAN]]*O57</f>
        <v>63000</v>
      </c>
    </row>
    <row r="58" spans="1:16" ht="35.25" customHeight="1" x14ac:dyDescent="0.2">
      <c r="A58" s="90"/>
      <c r="B58" s="74"/>
      <c r="C58" s="85" t="s">
        <v>1936</v>
      </c>
      <c r="D58" s="77" t="s">
        <v>426</v>
      </c>
      <c r="E58" s="13">
        <v>44421</v>
      </c>
      <c r="F58" s="75" t="s">
        <v>1661</v>
      </c>
      <c r="G58" s="13">
        <v>44422</v>
      </c>
      <c r="H58" s="76" t="s">
        <v>1662</v>
      </c>
      <c r="I58" s="15">
        <v>27</v>
      </c>
      <c r="J58" s="15">
        <v>25</v>
      </c>
      <c r="K58" s="15">
        <v>10</v>
      </c>
      <c r="L58" s="15">
        <v>21</v>
      </c>
      <c r="M58" s="80">
        <v>1.6875</v>
      </c>
      <c r="N58" s="71">
        <v>21</v>
      </c>
      <c r="O58" s="62">
        <v>3000</v>
      </c>
      <c r="P58" s="63">
        <f>Table224523689101112131415161718192021222423456723456891011121314[[#This Row],[PEMBULATAN]]*O58</f>
        <v>63000</v>
      </c>
    </row>
    <row r="59" spans="1:16" ht="35.25" customHeight="1" x14ac:dyDescent="0.2">
      <c r="A59" s="90"/>
      <c r="B59" s="74"/>
      <c r="C59" s="85" t="s">
        <v>1937</v>
      </c>
      <c r="D59" s="77" t="s">
        <v>426</v>
      </c>
      <c r="E59" s="13">
        <v>44421</v>
      </c>
      <c r="F59" s="75" t="s">
        <v>1661</v>
      </c>
      <c r="G59" s="13">
        <v>44422</v>
      </c>
      <c r="H59" s="76" t="s">
        <v>1662</v>
      </c>
      <c r="I59" s="15">
        <v>27</v>
      </c>
      <c r="J59" s="15">
        <v>25</v>
      </c>
      <c r="K59" s="15">
        <v>10</v>
      </c>
      <c r="L59" s="15">
        <v>21</v>
      </c>
      <c r="M59" s="80">
        <v>1.6875</v>
      </c>
      <c r="N59" s="71">
        <v>21</v>
      </c>
      <c r="O59" s="62">
        <v>3000</v>
      </c>
      <c r="P59" s="63">
        <f>Table224523689101112131415161718192021222423456723456891011121314[[#This Row],[PEMBULATAN]]*O59</f>
        <v>63000</v>
      </c>
    </row>
    <row r="60" spans="1:16" ht="35.25" customHeight="1" x14ac:dyDescent="0.2">
      <c r="A60" s="90"/>
      <c r="B60" s="74"/>
      <c r="C60" s="85" t="s">
        <v>1938</v>
      </c>
      <c r="D60" s="77" t="s">
        <v>426</v>
      </c>
      <c r="E60" s="13">
        <v>44421</v>
      </c>
      <c r="F60" s="75" t="s">
        <v>1661</v>
      </c>
      <c r="G60" s="13">
        <v>44422</v>
      </c>
      <c r="H60" s="76" t="s">
        <v>1662</v>
      </c>
      <c r="I60" s="15">
        <v>27</v>
      </c>
      <c r="J60" s="15">
        <v>25</v>
      </c>
      <c r="K60" s="15">
        <v>10</v>
      </c>
      <c r="L60" s="15">
        <v>21</v>
      </c>
      <c r="M60" s="80">
        <v>1.6875</v>
      </c>
      <c r="N60" s="71">
        <v>21</v>
      </c>
      <c r="O60" s="62">
        <v>3000</v>
      </c>
      <c r="P60" s="63">
        <f>Table224523689101112131415161718192021222423456723456891011121314[[#This Row],[PEMBULATAN]]*O60</f>
        <v>63000</v>
      </c>
    </row>
    <row r="61" spans="1:16" ht="35.25" customHeight="1" x14ac:dyDescent="0.2">
      <c r="A61" s="90"/>
      <c r="B61" s="74"/>
      <c r="C61" s="85" t="s">
        <v>1939</v>
      </c>
      <c r="D61" s="77" t="s">
        <v>426</v>
      </c>
      <c r="E61" s="13">
        <v>44421</v>
      </c>
      <c r="F61" s="75" t="s">
        <v>1661</v>
      </c>
      <c r="G61" s="13">
        <v>44422</v>
      </c>
      <c r="H61" s="76" t="s">
        <v>1662</v>
      </c>
      <c r="I61" s="15">
        <v>27</v>
      </c>
      <c r="J61" s="15">
        <v>25</v>
      </c>
      <c r="K61" s="15">
        <v>10</v>
      </c>
      <c r="L61" s="15">
        <v>21</v>
      </c>
      <c r="M61" s="80">
        <v>1.6875</v>
      </c>
      <c r="N61" s="71">
        <v>21</v>
      </c>
      <c r="O61" s="62">
        <v>3000</v>
      </c>
      <c r="P61" s="63">
        <f>Table224523689101112131415161718192021222423456723456891011121314[[#This Row],[PEMBULATAN]]*O61</f>
        <v>63000</v>
      </c>
    </row>
    <row r="62" spans="1:16" ht="35.25" customHeight="1" x14ac:dyDescent="0.2">
      <c r="A62" s="90"/>
      <c r="B62" s="74"/>
      <c r="C62" s="85" t="s">
        <v>1940</v>
      </c>
      <c r="D62" s="77" t="s">
        <v>426</v>
      </c>
      <c r="E62" s="13">
        <v>44421</v>
      </c>
      <c r="F62" s="75" t="s">
        <v>1661</v>
      </c>
      <c r="G62" s="13">
        <v>44422</v>
      </c>
      <c r="H62" s="76" t="s">
        <v>1662</v>
      </c>
      <c r="I62" s="15">
        <v>27</v>
      </c>
      <c r="J62" s="15">
        <v>25</v>
      </c>
      <c r="K62" s="15">
        <v>10</v>
      </c>
      <c r="L62" s="15">
        <v>21</v>
      </c>
      <c r="M62" s="80">
        <v>1.6875</v>
      </c>
      <c r="N62" s="71">
        <v>21</v>
      </c>
      <c r="O62" s="62">
        <v>3000</v>
      </c>
      <c r="P62" s="63">
        <f>Table224523689101112131415161718192021222423456723456891011121314[[#This Row],[PEMBULATAN]]*O62</f>
        <v>63000</v>
      </c>
    </row>
    <row r="63" spans="1:16" ht="35.25" customHeight="1" x14ac:dyDescent="0.2">
      <c r="A63" s="90"/>
      <c r="B63" s="74"/>
      <c r="C63" s="85" t="s">
        <v>1941</v>
      </c>
      <c r="D63" s="77" t="s">
        <v>426</v>
      </c>
      <c r="E63" s="13">
        <v>44421</v>
      </c>
      <c r="F63" s="75" t="s">
        <v>1661</v>
      </c>
      <c r="G63" s="13">
        <v>44422</v>
      </c>
      <c r="H63" s="76" t="s">
        <v>1662</v>
      </c>
      <c r="I63" s="15">
        <v>27</v>
      </c>
      <c r="J63" s="15">
        <v>25</v>
      </c>
      <c r="K63" s="15">
        <v>10</v>
      </c>
      <c r="L63" s="15">
        <v>21</v>
      </c>
      <c r="M63" s="80">
        <v>1.6875</v>
      </c>
      <c r="N63" s="71">
        <v>21</v>
      </c>
      <c r="O63" s="62">
        <v>3000</v>
      </c>
      <c r="P63" s="63">
        <f>Table224523689101112131415161718192021222423456723456891011121314[[#This Row],[PEMBULATAN]]*O63</f>
        <v>63000</v>
      </c>
    </row>
    <row r="64" spans="1:16" ht="35.25" customHeight="1" x14ac:dyDescent="0.2">
      <c r="A64" s="90"/>
      <c r="B64" s="74"/>
      <c r="C64" s="85" t="s">
        <v>1942</v>
      </c>
      <c r="D64" s="77" t="s">
        <v>426</v>
      </c>
      <c r="E64" s="13">
        <v>44421</v>
      </c>
      <c r="F64" s="75" t="s">
        <v>1661</v>
      </c>
      <c r="G64" s="13">
        <v>44422</v>
      </c>
      <c r="H64" s="76" t="s">
        <v>1662</v>
      </c>
      <c r="I64" s="15">
        <v>27</v>
      </c>
      <c r="J64" s="15">
        <v>25</v>
      </c>
      <c r="K64" s="15">
        <v>10</v>
      </c>
      <c r="L64" s="15">
        <v>21</v>
      </c>
      <c r="M64" s="80">
        <v>1.6875</v>
      </c>
      <c r="N64" s="71">
        <v>21</v>
      </c>
      <c r="O64" s="62">
        <v>3000</v>
      </c>
      <c r="P64" s="63">
        <f>Table224523689101112131415161718192021222423456723456891011121314[[#This Row],[PEMBULATAN]]*O64</f>
        <v>63000</v>
      </c>
    </row>
    <row r="65" spans="1:16" ht="35.25" customHeight="1" x14ac:dyDescent="0.2">
      <c r="A65" s="90"/>
      <c r="B65" s="74"/>
      <c r="C65" s="85" t="s">
        <v>1943</v>
      </c>
      <c r="D65" s="77" t="s">
        <v>426</v>
      </c>
      <c r="E65" s="13">
        <v>44421</v>
      </c>
      <c r="F65" s="75" t="s">
        <v>1661</v>
      </c>
      <c r="G65" s="13">
        <v>44422</v>
      </c>
      <c r="H65" s="76" t="s">
        <v>1662</v>
      </c>
      <c r="I65" s="15">
        <v>27</v>
      </c>
      <c r="J65" s="15">
        <v>25</v>
      </c>
      <c r="K65" s="15">
        <v>10</v>
      </c>
      <c r="L65" s="15">
        <v>21</v>
      </c>
      <c r="M65" s="80">
        <v>1.6875</v>
      </c>
      <c r="N65" s="71">
        <v>21</v>
      </c>
      <c r="O65" s="62">
        <v>3000</v>
      </c>
      <c r="P65" s="63">
        <f>Table224523689101112131415161718192021222423456723456891011121314[[#This Row],[PEMBULATAN]]*O65</f>
        <v>63000</v>
      </c>
    </row>
    <row r="66" spans="1:16" ht="35.25" customHeight="1" x14ac:dyDescent="0.2">
      <c r="A66" s="90"/>
      <c r="B66" s="74"/>
      <c r="C66" s="85" t="s">
        <v>1944</v>
      </c>
      <c r="D66" s="77" t="s">
        <v>426</v>
      </c>
      <c r="E66" s="13">
        <v>44421</v>
      </c>
      <c r="F66" s="75" t="s">
        <v>1661</v>
      </c>
      <c r="G66" s="13">
        <v>44422</v>
      </c>
      <c r="H66" s="76" t="s">
        <v>1662</v>
      </c>
      <c r="I66" s="15">
        <v>27</v>
      </c>
      <c r="J66" s="15">
        <v>25</v>
      </c>
      <c r="K66" s="15">
        <v>10</v>
      </c>
      <c r="L66" s="15">
        <v>21</v>
      </c>
      <c r="M66" s="80">
        <v>1.6875</v>
      </c>
      <c r="N66" s="71">
        <v>21</v>
      </c>
      <c r="O66" s="62">
        <v>3000</v>
      </c>
      <c r="P66" s="63">
        <f>Table224523689101112131415161718192021222423456723456891011121314[[#This Row],[PEMBULATAN]]*O66</f>
        <v>63000</v>
      </c>
    </row>
    <row r="67" spans="1:16" ht="35.25" customHeight="1" x14ac:dyDescent="0.2">
      <c r="A67" s="90"/>
      <c r="B67" s="74"/>
      <c r="C67" s="85" t="s">
        <v>1945</v>
      </c>
      <c r="D67" s="77" t="s">
        <v>426</v>
      </c>
      <c r="E67" s="13">
        <v>44421</v>
      </c>
      <c r="F67" s="75" t="s">
        <v>1661</v>
      </c>
      <c r="G67" s="13">
        <v>44422</v>
      </c>
      <c r="H67" s="76" t="s">
        <v>1662</v>
      </c>
      <c r="I67" s="15">
        <v>27</v>
      </c>
      <c r="J67" s="15">
        <v>25</v>
      </c>
      <c r="K67" s="15">
        <v>10</v>
      </c>
      <c r="L67" s="15">
        <v>21</v>
      </c>
      <c r="M67" s="80">
        <v>1.6875</v>
      </c>
      <c r="N67" s="71">
        <v>21</v>
      </c>
      <c r="O67" s="62">
        <v>3000</v>
      </c>
      <c r="P67" s="63">
        <f>Table224523689101112131415161718192021222423456723456891011121314[[#This Row],[PEMBULATAN]]*O67</f>
        <v>63000</v>
      </c>
    </row>
    <row r="68" spans="1:16" ht="35.25" customHeight="1" x14ac:dyDescent="0.2">
      <c r="A68" s="90"/>
      <c r="B68" s="74"/>
      <c r="C68" s="85" t="s">
        <v>1946</v>
      </c>
      <c r="D68" s="77" t="s">
        <v>426</v>
      </c>
      <c r="E68" s="13">
        <v>44421</v>
      </c>
      <c r="F68" s="75" t="s">
        <v>1661</v>
      </c>
      <c r="G68" s="13">
        <v>44422</v>
      </c>
      <c r="H68" s="76" t="s">
        <v>1662</v>
      </c>
      <c r="I68" s="15">
        <v>27</v>
      </c>
      <c r="J68" s="15">
        <v>25</v>
      </c>
      <c r="K68" s="15">
        <v>10</v>
      </c>
      <c r="L68" s="15">
        <v>21</v>
      </c>
      <c r="M68" s="80">
        <v>1.6875</v>
      </c>
      <c r="N68" s="71">
        <v>21</v>
      </c>
      <c r="O68" s="62">
        <v>3000</v>
      </c>
      <c r="P68" s="63">
        <f>Table224523689101112131415161718192021222423456723456891011121314[[#This Row],[PEMBULATAN]]*O68</f>
        <v>63000</v>
      </c>
    </row>
    <row r="69" spans="1:16" ht="35.25" customHeight="1" x14ac:dyDescent="0.2">
      <c r="A69" s="90"/>
      <c r="B69" s="74"/>
      <c r="C69" s="85" t="s">
        <v>1947</v>
      </c>
      <c r="D69" s="77" t="s">
        <v>426</v>
      </c>
      <c r="E69" s="13">
        <v>44421</v>
      </c>
      <c r="F69" s="75" t="s">
        <v>1661</v>
      </c>
      <c r="G69" s="13">
        <v>44422</v>
      </c>
      <c r="H69" s="76" t="s">
        <v>1662</v>
      </c>
      <c r="I69" s="15">
        <v>27</v>
      </c>
      <c r="J69" s="15">
        <v>25</v>
      </c>
      <c r="K69" s="15">
        <v>10</v>
      </c>
      <c r="L69" s="15">
        <v>21</v>
      </c>
      <c r="M69" s="80">
        <v>1.6875</v>
      </c>
      <c r="N69" s="71">
        <v>21</v>
      </c>
      <c r="O69" s="62">
        <v>3000</v>
      </c>
      <c r="P69" s="63">
        <f>Table224523689101112131415161718192021222423456723456891011121314[[#This Row],[PEMBULATAN]]*O69</f>
        <v>63000</v>
      </c>
    </row>
    <row r="70" spans="1:16" ht="35.25" customHeight="1" x14ac:dyDescent="0.2">
      <c r="A70" s="90"/>
      <c r="B70" s="74"/>
      <c r="C70" s="85" t="s">
        <v>1948</v>
      </c>
      <c r="D70" s="77" t="s">
        <v>426</v>
      </c>
      <c r="E70" s="13">
        <v>44421</v>
      </c>
      <c r="F70" s="75" t="s">
        <v>1661</v>
      </c>
      <c r="G70" s="13">
        <v>44422</v>
      </c>
      <c r="H70" s="76" t="s">
        <v>1662</v>
      </c>
      <c r="I70" s="15">
        <v>27</v>
      </c>
      <c r="J70" s="15">
        <v>25</v>
      </c>
      <c r="K70" s="15">
        <v>10</v>
      </c>
      <c r="L70" s="15">
        <v>21</v>
      </c>
      <c r="M70" s="80">
        <v>1.6875</v>
      </c>
      <c r="N70" s="71">
        <v>21</v>
      </c>
      <c r="O70" s="62">
        <v>3000</v>
      </c>
      <c r="P70" s="63">
        <f>Table224523689101112131415161718192021222423456723456891011121314[[#This Row],[PEMBULATAN]]*O70</f>
        <v>63000</v>
      </c>
    </row>
    <row r="71" spans="1:16" ht="35.25" customHeight="1" x14ac:dyDescent="0.2">
      <c r="A71" s="90"/>
      <c r="B71" s="74"/>
      <c r="C71" s="85" t="s">
        <v>1949</v>
      </c>
      <c r="D71" s="77" t="s">
        <v>426</v>
      </c>
      <c r="E71" s="13">
        <v>44421</v>
      </c>
      <c r="F71" s="75" t="s">
        <v>1661</v>
      </c>
      <c r="G71" s="13">
        <v>44422</v>
      </c>
      <c r="H71" s="76" t="s">
        <v>1662</v>
      </c>
      <c r="I71" s="15">
        <v>27</v>
      </c>
      <c r="J71" s="15">
        <v>25</v>
      </c>
      <c r="K71" s="15">
        <v>10</v>
      </c>
      <c r="L71" s="15">
        <v>21</v>
      </c>
      <c r="M71" s="80">
        <v>1.6875</v>
      </c>
      <c r="N71" s="71">
        <v>21</v>
      </c>
      <c r="O71" s="62">
        <v>3000</v>
      </c>
      <c r="P71" s="63">
        <f>Table224523689101112131415161718192021222423456723456891011121314[[#This Row],[PEMBULATAN]]*O71</f>
        <v>63000</v>
      </c>
    </row>
    <row r="72" spans="1:16" ht="35.25" customHeight="1" x14ac:dyDescent="0.2">
      <c r="A72" s="90"/>
      <c r="B72" s="74"/>
      <c r="C72" s="85" t="s">
        <v>1950</v>
      </c>
      <c r="D72" s="77" t="s">
        <v>426</v>
      </c>
      <c r="E72" s="13">
        <v>44421</v>
      </c>
      <c r="F72" s="75" t="s">
        <v>1661</v>
      </c>
      <c r="G72" s="13">
        <v>44422</v>
      </c>
      <c r="H72" s="76" t="s">
        <v>1662</v>
      </c>
      <c r="I72" s="15">
        <v>27</v>
      </c>
      <c r="J72" s="15">
        <v>25</v>
      </c>
      <c r="K72" s="15">
        <v>10</v>
      </c>
      <c r="L72" s="15">
        <v>21</v>
      </c>
      <c r="M72" s="80">
        <v>1.6875</v>
      </c>
      <c r="N72" s="71">
        <v>21</v>
      </c>
      <c r="O72" s="62">
        <v>3000</v>
      </c>
      <c r="P72" s="63">
        <f>Table224523689101112131415161718192021222423456723456891011121314[[#This Row],[PEMBULATAN]]*O72</f>
        <v>63000</v>
      </c>
    </row>
    <row r="73" spans="1:16" ht="35.25" customHeight="1" x14ac:dyDescent="0.2">
      <c r="A73" s="90"/>
      <c r="B73" s="74"/>
      <c r="C73" s="85" t="s">
        <v>1951</v>
      </c>
      <c r="D73" s="77" t="s">
        <v>426</v>
      </c>
      <c r="E73" s="13">
        <v>44421</v>
      </c>
      <c r="F73" s="75" t="s">
        <v>1661</v>
      </c>
      <c r="G73" s="13">
        <v>44422</v>
      </c>
      <c r="H73" s="76" t="s">
        <v>1662</v>
      </c>
      <c r="I73" s="15">
        <v>27</v>
      </c>
      <c r="J73" s="15">
        <v>25</v>
      </c>
      <c r="K73" s="15">
        <v>10</v>
      </c>
      <c r="L73" s="15">
        <v>21</v>
      </c>
      <c r="M73" s="80">
        <v>1.6875</v>
      </c>
      <c r="N73" s="71">
        <v>21</v>
      </c>
      <c r="O73" s="62">
        <v>3000</v>
      </c>
      <c r="P73" s="63">
        <f>Table224523689101112131415161718192021222423456723456891011121314[[#This Row],[PEMBULATAN]]*O73</f>
        <v>63000</v>
      </c>
    </row>
    <row r="74" spans="1:16" ht="35.25" customHeight="1" x14ac:dyDescent="0.2">
      <c r="A74" s="90"/>
      <c r="B74" s="74"/>
      <c r="C74" s="85" t="s">
        <v>1952</v>
      </c>
      <c r="D74" s="77" t="s">
        <v>426</v>
      </c>
      <c r="E74" s="13">
        <v>44421</v>
      </c>
      <c r="F74" s="75" t="s">
        <v>1661</v>
      </c>
      <c r="G74" s="13">
        <v>44422</v>
      </c>
      <c r="H74" s="76" t="s">
        <v>1662</v>
      </c>
      <c r="I74" s="15">
        <v>27</v>
      </c>
      <c r="J74" s="15">
        <v>25</v>
      </c>
      <c r="K74" s="15">
        <v>10</v>
      </c>
      <c r="L74" s="15">
        <v>21</v>
      </c>
      <c r="M74" s="80">
        <v>1.6875</v>
      </c>
      <c r="N74" s="71">
        <v>21</v>
      </c>
      <c r="O74" s="62">
        <v>3000</v>
      </c>
      <c r="P74" s="63">
        <f>Table224523689101112131415161718192021222423456723456891011121314[[#This Row],[PEMBULATAN]]*O74</f>
        <v>63000</v>
      </c>
    </row>
    <row r="75" spans="1:16" ht="35.25" customHeight="1" x14ac:dyDescent="0.2">
      <c r="A75" s="90"/>
      <c r="B75" s="74"/>
      <c r="C75" s="85" t="s">
        <v>1953</v>
      </c>
      <c r="D75" s="77" t="s">
        <v>426</v>
      </c>
      <c r="E75" s="13">
        <v>44421</v>
      </c>
      <c r="F75" s="75" t="s">
        <v>1661</v>
      </c>
      <c r="G75" s="13">
        <v>44422</v>
      </c>
      <c r="H75" s="76" t="s">
        <v>1662</v>
      </c>
      <c r="I75" s="15">
        <v>27</v>
      </c>
      <c r="J75" s="15">
        <v>25</v>
      </c>
      <c r="K75" s="15">
        <v>10</v>
      </c>
      <c r="L75" s="15">
        <v>21</v>
      </c>
      <c r="M75" s="80">
        <v>1.6875</v>
      </c>
      <c r="N75" s="71">
        <v>21</v>
      </c>
      <c r="O75" s="62">
        <v>3000</v>
      </c>
      <c r="P75" s="63">
        <f>Table224523689101112131415161718192021222423456723456891011121314[[#This Row],[PEMBULATAN]]*O75</f>
        <v>63000</v>
      </c>
    </row>
    <row r="76" spans="1:16" ht="35.25" customHeight="1" x14ac:dyDescent="0.2">
      <c r="A76" s="90"/>
      <c r="B76" s="74"/>
      <c r="C76" s="85" t="s">
        <v>1954</v>
      </c>
      <c r="D76" s="77" t="s">
        <v>426</v>
      </c>
      <c r="E76" s="13">
        <v>44421</v>
      </c>
      <c r="F76" s="75" t="s">
        <v>1661</v>
      </c>
      <c r="G76" s="13">
        <v>44422</v>
      </c>
      <c r="H76" s="76" t="s">
        <v>1662</v>
      </c>
      <c r="I76" s="15">
        <v>27</v>
      </c>
      <c r="J76" s="15">
        <v>25</v>
      </c>
      <c r="K76" s="15">
        <v>10</v>
      </c>
      <c r="L76" s="15">
        <v>21</v>
      </c>
      <c r="M76" s="80">
        <v>1.6875</v>
      </c>
      <c r="N76" s="71">
        <v>21</v>
      </c>
      <c r="O76" s="62">
        <v>3000</v>
      </c>
      <c r="P76" s="63">
        <f>Table224523689101112131415161718192021222423456723456891011121314[[#This Row],[PEMBULATAN]]*O76</f>
        <v>63000</v>
      </c>
    </row>
    <row r="77" spans="1:16" ht="35.25" customHeight="1" x14ac:dyDescent="0.2">
      <c r="A77" s="90"/>
      <c r="B77" s="74"/>
      <c r="C77" s="85" t="s">
        <v>1955</v>
      </c>
      <c r="D77" s="77" t="s">
        <v>426</v>
      </c>
      <c r="E77" s="13">
        <v>44421</v>
      </c>
      <c r="F77" s="75" t="s">
        <v>1661</v>
      </c>
      <c r="G77" s="13">
        <v>44422</v>
      </c>
      <c r="H77" s="76" t="s">
        <v>1662</v>
      </c>
      <c r="I77" s="15">
        <v>27</v>
      </c>
      <c r="J77" s="15">
        <v>25</v>
      </c>
      <c r="K77" s="15">
        <v>10</v>
      </c>
      <c r="L77" s="15">
        <v>21</v>
      </c>
      <c r="M77" s="80">
        <v>1.6875</v>
      </c>
      <c r="N77" s="71">
        <v>21</v>
      </c>
      <c r="O77" s="62">
        <v>3000</v>
      </c>
      <c r="P77" s="63">
        <f>Table224523689101112131415161718192021222423456723456891011121314[[#This Row],[PEMBULATAN]]*O77</f>
        <v>63000</v>
      </c>
    </row>
    <row r="78" spans="1:16" ht="35.25" customHeight="1" x14ac:dyDescent="0.2">
      <c r="A78" s="90"/>
      <c r="B78" s="74"/>
      <c r="C78" s="85" t="s">
        <v>1956</v>
      </c>
      <c r="D78" s="77" t="s">
        <v>426</v>
      </c>
      <c r="E78" s="13">
        <v>44421</v>
      </c>
      <c r="F78" s="75" t="s">
        <v>1661</v>
      </c>
      <c r="G78" s="13">
        <v>44422</v>
      </c>
      <c r="H78" s="76" t="s">
        <v>1662</v>
      </c>
      <c r="I78" s="15">
        <v>27</v>
      </c>
      <c r="J78" s="15">
        <v>25</v>
      </c>
      <c r="K78" s="15">
        <v>10</v>
      </c>
      <c r="L78" s="15">
        <v>21</v>
      </c>
      <c r="M78" s="80">
        <v>1.6875</v>
      </c>
      <c r="N78" s="71">
        <v>21</v>
      </c>
      <c r="O78" s="62">
        <v>3000</v>
      </c>
      <c r="P78" s="63">
        <f>Table224523689101112131415161718192021222423456723456891011121314[[#This Row],[PEMBULATAN]]*O78</f>
        <v>63000</v>
      </c>
    </row>
    <row r="79" spans="1:16" ht="35.25" customHeight="1" x14ac:dyDescent="0.2">
      <c r="A79" s="90"/>
      <c r="B79" s="74"/>
      <c r="C79" s="85" t="s">
        <v>1957</v>
      </c>
      <c r="D79" s="77" t="s">
        <v>426</v>
      </c>
      <c r="E79" s="13">
        <v>44421</v>
      </c>
      <c r="F79" s="75" t="s">
        <v>1661</v>
      </c>
      <c r="G79" s="13">
        <v>44422</v>
      </c>
      <c r="H79" s="76" t="s">
        <v>1662</v>
      </c>
      <c r="I79" s="15">
        <v>27</v>
      </c>
      <c r="J79" s="15">
        <v>25</v>
      </c>
      <c r="K79" s="15">
        <v>10</v>
      </c>
      <c r="L79" s="15">
        <v>21</v>
      </c>
      <c r="M79" s="80">
        <v>1.6875</v>
      </c>
      <c r="N79" s="71">
        <v>21</v>
      </c>
      <c r="O79" s="62">
        <v>3000</v>
      </c>
      <c r="P79" s="63">
        <f>Table224523689101112131415161718192021222423456723456891011121314[[#This Row],[PEMBULATAN]]*O79</f>
        <v>63000</v>
      </c>
    </row>
    <row r="80" spans="1:16" ht="35.25" customHeight="1" x14ac:dyDescent="0.2">
      <c r="A80" s="90"/>
      <c r="B80" s="74"/>
      <c r="C80" s="85" t="s">
        <v>1958</v>
      </c>
      <c r="D80" s="77" t="s">
        <v>426</v>
      </c>
      <c r="E80" s="13">
        <v>44421</v>
      </c>
      <c r="F80" s="75" t="s">
        <v>1661</v>
      </c>
      <c r="G80" s="13">
        <v>44422</v>
      </c>
      <c r="H80" s="76" t="s">
        <v>1662</v>
      </c>
      <c r="I80" s="15">
        <v>27</v>
      </c>
      <c r="J80" s="15">
        <v>25</v>
      </c>
      <c r="K80" s="15">
        <v>10</v>
      </c>
      <c r="L80" s="15">
        <v>21</v>
      </c>
      <c r="M80" s="80">
        <v>1.6875</v>
      </c>
      <c r="N80" s="71">
        <v>21</v>
      </c>
      <c r="O80" s="62">
        <v>3000</v>
      </c>
      <c r="P80" s="63">
        <f>Table224523689101112131415161718192021222423456723456891011121314[[#This Row],[PEMBULATAN]]*O80</f>
        <v>63000</v>
      </c>
    </row>
    <row r="81" spans="1:16" ht="35.25" customHeight="1" x14ac:dyDescent="0.2">
      <c r="A81" s="90"/>
      <c r="B81" s="74"/>
      <c r="C81" s="85" t="s">
        <v>1959</v>
      </c>
      <c r="D81" s="77" t="s">
        <v>426</v>
      </c>
      <c r="E81" s="13">
        <v>44421</v>
      </c>
      <c r="F81" s="75" t="s">
        <v>1661</v>
      </c>
      <c r="G81" s="13">
        <v>44422</v>
      </c>
      <c r="H81" s="76" t="s">
        <v>1662</v>
      </c>
      <c r="I81" s="15">
        <v>27</v>
      </c>
      <c r="J81" s="15">
        <v>25</v>
      </c>
      <c r="K81" s="15">
        <v>10</v>
      </c>
      <c r="L81" s="15">
        <v>21</v>
      </c>
      <c r="M81" s="80">
        <v>1.6875</v>
      </c>
      <c r="N81" s="71">
        <v>21</v>
      </c>
      <c r="O81" s="62">
        <v>3000</v>
      </c>
      <c r="P81" s="63">
        <f>Table224523689101112131415161718192021222423456723456891011121314[[#This Row],[PEMBULATAN]]*O81</f>
        <v>63000</v>
      </c>
    </row>
    <row r="82" spans="1:16" ht="35.25" customHeight="1" x14ac:dyDescent="0.2">
      <c r="A82" s="90"/>
      <c r="B82" s="74"/>
      <c r="C82" s="85" t="s">
        <v>1960</v>
      </c>
      <c r="D82" s="77" t="s">
        <v>426</v>
      </c>
      <c r="E82" s="13">
        <v>44421</v>
      </c>
      <c r="F82" s="75" t="s">
        <v>1661</v>
      </c>
      <c r="G82" s="13">
        <v>44422</v>
      </c>
      <c r="H82" s="76" t="s">
        <v>1662</v>
      </c>
      <c r="I82" s="15">
        <v>27</v>
      </c>
      <c r="J82" s="15">
        <v>25</v>
      </c>
      <c r="K82" s="15">
        <v>10</v>
      </c>
      <c r="L82" s="15">
        <v>21</v>
      </c>
      <c r="M82" s="80">
        <v>1.6875</v>
      </c>
      <c r="N82" s="71">
        <v>21</v>
      </c>
      <c r="O82" s="62">
        <v>3000</v>
      </c>
      <c r="P82" s="63">
        <f>Table224523689101112131415161718192021222423456723456891011121314[[#This Row],[PEMBULATAN]]*O82</f>
        <v>63000</v>
      </c>
    </row>
    <row r="83" spans="1:16" ht="35.25" customHeight="1" x14ac:dyDescent="0.2">
      <c r="A83" s="90"/>
      <c r="B83" s="74"/>
      <c r="C83" s="85" t="s">
        <v>1961</v>
      </c>
      <c r="D83" s="77" t="s">
        <v>426</v>
      </c>
      <c r="E83" s="13">
        <v>44421</v>
      </c>
      <c r="F83" s="75" t="s">
        <v>1661</v>
      </c>
      <c r="G83" s="13">
        <v>44422</v>
      </c>
      <c r="H83" s="76" t="s">
        <v>1662</v>
      </c>
      <c r="I83" s="15">
        <v>27</v>
      </c>
      <c r="J83" s="15">
        <v>25</v>
      </c>
      <c r="K83" s="15">
        <v>10</v>
      </c>
      <c r="L83" s="15">
        <v>21</v>
      </c>
      <c r="M83" s="80">
        <v>1.6875</v>
      </c>
      <c r="N83" s="71">
        <v>21</v>
      </c>
      <c r="O83" s="62">
        <v>3000</v>
      </c>
      <c r="P83" s="63">
        <f>Table224523689101112131415161718192021222423456723456891011121314[[#This Row],[PEMBULATAN]]*O83</f>
        <v>63000</v>
      </c>
    </row>
    <row r="84" spans="1:16" ht="35.25" customHeight="1" x14ac:dyDescent="0.2">
      <c r="A84" s="90"/>
      <c r="B84" s="74"/>
      <c r="C84" s="85" t="s">
        <v>1962</v>
      </c>
      <c r="D84" s="77" t="s">
        <v>426</v>
      </c>
      <c r="E84" s="13">
        <v>44421</v>
      </c>
      <c r="F84" s="75" t="s">
        <v>1661</v>
      </c>
      <c r="G84" s="13">
        <v>44422</v>
      </c>
      <c r="H84" s="76" t="s">
        <v>1662</v>
      </c>
      <c r="I84" s="15">
        <v>27</v>
      </c>
      <c r="J84" s="15">
        <v>25</v>
      </c>
      <c r="K84" s="15">
        <v>10</v>
      </c>
      <c r="L84" s="15">
        <v>21</v>
      </c>
      <c r="M84" s="80">
        <v>1.6875</v>
      </c>
      <c r="N84" s="71">
        <v>21</v>
      </c>
      <c r="O84" s="62">
        <v>3000</v>
      </c>
      <c r="P84" s="63">
        <f>Table224523689101112131415161718192021222423456723456891011121314[[#This Row],[PEMBULATAN]]*O84</f>
        <v>63000</v>
      </c>
    </row>
    <row r="85" spans="1:16" ht="35.25" customHeight="1" x14ac:dyDescent="0.2">
      <c r="A85" s="90"/>
      <c r="B85" s="74"/>
      <c r="C85" s="85" t="s">
        <v>1963</v>
      </c>
      <c r="D85" s="77" t="s">
        <v>426</v>
      </c>
      <c r="E85" s="13">
        <v>44421</v>
      </c>
      <c r="F85" s="75" t="s">
        <v>1661</v>
      </c>
      <c r="G85" s="13">
        <v>44422</v>
      </c>
      <c r="H85" s="76" t="s">
        <v>1662</v>
      </c>
      <c r="I85" s="15">
        <v>27</v>
      </c>
      <c r="J85" s="15">
        <v>25</v>
      </c>
      <c r="K85" s="15">
        <v>10</v>
      </c>
      <c r="L85" s="15">
        <v>21</v>
      </c>
      <c r="M85" s="80">
        <v>1.6875</v>
      </c>
      <c r="N85" s="71">
        <v>21</v>
      </c>
      <c r="O85" s="62">
        <v>3000</v>
      </c>
      <c r="P85" s="63">
        <f>Table224523689101112131415161718192021222423456723456891011121314[[#This Row],[PEMBULATAN]]*O85</f>
        <v>63000</v>
      </c>
    </row>
    <row r="86" spans="1:16" ht="35.25" customHeight="1" x14ac:dyDescent="0.2">
      <c r="A86" s="90"/>
      <c r="B86" s="74"/>
      <c r="C86" s="85" t="s">
        <v>1964</v>
      </c>
      <c r="D86" s="77" t="s">
        <v>426</v>
      </c>
      <c r="E86" s="13">
        <v>44421</v>
      </c>
      <c r="F86" s="75" t="s">
        <v>1661</v>
      </c>
      <c r="G86" s="13">
        <v>44422</v>
      </c>
      <c r="H86" s="76" t="s">
        <v>1662</v>
      </c>
      <c r="I86" s="15">
        <v>27</v>
      </c>
      <c r="J86" s="15">
        <v>25</v>
      </c>
      <c r="K86" s="15">
        <v>10</v>
      </c>
      <c r="L86" s="15">
        <v>21</v>
      </c>
      <c r="M86" s="80">
        <v>1.6875</v>
      </c>
      <c r="N86" s="71">
        <v>21</v>
      </c>
      <c r="O86" s="62">
        <v>3000</v>
      </c>
      <c r="P86" s="63">
        <f>Table224523689101112131415161718192021222423456723456891011121314[[#This Row],[PEMBULATAN]]*O86</f>
        <v>63000</v>
      </c>
    </row>
    <row r="87" spans="1:16" ht="35.25" customHeight="1" x14ac:dyDescent="0.2">
      <c r="A87" s="90"/>
      <c r="B87" s="74"/>
      <c r="C87" s="85" t="s">
        <v>1965</v>
      </c>
      <c r="D87" s="77" t="s">
        <v>426</v>
      </c>
      <c r="E87" s="13">
        <v>44421</v>
      </c>
      <c r="F87" s="75" t="s">
        <v>1661</v>
      </c>
      <c r="G87" s="13">
        <v>44422</v>
      </c>
      <c r="H87" s="76" t="s">
        <v>1662</v>
      </c>
      <c r="I87" s="15">
        <v>27</v>
      </c>
      <c r="J87" s="15">
        <v>25</v>
      </c>
      <c r="K87" s="15">
        <v>10</v>
      </c>
      <c r="L87" s="15">
        <v>21</v>
      </c>
      <c r="M87" s="80">
        <v>1.6875</v>
      </c>
      <c r="N87" s="71">
        <v>21</v>
      </c>
      <c r="O87" s="62">
        <v>3000</v>
      </c>
      <c r="P87" s="63">
        <f>Table224523689101112131415161718192021222423456723456891011121314[[#This Row],[PEMBULATAN]]*O87</f>
        <v>63000</v>
      </c>
    </row>
    <row r="88" spans="1:16" ht="35.25" customHeight="1" x14ac:dyDescent="0.2">
      <c r="A88" s="90"/>
      <c r="B88" s="74"/>
      <c r="C88" s="85" t="s">
        <v>1966</v>
      </c>
      <c r="D88" s="77" t="s">
        <v>426</v>
      </c>
      <c r="E88" s="13">
        <v>44421</v>
      </c>
      <c r="F88" s="75" t="s">
        <v>1661</v>
      </c>
      <c r="G88" s="13">
        <v>44422</v>
      </c>
      <c r="H88" s="76" t="s">
        <v>1662</v>
      </c>
      <c r="I88" s="15">
        <v>27</v>
      </c>
      <c r="J88" s="15">
        <v>25</v>
      </c>
      <c r="K88" s="15">
        <v>10</v>
      </c>
      <c r="L88" s="15">
        <v>21</v>
      </c>
      <c r="M88" s="80">
        <v>1.6875</v>
      </c>
      <c r="N88" s="71">
        <v>21</v>
      </c>
      <c r="O88" s="62">
        <v>3000</v>
      </c>
      <c r="P88" s="63">
        <f>Table224523689101112131415161718192021222423456723456891011121314[[#This Row],[PEMBULATAN]]*O88</f>
        <v>63000</v>
      </c>
    </row>
    <row r="89" spans="1:16" ht="35.25" customHeight="1" x14ac:dyDescent="0.2">
      <c r="A89" s="90"/>
      <c r="B89" s="74"/>
      <c r="C89" s="85" t="s">
        <v>1967</v>
      </c>
      <c r="D89" s="77" t="s">
        <v>426</v>
      </c>
      <c r="E89" s="13">
        <v>44421</v>
      </c>
      <c r="F89" s="75" t="s">
        <v>1661</v>
      </c>
      <c r="G89" s="13">
        <v>44422</v>
      </c>
      <c r="H89" s="76" t="s">
        <v>1662</v>
      </c>
      <c r="I89" s="15">
        <v>27</v>
      </c>
      <c r="J89" s="15">
        <v>25</v>
      </c>
      <c r="K89" s="15">
        <v>10</v>
      </c>
      <c r="L89" s="15">
        <v>21</v>
      </c>
      <c r="M89" s="80">
        <v>1.6875</v>
      </c>
      <c r="N89" s="71">
        <v>21</v>
      </c>
      <c r="O89" s="62">
        <v>3000</v>
      </c>
      <c r="P89" s="63">
        <f>Table224523689101112131415161718192021222423456723456891011121314[[#This Row],[PEMBULATAN]]*O89</f>
        <v>63000</v>
      </c>
    </row>
    <row r="90" spans="1:16" ht="35.25" customHeight="1" x14ac:dyDescent="0.2">
      <c r="A90" s="90"/>
      <c r="B90" s="74"/>
      <c r="C90" s="85" t="s">
        <v>1968</v>
      </c>
      <c r="D90" s="77" t="s">
        <v>426</v>
      </c>
      <c r="E90" s="13">
        <v>44421</v>
      </c>
      <c r="F90" s="75" t="s">
        <v>1661</v>
      </c>
      <c r="G90" s="13">
        <v>44422</v>
      </c>
      <c r="H90" s="76" t="s">
        <v>1662</v>
      </c>
      <c r="I90" s="15">
        <v>27</v>
      </c>
      <c r="J90" s="15">
        <v>25</v>
      </c>
      <c r="K90" s="15">
        <v>10</v>
      </c>
      <c r="L90" s="15">
        <v>21</v>
      </c>
      <c r="M90" s="80">
        <v>1.6875</v>
      </c>
      <c r="N90" s="71">
        <v>21</v>
      </c>
      <c r="O90" s="62">
        <v>3000</v>
      </c>
      <c r="P90" s="63">
        <f>Table224523689101112131415161718192021222423456723456891011121314[[#This Row],[PEMBULATAN]]*O90</f>
        <v>63000</v>
      </c>
    </row>
    <row r="91" spans="1:16" ht="35.25" customHeight="1" x14ac:dyDescent="0.2">
      <c r="A91" s="90"/>
      <c r="B91" s="74"/>
      <c r="C91" s="85" t="s">
        <v>1969</v>
      </c>
      <c r="D91" s="77" t="s">
        <v>426</v>
      </c>
      <c r="E91" s="13">
        <v>44421</v>
      </c>
      <c r="F91" s="75" t="s">
        <v>1661</v>
      </c>
      <c r="G91" s="13">
        <v>44422</v>
      </c>
      <c r="H91" s="76" t="s">
        <v>1662</v>
      </c>
      <c r="I91" s="15">
        <v>27</v>
      </c>
      <c r="J91" s="15">
        <v>25</v>
      </c>
      <c r="K91" s="15">
        <v>10</v>
      </c>
      <c r="L91" s="15">
        <v>21</v>
      </c>
      <c r="M91" s="80">
        <v>1.6875</v>
      </c>
      <c r="N91" s="71">
        <v>21</v>
      </c>
      <c r="O91" s="62">
        <v>3000</v>
      </c>
      <c r="P91" s="63">
        <f>Table224523689101112131415161718192021222423456723456891011121314[[#This Row],[PEMBULATAN]]*O91</f>
        <v>63000</v>
      </c>
    </row>
    <row r="92" spans="1:16" ht="35.25" customHeight="1" x14ac:dyDescent="0.2">
      <c r="A92" s="90"/>
      <c r="B92" s="74"/>
      <c r="C92" s="85" t="s">
        <v>1970</v>
      </c>
      <c r="D92" s="77" t="s">
        <v>426</v>
      </c>
      <c r="E92" s="13">
        <v>44421</v>
      </c>
      <c r="F92" s="75" t="s">
        <v>1661</v>
      </c>
      <c r="G92" s="13">
        <v>44422</v>
      </c>
      <c r="H92" s="76" t="s">
        <v>1662</v>
      </c>
      <c r="I92" s="15">
        <v>27</v>
      </c>
      <c r="J92" s="15">
        <v>25</v>
      </c>
      <c r="K92" s="15">
        <v>10</v>
      </c>
      <c r="L92" s="15">
        <v>21</v>
      </c>
      <c r="M92" s="80">
        <v>1.6875</v>
      </c>
      <c r="N92" s="71">
        <v>21</v>
      </c>
      <c r="O92" s="62">
        <v>3000</v>
      </c>
      <c r="P92" s="63">
        <f>Table224523689101112131415161718192021222423456723456891011121314[[#This Row],[PEMBULATAN]]*O92</f>
        <v>63000</v>
      </c>
    </row>
    <row r="93" spans="1:16" ht="35.25" customHeight="1" x14ac:dyDescent="0.2">
      <c r="A93" s="90"/>
      <c r="B93" s="74"/>
      <c r="C93" s="85" t="s">
        <v>1971</v>
      </c>
      <c r="D93" s="77" t="s">
        <v>426</v>
      </c>
      <c r="E93" s="13">
        <v>44421</v>
      </c>
      <c r="F93" s="75" t="s">
        <v>1661</v>
      </c>
      <c r="G93" s="13">
        <v>44422</v>
      </c>
      <c r="H93" s="76" t="s">
        <v>1662</v>
      </c>
      <c r="I93" s="15">
        <v>27</v>
      </c>
      <c r="J93" s="15">
        <v>25</v>
      </c>
      <c r="K93" s="15">
        <v>10</v>
      </c>
      <c r="L93" s="15">
        <v>21</v>
      </c>
      <c r="M93" s="80">
        <v>1.6875</v>
      </c>
      <c r="N93" s="71">
        <v>21</v>
      </c>
      <c r="O93" s="62">
        <v>3000</v>
      </c>
      <c r="P93" s="63">
        <f>Table224523689101112131415161718192021222423456723456891011121314[[#This Row],[PEMBULATAN]]*O93</f>
        <v>63000</v>
      </c>
    </row>
    <row r="94" spans="1:16" ht="35.25" customHeight="1" x14ac:dyDescent="0.2">
      <c r="A94" s="90"/>
      <c r="B94" s="74"/>
      <c r="C94" s="85" t="s">
        <v>1972</v>
      </c>
      <c r="D94" s="77" t="s">
        <v>426</v>
      </c>
      <c r="E94" s="13">
        <v>44421</v>
      </c>
      <c r="F94" s="75" t="s">
        <v>1661</v>
      </c>
      <c r="G94" s="13">
        <v>44422</v>
      </c>
      <c r="H94" s="76" t="s">
        <v>1662</v>
      </c>
      <c r="I94" s="15">
        <v>27</v>
      </c>
      <c r="J94" s="15">
        <v>25</v>
      </c>
      <c r="K94" s="15">
        <v>10</v>
      </c>
      <c r="L94" s="15">
        <v>21</v>
      </c>
      <c r="M94" s="80">
        <v>1.6875</v>
      </c>
      <c r="N94" s="71">
        <v>21</v>
      </c>
      <c r="O94" s="62">
        <v>3000</v>
      </c>
      <c r="P94" s="63">
        <f>Table224523689101112131415161718192021222423456723456891011121314[[#This Row],[PEMBULATAN]]*O94</f>
        <v>63000</v>
      </c>
    </row>
    <row r="95" spans="1:16" ht="35.25" customHeight="1" x14ac:dyDescent="0.2">
      <c r="A95" s="90"/>
      <c r="B95" s="74"/>
      <c r="C95" s="85" t="s">
        <v>1973</v>
      </c>
      <c r="D95" s="77" t="s">
        <v>426</v>
      </c>
      <c r="E95" s="13">
        <v>44421</v>
      </c>
      <c r="F95" s="75" t="s">
        <v>1661</v>
      </c>
      <c r="G95" s="13">
        <v>44422</v>
      </c>
      <c r="H95" s="76" t="s">
        <v>1662</v>
      </c>
      <c r="I95" s="15">
        <v>27</v>
      </c>
      <c r="J95" s="15">
        <v>25</v>
      </c>
      <c r="K95" s="15">
        <v>10</v>
      </c>
      <c r="L95" s="15">
        <v>21</v>
      </c>
      <c r="M95" s="80">
        <v>1.6875</v>
      </c>
      <c r="N95" s="71">
        <v>21</v>
      </c>
      <c r="O95" s="62">
        <v>3000</v>
      </c>
      <c r="P95" s="63">
        <f>Table224523689101112131415161718192021222423456723456891011121314[[#This Row],[PEMBULATAN]]*O95</f>
        <v>63000</v>
      </c>
    </row>
    <row r="96" spans="1:16" ht="35.25" customHeight="1" x14ac:dyDescent="0.2">
      <c r="A96" s="90"/>
      <c r="B96" s="74"/>
      <c r="C96" s="85" t="s">
        <v>1974</v>
      </c>
      <c r="D96" s="77" t="s">
        <v>426</v>
      </c>
      <c r="E96" s="13">
        <v>44421</v>
      </c>
      <c r="F96" s="75" t="s">
        <v>1661</v>
      </c>
      <c r="G96" s="13">
        <v>44422</v>
      </c>
      <c r="H96" s="76" t="s">
        <v>1662</v>
      </c>
      <c r="I96" s="15">
        <v>27</v>
      </c>
      <c r="J96" s="15">
        <v>25</v>
      </c>
      <c r="K96" s="15">
        <v>10</v>
      </c>
      <c r="L96" s="15">
        <v>21</v>
      </c>
      <c r="M96" s="80">
        <v>1.6875</v>
      </c>
      <c r="N96" s="71">
        <v>21</v>
      </c>
      <c r="O96" s="62">
        <v>3000</v>
      </c>
      <c r="P96" s="63">
        <f>Table224523689101112131415161718192021222423456723456891011121314[[#This Row],[PEMBULATAN]]*O96</f>
        <v>63000</v>
      </c>
    </row>
    <row r="97" spans="1:16" ht="35.25" customHeight="1" x14ac:dyDescent="0.2">
      <c r="A97" s="90"/>
      <c r="B97" s="74"/>
      <c r="C97" s="85" t="s">
        <v>1975</v>
      </c>
      <c r="D97" s="77" t="s">
        <v>426</v>
      </c>
      <c r="E97" s="13">
        <v>44421</v>
      </c>
      <c r="F97" s="75" t="s">
        <v>1661</v>
      </c>
      <c r="G97" s="13">
        <v>44422</v>
      </c>
      <c r="H97" s="76" t="s">
        <v>1662</v>
      </c>
      <c r="I97" s="15">
        <v>27</v>
      </c>
      <c r="J97" s="15">
        <v>25</v>
      </c>
      <c r="K97" s="15">
        <v>10</v>
      </c>
      <c r="L97" s="15">
        <v>21</v>
      </c>
      <c r="M97" s="80">
        <v>1.6875</v>
      </c>
      <c r="N97" s="71">
        <v>21</v>
      </c>
      <c r="O97" s="62">
        <v>3000</v>
      </c>
      <c r="P97" s="63">
        <f>Table224523689101112131415161718192021222423456723456891011121314[[#This Row],[PEMBULATAN]]*O97</f>
        <v>63000</v>
      </c>
    </row>
    <row r="98" spans="1:16" ht="35.25" customHeight="1" x14ac:dyDescent="0.2">
      <c r="A98" s="90"/>
      <c r="B98" s="74"/>
      <c r="C98" s="85" t="s">
        <v>1976</v>
      </c>
      <c r="D98" s="77" t="s">
        <v>426</v>
      </c>
      <c r="E98" s="13">
        <v>44421</v>
      </c>
      <c r="F98" s="75" t="s">
        <v>1661</v>
      </c>
      <c r="G98" s="13">
        <v>44422</v>
      </c>
      <c r="H98" s="76" t="s">
        <v>1662</v>
      </c>
      <c r="I98" s="15">
        <v>27</v>
      </c>
      <c r="J98" s="15">
        <v>25</v>
      </c>
      <c r="K98" s="15">
        <v>10</v>
      </c>
      <c r="L98" s="15">
        <v>21</v>
      </c>
      <c r="M98" s="80">
        <v>1.6875</v>
      </c>
      <c r="N98" s="71">
        <v>21</v>
      </c>
      <c r="O98" s="62">
        <v>3000</v>
      </c>
      <c r="P98" s="63">
        <f>Table224523689101112131415161718192021222423456723456891011121314[[#This Row],[PEMBULATAN]]*O98</f>
        <v>63000</v>
      </c>
    </row>
    <row r="99" spans="1:16" ht="35.25" customHeight="1" x14ac:dyDescent="0.2">
      <c r="A99" s="90"/>
      <c r="B99" s="74"/>
      <c r="C99" s="85" t="s">
        <v>1977</v>
      </c>
      <c r="D99" s="77" t="s">
        <v>426</v>
      </c>
      <c r="E99" s="13">
        <v>44421</v>
      </c>
      <c r="F99" s="75" t="s">
        <v>1661</v>
      </c>
      <c r="G99" s="13">
        <v>44422</v>
      </c>
      <c r="H99" s="76" t="s">
        <v>1662</v>
      </c>
      <c r="I99" s="15">
        <v>27</v>
      </c>
      <c r="J99" s="15">
        <v>25</v>
      </c>
      <c r="K99" s="15">
        <v>10</v>
      </c>
      <c r="L99" s="15">
        <v>21</v>
      </c>
      <c r="M99" s="80">
        <v>1.6875</v>
      </c>
      <c r="N99" s="71">
        <v>21</v>
      </c>
      <c r="O99" s="62">
        <v>3000</v>
      </c>
      <c r="P99" s="63">
        <f>Table224523689101112131415161718192021222423456723456891011121314[[#This Row],[PEMBULATAN]]*O99</f>
        <v>63000</v>
      </c>
    </row>
    <row r="100" spans="1:16" ht="35.25" customHeight="1" x14ac:dyDescent="0.2">
      <c r="A100" s="90"/>
      <c r="B100" s="74"/>
      <c r="C100" s="85" t="s">
        <v>1978</v>
      </c>
      <c r="D100" s="77" t="s">
        <v>426</v>
      </c>
      <c r="E100" s="13">
        <v>44421</v>
      </c>
      <c r="F100" s="75" t="s">
        <v>1661</v>
      </c>
      <c r="G100" s="13">
        <v>44422</v>
      </c>
      <c r="H100" s="76" t="s">
        <v>1662</v>
      </c>
      <c r="I100" s="15">
        <v>27</v>
      </c>
      <c r="J100" s="15">
        <v>25</v>
      </c>
      <c r="K100" s="15">
        <v>10</v>
      </c>
      <c r="L100" s="15">
        <v>21</v>
      </c>
      <c r="M100" s="80">
        <v>1.6875</v>
      </c>
      <c r="N100" s="71">
        <v>21</v>
      </c>
      <c r="O100" s="62">
        <v>3000</v>
      </c>
      <c r="P100" s="63">
        <f>Table224523689101112131415161718192021222423456723456891011121314[[#This Row],[PEMBULATAN]]*O100</f>
        <v>63000</v>
      </c>
    </row>
    <row r="101" spans="1:16" ht="35.25" customHeight="1" x14ac:dyDescent="0.2">
      <c r="A101" s="90"/>
      <c r="B101" s="74"/>
      <c r="C101" s="85" t="s">
        <v>1979</v>
      </c>
      <c r="D101" s="77" t="s">
        <v>426</v>
      </c>
      <c r="E101" s="13">
        <v>44421</v>
      </c>
      <c r="F101" s="75" t="s">
        <v>1661</v>
      </c>
      <c r="G101" s="13">
        <v>44422</v>
      </c>
      <c r="H101" s="76" t="s">
        <v>1662</v>
      </c>
      <c r="I101" s="15">
        <v>27</v>
      </c>
      <c r="J101" s="15">
        <v>25</v>
      </c>
      <c r="K101" s="15">
        <v>10</v>
      </c>
      <c r="L101" s="15">
        <v>21</v>
      </c>
      <c r="M101" s="80">
        <v>1.6875</v>
      </c>
      <c r="N101" s="71">
        <v>21</v>
      </c>
      <c r="O101" s="62">
        <v>3000</v>
      </c>
      <c r="P101" s="63">
        <f>Table224523689101112131415161718192021222423456723456891011121314[[#This Row],[PEMBULATAN]]*O101</f>
        <v>63000</v>
      </c>
    </row>
    <row r="102" spans="1:16" ht="35.25" customHeight="1" x14ac:dyDescent="0.2">
      <c r="A102" s="90"/>
      <c r="B102" s="74"/>
      <c r="C102" s="85" t="s">
        <v>1980</v>
      </c>
      <c r="D102" s="77" t="s">
        <v>426</v>
      </c>
      <c r="E102" s="13">
        <v>44421</v>
      </c>
      <c r="F102" s="75" t="s">
        <v>1661</v>
      </c>
      <c r="G102" s="13">
        <v>44422</v>
      </c>
      <c r="H102" s="76" t="s">
        <v>1662</v>
      </c>
      <c r="I102" s="15">
        <v>27</v>
      </c>
      <c r="J102" s="15">
        <v>25</v>
      </c>
      <c r="K102" s="15">
        <v>10</v>
      </c>
      <c r="L102" s="15">
        <v>21</v>
      </c>
      <c r="M102" s="80">
        <v>1.6875</v>
      </c>
      <c r="N102" s="71">
        <v>21</v>
      </c>
      <c r="O102" s="62">
        <v>3000</v>
      </c>
      <c r="P102" s="63">
        <f>Table224523689101112131415161718192021222423456723456891011121314[[#This Row],[PEMBULATAN]]*O102</f>
        <v>63000</v>
      </c>
    </row>
    <row r="103" spans="1:16" ht="35.25" customHeight="1" x14ac:dyDescent="0.2">
      <c r="A103" s="90"/>
      <c r="B103" s="74"/>
      <c r="C103" s="85" t="s">
        <v>1981</v>
      </c>
      <c r="D103" s="77" t="s">
        <v>426</v>
      </c>
      <c r="E103" s="13">
        <v>44421</v>
      </c>
      <c r="F103" s="75" t="s">
        <v>1661</v>
      </c>
      <c r="G103" s="13">
        <v>44422</v>
      </c>
      <c r="H103" s="76" t="s">
        <v>1662</v>
      </c>
      <c r="I103" s="15">
        <v>27</v>
      </c>
      <c r="J103" s="15">
        <v>25</v>
      </c>
      <c r="K103" s="15">
        <v>10</v>
      </c>
      <c r="L103" s="15">
        <v>21</v>
      </c>
      <c r="M103" s="80">
        <v>1.6875</v>
      </c>
      <c r="N103" s="71">
        <v>21</v>
      </c>
      <c r="O103" s="62">
        <v>3000</v>
      </c>
      <c r="P103" s="63">
        <f>Table224523689101112131415161718192021222423456723456891011121314[[#This Row],[PEMBULATAN]]*O103</f>
        <v>63000</v>
      </c>
    </row>
    <row r="104" spans="1:16" ht="35.25" customHeight="1" x14ac:dyDescent="0.2">
      <c r="A104" s="90"/>
      <c r="B104" s="74"/>
      <c r="C104" s="85" t="s">
        <v>1982</v>
      </c>
      <c r="D104" s="77" t="s">
        <v>426</v>
      </c>
      <c r="E104" s="13">
        <v>44421</v>
      </c>
      <c r="F104" s="75" t="s">
        <v>1661</v>
      </c>
      <c r="G104" s="13">
        <v>44422</v>
      </c>
      <c r="H104" s="76" t="s">
        <v>1662</v>
      </c>
      <c r="I104" s="15">
        <v>27</v>
      </c>
      <c r="J104" s="15">
        <v>25</v>
      </c>
      <c r="K104" s="15">
        <v>10</v>
      </c>
      <c r="L104" s="15">
        <v>21</v>
      </c>
      <c r="M104" s="80">
        <v>1.6875</v>
      </c>
      <c r="N104" s="71">
        <v>21</v>
      </c>
      <c r="O104" s="62">
        <v>3000</v>
      </c>
      <c r="P104" s="63">
        <f>Table224523689101112131415161718192021222423456723456891011121314[[#This Row],[PEMBULATAN]]*O104</f>
        <v>63000</v>
      </c>
    </row>
    <row r="105" spans="1:16" ht="35.25" customHeight="1" x14ac:dyDescent="0.2">
      <c r="A105" s="90"/>
      <c r="B105" s="74"/>
      <c r="C105" s="85" t="s">
        <v>1983</v>
      </c>
      <c r="D105" s="77" t="s">
        <v>426</v>
      </c>
      <c r="E105" s="13">
        <v>44421</v>
      </c>
      <c r="F105" s="75" t="s">
        <v>1661</v>
      </c>
      <c r="G105" s="13">
        <v>44422</v>
      </c>
      <c r="H105" s="76" t="s">
        <v>1662</v>
      </c>
      <c r="I105" s="15">
        <v>27</v>
      </c>
      <c r="J105" s="15">
        <v>25</v>
      </c>
      <c r="K105" s="15">
        <v>10</v>
      </c>
      <c r="L105" s="15">
        <v>21</v>
      </c>
      <c r="M105" s="80">
        <v>1.6875</v>
      </c>
      <c r="N105" s="71">
        <v>21</v>
      </c>
      <c r="O105" s="62">
        <v>3000</v>
      </c>
      <c r="P105" s="63">
        <f>Table224523689101112131415161718192021222423456723456891011121314[[#This Row],[PEMBULATAN]]*O105</f>
        <v>63000</v>
      </c>
    </row>
    <row r="106" spans="1:16" ht="35.25" customHeight="1" x14ac:dyDescent="0.2">
      <c r="A106" s="90"/>
      <c r="B106" s="74"/>
      <c r="C106" s="85" t="s">
        <v>1984</v>
      </c>
      <c r="D106" s="77" t="s">
        <v>426</v>
      </c>
      <c r="E106" s="13">
        <v>44421</v>
      </c>
      <c r="F106" s="75" t="s">
        <v>1661</v>
      </c>
      <c r="G106" s="13">
        <v>44422</v>
      </c>
      <c r="H106" s="76" t="s">
        <v>1662</v>
      </c>
      <c r="I106" s="15">
        <v>27</v>
      </c>
      <c r="J106" s="15">
        <v>25</v>
      </c>
      <c r="K106" s="15">
        <v>10</v>
      </c>
      <c r="L106" s="15">
        <v>21</v>
      </c>
      <c r="M106" s="80">
        <v>1.6875</v>
      </c>
      <c r="N106" s="71">
        <v>21</v>
      </c>
      <c r="O106" s="62">
        <v>3000</v>
      </c>
      <c r="P106" s="63">
        <f>Table224523689101112131415161718192021222423456723456891011121314[[#This Row],[PEMBULATAN]]*O106</f>
        <v>63000</v>
      </c>
    </row>
    <row r="107" spans="1:16" ht="35.25" customHeight="1" x14ac:dyDescent="0.2">
      <c r="A107" s="90"/>
      <c r="B107" s="74"/>
      <c r="C107" s="85" t="s">
        <v>1985</v>
      </c>
      <c r="D107" s="77" t="s">
        <v>426</v>
      </c>
      <c r="E107" s="13">
        <v>44421</v>
      </c>
      <c r="F107" s="75" t="s">
        <v>1661</v>
      </c>
      <c r="G107" s="13">
        <v>44422</v>
      </c>
      <c r="H107" s="76" t="s">
        <v>1662</v>
      </c>
      <c r="I107" s="15">
        <v>27</v>
      </c>
      <c r="J107" s="15">
        <v>25</v>
      </c>
      <c r="K107" s="15">
        <v>10</v>
      </c>
      <c r="L107" s="15">
        <v>21</v>
      </c>
      <c r="M107" s="80">
        <v>1.6875</v>
      </c>
      <c r="N107" s="71">
        <v>21</v>
      </c>
      <c r="O107" s="62">
        <v>3000</v>
      </c>
      <c r="P107" s="63">
        <f>Table224523689101112131415161718192021222423456723456891011121314[[#This Row],[PEMBULATAN]]*O107</f>
        <v>63000</v>
      </c>
    </row>
    <row r="108" spans="1:16" ht="35.25" customHeight="1" x14ac:dyDescent="0.2">
      <c r="A108" s="90"/>
      <c r="B108" s="74"/>
      <c r="C108" s="85" t="s">
        <v>1986</v>
      </c>
      <c r="D108" s="77" t="s">
        <v>426</v>
      </c>
      <c r="E108" s="13">
        <v>44421</v>
      </c>
      <c r="F108" s="75" t="s">
        <v>1661</v>
      </c>
      <c r="G108" s="13">
        <v>44422</v>
      </c>
      <c r="H108" s="76" t="s">
        <v>1662</v>
      </c>
      <c r="I108" s="15">
        <v>27</v>
      </c>
      <c r="J108" s="15">
        <v>25</v>
      </c>
      <c r="K108" s="15">
        <v>10</v>
      </c>
      <c r="L108" s="15">
        <v>21</v>
      </c>
      <c r="M108" s="80">
        <v>1.6875</v>
      </c>
      <c r="N108" s="71">
        <v>21</v>
      </c>
      <c r="O108" s="62">
        <v>3000</v>
      </c>
      <c r="P108" s="63">
        <f>Table224523689101112131415161718192021222423456723456891011121314[[#This Row],[PEMBULATAN]]*O108</f>
        <v>63000</v>
      </c>
    </row>
    <row r="109" spans="1:16" ht="35.25" customHeight="1" x14ac:dyDescent="0.2">
      <c r="A109" s="90"/>
      <c r="B109" s="74"/>
      <c r="C109" s="85" t="s">
        <v>1987</v>
      </c>
      <c r="D109" s="77" t="s">
        <v>426</v>
      </c>
      <c r="E109" s="13">
        <v>44421</v>
      </c>
      <c r="F109" s="75" t="s">
        <v>1661</v>
      </c>
      <c r="G109" s="13">
        <v>44422</v>
      </c>
      <c r="H109" s="76" t="s">
        <v>1662</v>
      </c>
      <c r="I109" s="15">
        <v>50</v>
      </c>
      <c r="J109" s="15">
        <v>35</v>
      </c>
      <c r="K109" s="15">
        <v>27</v>
      </c>
      <c r="L109" s="15">
        <v>25</v>
      </c>
      <c r="M109" s="80">
        <v>11.8125</v>
      </c>
      <c r="N109" s="71">
        <v>25</v>
      </c>
      <c r="O109" s="62">
        <v>3000</v>
      </c>
      <c r="P109" s="63">
        <f>Table224523689101112131415161718192021222423456723456891011121314[[#This Row],[PEMBULATAN]]*O109</f>
        <v>75000</v>
      </c>
    </row>
    <row r="110" spans="1:16" ht="35.25" customHeight="1" x14ac:dyDescent="0.2">
      <c r="A110" s="90"/>
      <c r="B110" s="74"/>
      <c r="C110" s="85" t="s">
        <v>1988</v>
      </c>
      <c r="D110" s="77" t="s">
        <v>426</v>
      </c>
      <c r="E110" s="13">
        <v>44421</v>
      </c>
      <c r="F110" s="75" t="s">
        <v>1661</v>
      </c>
      <c r="G110" s="13">
        <v>44422</v>
      </c>
      <c r="H110" s="76" t="s">
        <v>1662</v>
      </c>
      <c r="I110" s="15">
        <v>38</v>
      </c>
      <c r="J110" s="15">
        <v>29</v>
      </c>
      <c r="K110" s="15">
        <v>62</v>
      </c>
      <c r="L110" s="15">
        <v>11</v>
      </c>
      <c r="M110" s="80">
        <v>17.081</v>
      </c>
      <c r="N110" s="71">
        <v>17</v>
      </c>
      <c r="O110" s="62">
        <v>3000</v>
      </c>
      <c r="P110" s="63">
        <f>Table224523689101112131415161718192021222423456723456891011121314[[#This Row],[PEMBULATAN]]*O110</f>
        <v>51000</v>
      </c>
    </row>
    <row r="111" spans="1:16" ht="35.25" customHeight="1" x14ac:dyDescent="0.2">
      <c r="A111" s="90"/>
      <c r="B111" s="74"/>
      <c r="C111" s="85" t="s">
        <v>1989</v>
      </c>
      <c r="D111" s="77" t="s">
        <v>426</v>
      </c>
      <c r="E111" s="13">
        <v>44421</v>
      </c>
      <c r="F111" s="75" t="s">
        <v>1661</v>
      </c>
      <c r="G111" s="13">
        <v>44422</v>
      </c>
      <c r="H111" s="76" t="s">
        <v>1662</v>
      </c>
      <c r="I111" s="15">
        <v>53</v>
      </c>
      <c r="J111" s="15">
        <v>40</v>
      </c>
      <c r="K111" s="15">
        <v>26</v>
      </c>
      <c r="L111" s="15">
        <v>11</v>
      </c>
      <c r="M111" s="80">
        <v>13.78</v>
      </c>
      <c r="N111" s="71">
        <v>14</v>
      </c>
      <c r="O111" s="62">
        <v>3000</v>
      </c>
      <c r="P111" s="63">
        <f>Table224523689101112131415161718192021222423456723456891011121314[[#This Row],[PEMBULATAN]]*O111</f>
        <v>42000</v>
      </c>
    </row>
    <row r="112" spans="1:16" ht="35.25" customHeight="1" x14ac:dyDescent="0.2">
      <c r="A112" s="90"/>
      <c r="B112" s="74"/>
      <c r="C112" s="85" t="s">
        <v>1990</v>
      </c>
      <c r="D112" s="77" t="s">
        <v>426</v>
      </c>
      <c r="E112" s="13">
        <v>44421</v>
      </c>
      <c r="F112" s="75" t="s">
        <v>1661</v>
      </c>
      <c r="G112" s="13">
        <v>44422</v>
      </c>
      <c r="H112" s="76" t="s">
        <v>1662</v>
      </c>
      <c r="I112" s="15">
        <v>38</v>
      </c>
      <c r="J112" s="15">
        <v>34</v>
      </c>
      <c r="K112" s="15">
        <v>52</v>
      </c>
      <c r="L112" s="15">
        <v>12</v>
      </c>
      <c r="M112" s="80">
        <v>16.795999999999999</v>
      </c>
      <c r="N112" s="71">
        <v>17</v>
      </c>
      <c r="O112" s="62">
        <v>3000</v>
      </c>
      <c r="P112" s="63">
        <f>Table224523689101112131415161718192021222423456723456891011121314[[#This Row],[PEMBULATAN]]*O112</f>
        <v>51000</v>
      </c>
    </row>
    <row r="113" spans="1:16" ht="35.25" customHeight="1" x14ac:dyDescent="0.2">
      <c r="A113" s="90"/>
      <c r="B113" s="74"/>
      <c r="C113" s="85" t="s">
        <v>1991</v>
      </c>
      <c r="D113" s="77" t="s">
        <v>426</v>
      </c>
      <c r="E113" s="13">
        <v>44421</v>
      </c>
      <c r="F113" s="75" t="s">
        <v>1661</v>
      </c>
      <c r="G113" s="13">
        <v>44422</v>
      </c>
      <c r="H113" s="76" t="s">
        <v>1662</v>
      </c>
      <c r="I113" s="15">
        <v>94</v>
      </c>
      <c r="J113" s="15">
        <v>18</v>
      </c>
      <c r="K113" s="15">
        <v>13</v>
      </c>
      <c r="L113" s="15">
        <v>9</v>
      </c>
      <c r="M113" s="80">
        <v>5.4989999999999997</v>
      </c>
      <c r="N113" s="71">
        <v>9</v>
      </c>
      <c r="O113" s="62">
        <v>3000</v>
      </c>
      <c r="P113" s="63">
        <f>Table224523689101112131415161718192021222423456723456891011121314[[#This Row],[PEMBULATAN]]*O113</f>
        <v>27000</v>
      </c>
    </row>
    <row r="114" spans="1:16" ht="35.25" customHeight="1" x14ac:dyDescent="0.2">
      <c r="A114" s="90"/>
      <c r="B114" s="74"/>
      <c r="C114" s="85" t="s">
        <v>1992</v>
      </c>
      <c r="D114" s="77" t="s">
        <v>426</v>
      </c>
      <c r="E114" s="13">
        <v>44421</v>
      </c>
      <c r="F114" s="75" t="s">
        <v>1661</v>
      </c>
      <c r="G114" s="13">
        <v>44422</v>
      </c>
      <c r="H114" s="76" t="s">
        <v>1662</v>
      </c>
      <c r="I114" s="15">
        <v>56</v>
      </c>
      <c r="J114" s="15">
        <v>36</v>
      </c>
      <c r="K114" s="15">
        <v>15</v>
      </c>
      <c r="L114" s="15">
        <v>7</v>
      </c>
      <c r="M114" s="80">
        <v>7.56</v>
      </c>
      <c r="N114" s="71">
        <v>8</v>
      </c>
      <c r="O114" s="62">
        <v>3000</v>
      </c>
      <c r="P114" s="63">
        <f>Table224523689101112131415161718192021222423456723456891011121314[[#This Row],[PEMBULATAN]]*O114</f>
        <v>24000</v>
      </c>
    </row>
    <row r="115" spans="1:16" ht="35.25" customHeight="1" x14ac:dyDescent="0.2">
      <c r="A115" s="90"/>
      <c r="B115" s="74"/>
      <c r="C115" s="85" t="s">
        <v>1993</v>
      </c>
      <c r="D115" s="77" t="s">
        <v>426</v>
      </c>
      <c r="E115" s="13">
        <v>44421</v>
      </c>
      <c r="F115" s="75" t="s">
        <v>1661</v>
      </c>
      <c r="G115" s="13">
        <v>44422</v>
      </c>
      <c r="H115" s="76" t="s">
        <v>1662</v>
      </c>
      <c r="I115" s="15">
        <v>66</v>
      </c>
      <c r="J115" s="15">
        <v>35</v>
      </c>
      <c r="K115" s="15">
        <v>82</v>
      </c>
      <c r="L115" s="15">
        <v>32</v>
      </c>
      <c r="M115" s="80">
        <v>47.354999999999997</v>
      </c>
      <c r="N115" s="71">
        <v>47</v>
      </c>
      <c r="O115" s="62">
        <v>3000</v>
      </c>
      <c r="P115" s="63">
        <f>Table224523689101112131415161718192021222423456723456891011121314[[#This Row],[PEMBULATAN]]*O115</f>
        <v>141000</v>
      </c>
    </row>
    <row r="116" spans="1:16" ht="35.25" customHeight="1" x14ac:dyDescent="0.2">
      <c r="A116" s="90"/>
      <c r="B116" s="74"/>
      <c r="C116" s="85" t="s">
        <v>1994</v>
      </c>
      <c r="D116" s="77" t="s">
        <v>426</v>
      </c>
      <c r="E116" s="13">
        <v>44421</v>
      </c>
      <c r="F116" s="75" t="s">
        <v>1661</v>
      </c>
      <c r="G116" s="13">
        <v>44422</v>
      </c>
      <c r="H116" s="76" t="s">
        <v>1662</v>
      </c>
      <c r="I116" s="15">
        <v>42</v>
      </c>
      <c r="J116" s="15">
        <v>36</v>
      </c>
      <c r="K116" s="15">
        <v>16</v>
      </c>
      <c r="L116" s="15">
        <v>5</v>
      </c>
      <c r="M116" s="80">
        <v>6.048</v>
      </c>
      <c r="N116" s="71">
        <v>6</v>
      </c>
      <c r="O116" s="62">
        <v>3000</v>
      </c>
      <c r="P116" s="63">
        <f>Table224523689101112131415161718192021222423456723456891011121314[[#This Row],[PEMBULATAN]]*O116</f>
        <v>18000</v>
      </c>
    </row>
    <row r="117" spans="1:16" ht="35.25" customHeight="1" x14ac:dyDescent="0.2">
      <c r="A117" s="90"/>
      <c r="B117" s="74"/>
      <c r="C117" s="85" t="s">
        <v>1995</v>
      </c>
      <c r="D117" s="77" t="s">
        <v>426</v>
      </c>
      <c r="E117" s="13">
        <v>44421</v>
      </c>
      <c r="F117" s="75" t="s">
        <v>1661</v>
      </c>
      <c r="G117" s="13">
        <v>44422</v>
      </c>
      <c r="H117" s="76" t="s">
        <v>1662</v>
      </c>
      <c r="I117" s="15">
        <v>80</v>
      </c>
      <c r="J117" s="15">
        <v>23</v>
      </c>
      <c r="K117" s="15">
        <v>17</v>
      </c>
      <c r="L117" s="15">
        <v>4</v>
      </c>
      <c r="M117" s="80">
        <v>7.82</v>
      </c>
      <c r="N117" s="71">
        <v>8</v>
      </c>
      <c r="O117" s="62">
        <v>3000</v>
      </c>
      <c r="P117" s="63">
        <f>Table224523689101112131415161718192021222423456723456891011121314[[#This Row],[PEMBULATAN]]*O117</f>
        <v>24000</v>
      </c>
    </row>
    <row r="118" spans="1:16" ht="35.25" customHeight="1" x14ac:dyDescent="0.2">
      <c r="A118" s="90"/>
      <c r="B118" s="74"/>
      <c r="C118" s="85" t="s">
        <v>1996</v>
      </c>
      <c r="D118" s="77" t="s">
        <v>426</v>
      </c>
      <c r="E118" s="13">
        <v>44421</v>
      </c>
      <c r="F118" s="75" t="s">
        <v>1661</v>
      </c>
      <c r="G118" s="13">
        <v>44422</v>
      </c>
      <c r="H118" s="76" t="s">
        <v>1662</v>
      </c>
      <c r="I118" s="15">
        <v>120</v>
      </c>
      <c r="J118" s="15">
        <v>7</v>
      </c>
      <c r="K118" s="15">
        <v>7</v>
      </c>
      <c r="L118" s="15">
        <v>1</v>
      </c>
      <c r="M118" s="80">
        <v>1.47</v>
      </c>
      <c r="N118" s="71">
        <v>1</v>
      </c>
      <c r="O118" s="62">
        <v>3000</v>
      </c>
      <c r="P118" s="63">
        <f>Table224523689101112131415161718192021222423456723456891011121314[[#This Row],[PEMBULATAN]]*O118</f>
        <v>3000</v>
      </c>
    </row>
    <row r="119" spans="1:16" ht="35.25" customHeight="1" x14ac:dyDescent="0.2">
      <c r="A119" s="90"/>
      <c r="B119" s="74"/>
      <c r="C119" s="85" t="s">
        <v>1997</v>
      </c>
      <c r="D119" s="77" t="s">
        <v>426</v>
      </c>
      <c r="E119" s="13">
        <v>44421</v>
      </c>
      <c r="F119" s="75" t="s">
        <v>1661</v>
      </c>
      <c r="G119" s="13">
        <v>44422</v>
      </c>
      <c r="H119" s="76" t="s">
        <v>1662</v>
      </c>
      <c r="I119" s="15">
        <v>60</v>
      </c>
      <c r="J119" s="15">
        <v>38</v>
      </c>
      <c r="K119" s="15">
        <v>15</v>
      </c>
      <c r="L119" s="15">
        <v>6</v>
      </c>
      <c r="M119" s="80">
        <v>8.5500000000000007</v>
      </c>
      <c r="N119" s="71">
        <v>9</v>
      </c>
      <c r="O119" s="62">
        <v>3000</v>
      </c>
      <c r="P119" s="63">
        <f>Table224523689101112131415161718192021222423456723456891011121314[[#This Row],[PEMBULATAN]]*O119</f>
        <v>27000</v>
      </c>
    </row>
    <row r="120" spans="1:16" ht="35.25" customHeight="1" x14ac:dyDescent="0.2">
      <c r="A120" s="90"/>
      <c r="B120" s="74"/>
      <c r="C120" s="85" t="s">
        <v>1998</v>
      </c>
      <c r="D120" s="77" t="s">
        <v>426</v>
      </c>
      <c r="E120" s="13">
        <v>44421</v>
      </c>
      <c r="F120" s="75" t="s">
        <v>1661</v>
      </c>
      <c r="G120" s="13">
        <v>44422</v>
      </c>
      <c r="H120" s="76" t="s">
        <v>1662</v>
      </c>
      <c r="I120" s="15">
        <v>40</v>
      </c>
      <c r="J120" s="15">
        <v>20</v>
      </c>
      <c r="K120" s="15">
        <v>7</v>
      </c>
      <c r="L120" s="15">
        <v>3</v>
      </c>
      <c r="M120" s="80">
        <v>1.4</v>
      </c>
      <c r="N120" s="71">
        <v>3</v>
      </c>
      <c r="O120" s="62">
        <v>3000</v>
      </c>
      <c r="P120" s="63">
        <f>Table224523689101112131415161718192021222423456723456891011121314[[#This Row],[PEMBULATAN]]*O120</f>
        <v>9000</v>
      </c>
    </row>
    <row r="121" spans="1:16" ht="35.25" customHeight="1" x14ac:dyDescent="0.2">
      <c r="A121" s="90"/>
      <c r="B121" s="74"/>
      <c r="C121" s="85" t="s">
        <v>1999</v>
      </c>
      <c r="D121" s="77" t="s">
        <v>426</v>
      </c>
      <c r="E121" s="13">
        <v>44421</v>
      </c>
      <c r="F121" s="75" t="s">
        <v>1661</v>
      </c>
      <c r="G121" s="13">
        <v>44422</v>
      </c>
      <c r="H121" s="76" t="s">
        <v>1662</v>
      </c>
      <c r="I121" s="15">
        <v>74</v>
      </c>
      <c r="J121" s="15">
        <v>20</v>
      </c>
      <c r="K121" s="15">
        <v>20</v>
      </c>
      <c r="L121" s="15">
        <v>2</v>
      </c>
      <c r="M121" s="80">
        <v>7.4</v>
      </c>
      <c r="N121" s="71">
        <v>7</v>
      </c>
      <c r="O121" s="62">
        <v>3000</v>
      </c>
      <c r="P121" s="63">
        <f>Table224523689101112131415161718192021222423456723456891011121314[[#This Row],[PEMBULATAN]]*O121</f>
        <v>21000</v>
      </c>
    </row>
    <row r="122" spans="1:16" ht="35.25" customHeight="1" x14ac:dyDescent="0.2">
      <c r="A122" s="90"/>
      <c r="B122" s="74"/>
      <c r="C122" s="85" t="s">
        <v>2000</v>
      </c>
      <c r="D122" s="77" t="s">
        <v>426</v>
      </c>
      <c r="E122" s="13">
        <v>44421</v>
      </c>
      <c r="F122" s="75" t="s">
        <v>1661</v>
      </c>
      <c r="G122" s="13">
        <v>44422</v>
      </c>
      <c r="H122" s="76" t="s">
        <v>1662</v>
      </c>
      <c r="I122" s="15">
        <v>45</v>
      </c>
      <c r="J122" s="15">
        <v>50</v>
      </c>
      <c r="K122" s="15">
        <v>27</v>
      </c>
      <c r="L122" s="15">
        <v>6</v>
      </c>
      <c r="M122" s="80">
        <v>15.1875</v>
      </c>
      <c r="N122" s="71">
        <v>15</v>
      </c>
      <c r="O122" s="62">
        <v>3000</v>
      </c>
      <c r="P122" s="63">
        <f>Table224523689101112131415161718192021222423456723456891011121314[[#This Row],[PEMBULATAN]]*O122</f>
        <v>45000</v>
      </c>
    </row>
    <row r="123" spans="1:16" ht="35.25" customHeight="1" x14ac:dyDescent="0.2">
      <c r="A123" s="90"/>
      <c r="B123" s="74"/>
      <c r="C123" s="85" t="s">
        <v>2001</v>
      </c>
      <c r="D123" s="77" t="s">
        <v>426</v>
      </c>
      <c r="E123" s="13">
        <v>44421</v>
      </c>
      <c r="F123" s="75" t="s">
        <v>1661</v>
      </c>
      <c r="G123" s="13">
        <v>44422</v>
      </c>
      <c r="H123" s="76" t="s">
        <v>1662</v>
      </c>
      <c r="I123" s="15">
        <v>40</v>
      </c>
      <c r="J123" s="15">
        <v>40</v>
      </c>
      <c r="K123" s="15">
        <v>80</v>
      </c>
      <c r="L123" s="15">
        <v>26</v>
      </c>
      <c r="M123" s="80">
        <v>32</v>
      </c>
      <c r="N123" s="71">
        <v>32</v>
      </c>
      <c r="O123" s="62">
        <v>3000</v>
      </c>
      <c r="P123" s="63">
        <f>Table224523689101112131415161718192021222423456723456891011121314[[#This Row],[PEMBULATAN]]*O123</f>
        <v>96000</v>
      </c>
    </row>
    <row r="124" spans="1:16" ht="35.25" customHeight="1" x14ac:dyDescent="0.2">
      <c r="A124" s="90"/>
      <c r="B124" s="74"/>
      <c r="C124" s="85" t="s">
        <v>2002</v>
      </c>
      <c r="D124" s="77" t="s">
        <v>426</v>
      </c>
      <c r="E124" s="13">
        <v>44421</v>
      </c>
      <c r="F124" s="75" t="s">
        <v>1661</v>
      </c>
      <c r="G124" s="13">
        <v>44422</v>
      </c>
      <c r="H124" s="76" t="s">
        <v>1662</v>
      </c>
      <c r="I124" s="15">
        <v>60</v>
      </c>
      <c r="J124" s="15">
        <v>60</v>
      </c>
      <c r="K124" s="15">
        <v>36</v>
      </c>
      <c r="L124" s="15">
        <v>31</v>
      </c>
      <c r="M124" s="80">
        <v>32.4</v>
      </c>
      <c r="N124" s="71">
        <v>32</v>
      </c>
      <c r="O124" s="62">
        <v>3000</v>
      </c>
      <c r="P124" s="63">
        <f>Table224523689101112131415161718192021222423456723456891011121314[[#This Row],[PEMBULATAN]]*O124</f>
        <v>96000</v>
      </c>
    </row>
    <row r="125" spans="1:16" ht="35.25" customHeight="1" x14ac:dyDescent="0.2">
      <c r="A125" s="90"/>
      <c r="B125" s="74"/>
      <c r="C125" s="85" t="s">
        <v>2003</v>
      </c>
      <c r="D125" s="77" t="s">
        <v>426</v>
      </c>
      <c r="E125" s="13">
        <v>44421</v>
      </c>
      <c r="F125" s="75" t="s">
        <v>1661</v>
      </c>
      <c r="G125" s="13">
        <v>44422</v>
      </c>
      <c r="H125" s="76" t="s">
        <v>1662</v>
      </c>
      <c r="I125" s="15">
        <v>90</v>
      </c>
      <c r="J125" s="15">
        <v>25</v>
      </c>
      <c r="K125" s="15">
        <v>45</v>
      </c>
      <c r="L125" s="15">
        <v>19</v>
      </c>
      <c r="M125" s="80">
        <v>25.3125</v>
      </c>
      <c r="N125" s="71">
        <v>25</v>
      </c>
      <c r="O125" s="62">
        <v>3000</v>
      </c>
      <c r="P125" s="63">
        <f>Table224523689101112131415161718192021222423456723456891011121314[[#This Row],[PEMBULATAN]]*O125</f>
        <v>75000</v>
      </c>
    </row>
    <row r="126" spans="1:16" ht="35.25" customHeight="1" x14ac:dyDescent="0.2">
      <c r="A126" s="90"/>
      <c r="B126" s="74"/>
      <c r="C126" s="85" t="s">
        <v>2004</v>
      </c>
      <c r="D126" s="77" t="s">
        <v>426</v>
      </c>
      <c r="E126" s="13">
        <v>44421</v>
      </c>
      <c r="F126" s="75" t="s">
        <v>1661</v>
      </c>
      <c r="G126" s="13">
        <v>44422</v>
      </c>
      <c r="H126" s="76" t="s">
        <v>1662</v>
      </c>
      <c r="I126" s="15">
        <v>60</v>
      </c>
      <c r="J126" s="15">
        <v>40</v>
      </c>
      <c r="K126" s="15">
        <v>23</v>
      </c>
      <c r="L126" s="15">
        <v>7</v>
      </c>
      <c r="M126" s="80">
        <v>13.8</v>
      </c>
      <c r="N126" s="71">
        <v>14</v>
      </c>
      <c r="O126" s="62">
        <v>3000</v>
      </c>
      <c r="P126" s="63">
        <f>Table224523689101112131415161718192021222423456723456891011121314[[#This Row],[PEMBULATAN]]*O126</f>
        <v>42000</v>
      </c>
    </row>
    <row r="127" spans="1:16" ht="35.25" customHeight="1" x14ac:dyDescent="0.2">
      <c r="A127" s="90"/>
      <c r="B127" s="74"/>
      <c r="C127" s="85" t="s">
        <v>2005</v>
      </c>
      <c r="D127" s="77" t="s">
        <v>426</v>
      </c>
      <c r="E127" s="13">
        <v>44421</v>
      </c>
      <c r="F127" s="75" t="s">
        <v>1661</v>
      </c>
      <c r="G127" s="13">
        <v>44422</v>
      </c>
      <c r="H127" s="76" t="s">
        <v>1662</v>
      </c>
      <c r="I127" s="15">
        <v>90</v>
      </c>
      <c r="J127" s="15">
        <v>50</v>
      </c>
      <c r="K127" s="15">
        <v>17</v>
      </c>
      <c r="L127" s="15">
        <v>9</v>
      </c>
      <c r="M127" s="80">
        <v>19.125</v>
      </c>
      <c r="N127" s="71">
        <v>19</v>
      </c>
      <c r="O127" s="62">
        <v>3000</v>
      </c>
      <c r="P127" s="63">
        <f>Table224523689101112131415161718192021222423456723456891011121314[[#This Row],[PEMBULATAN]]*O127</f>
        <v>57000</v>
      </c>
    </row>
    <row r="128" spans="1:16" ht="35.25" customHeight="1" x14ac:dyDescent="0.2">
      <c r="A128" s="90"/>
      <c r="B128" s="74"/>
      <c r="C128" s="85" t="s">
        <v>2006</v>
      </c>
      <c r="D128" s="77" t="s">
        <v>426</v>
      </c>
      <c r="E128" s="13">
        <v>44421</v>
      </c>
      <c r="F128" s="75" t="s">
        <v>1661</v>
      </c>
      <c r="G128" s="13">
        <v>44422</v>
      </c>
      <c r="H128" s="76" t="s">
        <v>1662</v>
      </c>
      <c r="I128" s="15">
        <v>90</v>
      </c>
      <c r="J128" s="15">
        <v>40</v>
      </c>
      <c r="K128" s="15">
        <v>30</v>
      </c>
      <c r="L128" s="15">
        <v>15</v>
      </c>
      <c r="M128" s="80">
        <v>27</v>
      </c>
      <c r="N128" s="71">
        <v>27</v>
      </c>
      <c r="O128" s="62">
        <v>3000</v>
      </c>
      <c r="P128" s="63">
        <f>Table224523689101112131415161718192021222423456723456891011121314[[#This Row],[PEMBULATAN]]*O128</f>
        <v>81000</v>
      </c>
    </row>
    <row r="129" spans="1:16" ht="35.25" customHeight="1" x14ac:dyDescent="0.2">
      <c r="A129" s="90"/>
      <c r="B129" s="74"/>
      <c r="C129" s="85" t="s">
        <v>2007</v>
      </c>
      <c r="D129" s="77" t="s">
        <v>426</v>
      </c>
      <c r="E129" s="13">
        <v>44421</v>
      </c>
      <c r="F129" s="75" t="s">
        <v>1661</v>
      </c>
      <c r="G129" s="13">
        <v>44422</v>
      </c>
      <c r="H129" s="76" t="s">
        <v>1662</v>
      </c>
      <c r="I129" s="15">
        <v>70</v>
      </c>
      <c r="J129" s="15">
        <v>35</v>
      </c>
      <c r="K129" s="15">
        <v>21</v>
      </c>
      <c r="L129" s="15">
        <v>9</v>
      </c>
      <c r="M129" s="80">
        <v>12.862500000000001</v>
      </c>
      <c r="N129" s="71">
        <v>13</v>
      </c>
      <c r="O129" s="62">
        <v>3000</v>
      </c>
      <c r="P129" s="63">
        <f>Table224523689101112131415161718192021222423456723456891011121314[[#This Row],[PEMBULATAN]]*O129</f>
        <v>39000</v>
      </c>
    </row>
    <row r="130" spans="1:16" ht="35.25" customHeight="1" x14ac:dyDescent="0.2">
      <c r="A130" s="90"/>
      <c r="B130" s="74"/>
      <c r="C130" s="85" t="s">
        <v>2008</v>
      </c>
      <c r="D130" s="77" t="s">
        <v>426</v>
      </c>
      <c r="E130" s="13">
        <v>44421</v>
      </c>
      <c r="F130" s="75" t="s">
        <v>1661</v>
      </c>
      <c r="G130" s="13">
        <v>44422</v>
      </c>
      <c r="H130" s="76" t="s">
        <v>1662</v>
      </c>
      <c r="I130" s="15">
        <v>80</v>
      </c>
      <c r="J130" s="15">
        <v>53</v>
      </c>
      <c r="K130" s="15">
        <v>27</v>
      </c>
      <c r="L130" s="15">
        <v>27</v>
      </c>
      <c r="M130" s="80">
        <v>28.62</v>
      </c>
      <c r="N130" s="71">
        <v>29</v>
      </c>
      <c r="O130" s="62">
        <v>3000</v>
      </c>
      <c r="P130" s="63">
        <f>Table224523689101112131415161718192021222423456723456891011121314[[#This Row],[PEMBULATAN]]*O130</f>
        <v>87000</v>
      </c>
    </row>
    <row r="131" spans="1:16" ht="35.25" customHeight="1" x14ac:dyDescent="0.2">
      <c r="A131" s="90"/>
      <c r="B131" s="74"/>
      <c r="C131" s="85" t="s">
        <v>2009</v>
      </c>
      <c r="D131" s="77" t="s">
        <v>426</v>
      </c>
      <c r="E131" s="13">
        <v>44421</v>
      </c>
      <c r="F131" s="75" t="s">
        <v>1661</v>
      </c>
      <c r="G131" s="13">
        <v>44422</v>
      </c>
      <c r="H131" s="76" t="s">
        <v>1662</v>
      </c>
      <c r="I131" s="15">
        <v>80</v>
      </c>
      <c r="J131" s="15">
        <v>67</v>
      </c>
      <c r="K131" s="15">
        <v>38</v>
      </c>
      <c r="L131" s="15">
        <v>13</v>
      </c>
      <c r="M131" s="80">
        <v>50.92</v>
      </c>
      <c r="N131" s="71">
        <v>51</v>
      </c>
      <c r="O131" s="62">
        <v>3000</v>
      </c>
      <c r="P131" s="63">
        <f>Table224523689101112131415161718192021222423456723456891011121314[[#This Row],[PEMBULATAN]]*O131</f>
        <v>153000</v>
      </c>
    </row>
    <row r="132" spans="1:16" ht="35.25" customHeight="1" x14ac:dyDescent="0.2">
      <c r="A132" s="90"/>
      <c r="B132" s="74"/>
      <c r="C132" s="85" t="s">
        <v>2010</v>
      </c>
      <c r="D132" s="77" t="s">
        <v>426</v>
      </c>
      <c r="E132" s="13">
        <v>44421</v>
      </c>
      <c r="F132" s="75" t="s">
        <v>1661</v>
      </c>
      <c r="G132" s="13">
        <v>44422</v>
      </c>
      <c r="H132" s="76" t="s">
        <v>1662</v>
      </c>
      <c r="I132" s="15">
        <v>75</v>
      </c>
      <c r="J132" s="15">
        <v>60</v>
      </c>
      <c r="K132" s="15">
        <v>25</v>
      </c>
      <c r="L132" s="15">
        <v>15</v>
      </c>
      <c r="M132" s="80">
        <v>28.125</v>
      </c>
      <c r="N132" s="71">
        <v>28</v>
      </c>
      <c r="O132" s="62">
        <v>3000</v>
      </c>
      <c r="P132" s="63">
        <f>Table224523689101112131415161718192021222423456723456891011121314[[#This Row],[PEMBULATAN]]*O132</f>
        <v>84000</v>
      </c>
    </row>
    <row r="133" spans="1:16" ht="35.25" customHeight="1" x14ac:dyDescent="0.2">
      <c r="A133" s="90"/>
      <c r="B133" s="74"/>
      <c r="C133" s="85" t="s">
        <v>2011</v>
      </c>
      <c r="D133" s="77" t="s">
        <v>426</v>
      </c>
      <c r="E133" s="13">
        <v>44421</v>
      </c>
      <c r="F133" s="75" t="s">
        <v>1661</v>
      </c>
      <c r="G133" s="13">
        <v>44422</v>
      </c>
      <c r="H133" s="76" t="s">
        <v>1662</v>
      </c>
      <c r="I133" s="15">
        <v>60</v>
      </c>
      <c r="J133" s="15">
        <v>60</v>
      </c>
      <c r="K133" s="15">
        <v>30</v>
      </c>
      <c r="L133" s="15">
        <v>10</v>
      </c>
      <c r="M133" s="80">
        <v>27</v>
      </c>
      <c r="N133" s="71">
        <v>27</v>
      </c>
      <c r="O133" s="62">
        <v>3000</v>
      </c>
      <c r="P133" s="63">
        <f>Table224523689101112131415161718192021222423456723456891011121314[[#This Row],[PEMBULATAN]]*O133</f>
        <v>81000</v>
      </c>
    </row>
    <row r="134" spans="1:16" ht="35.25" customHeight="1" x14ac:dyDescent="0.2">
      <c r="A134" s="90"/>
      <c r="B134" s="74"/>
      <c r="C134" s="85" t="s">
        <v>2012</v>
      </c>
      <c r="D134" s="77" t="s">
        <v>426</v>
      </c>
      <c r="E134" s="13">
        <v>44421</v>
      </c>
      <c r="F134" s="75" t="s">
        <v>1661</v>
      </c>
      <c r="G134" s="13">
        <v>44422</v>
      </c>
      <c r="H134" s="76" t="s">
        <v>1662</v>
      </c>
      <c r="I134" s="15">
        <v>90</v>
      </c>
      <c r="J134" s="15">
        <v>50</v>
      </c>
      <c r="K134" s="15">
        <v>30</v>
      </c>
      <c r="L134" s="15">
        <v>21</v>
      </c>
      <c r="M134" s="80">
        <v>33.75</v>
      </c>
      <c r="N134" s="71">
        <v>34</v>
      </c>
      <c r="O134" s="62">
        <v>3000</v>
      </c>
      <c r="P134" s="63">
        <f>Table224523689101112131415161718192021222423456723456891011121314[[#This Row],[PEMBULATAN]]*O134</f>
        <v>102000</v>
      </c>
    </row>
    <row r="135" spans="1:16" ht="35.25" customHeight="1" x14ac:dyDescent="0.2">
      <c r="A135" s="90"/>
      <c r="B135" s="74"/>
      <c r="C135" s="85" t="s">
        <v>2013</v>
      </c>
      <c r="D135" s="77" t="s">
        <v>426</v>
      </c>
      <c r="E135" s="13">
        <v>44421</v>
      </c>
      <c r="F135" s="75" t="s">
        <v>1661</v>
      </c>
      <c r="G135" s="13">
        <v>44422</v>
      </c>
      <c r="H135" s="76" t="s">
        <v>1662</v>
      </c>
      <c r="I135" s="15">
        <v>90</v>
      </c>
      <c r="J135" s="15">
        <v>50</v>
      </c>
      <c r="K135" s="15">
        <v>30</v>
      </c>
      <c r="L135" s="15">
        <v>19</v>
      </c>
      <c r="M135" s="80">
        <v>33.75</v>
      </c>
      <c r="N135" s="71">
        <v>34</v>
      </c>
      <c r="O135" s="62">
        <v>3000</v>
      </c>
      <c r="P135" s="63">
        <f>Table224523689101112131415161718192021222423456723456891011121314[[#This Row],[PEMBULATAN]]*O135</f>
        <v>102000</v>
      </c>
    </row>
    <row r="136" spans="1:16" ht="35.25" customHeight="1" x14ac:dyDescent="0.2">
      <c r="A136" s="90"/>
      <c r="B136" s="74"/>
      <c r="C136" s="85" t="s">
        <v>2014</v>
      </c>
      <c r="D136" s="77" t="s">
        <v>426</v>
      </c>
      <c r="E136" s="13">
        <v>44421</v>
      </c>
      <c r="F136" s="75" t="s">
        <v>1661</v>
      </c>
      <c r="G136" s="13">
        <v>44422</v>
      </c>
      <c r="H136" s="76" t="s">
        <v>1662</v>
      </c>
      <c r="I136" s="15">
        <v>60</v>
      </c>
      <c r="J136" s="15">
        <v>60</v>
      </c>
      <c r="K136" s="15">
        <v>30</v>
      </c>
      <c r="L136" s="15">
        <v>16</v>
      </c>
      <c r="M136" s="80">
        <v>27</v>
      </c>
      <c r="N136" s="71">
        <v>27</v>
      </c>
      <c r="O136" s="62">
        <v>3000</v>
      </c>
      <c r="P136" s="63">
        <f>Table224523689101112131415161718192021222423456723456891011121314[[#This Row],[PEMBULATAN]]*O136</f>
        <v>81000</v>
      </c>
    </row>
    <row r="137" spans="1:16" ht="35.25" customHeight="1" x14ac:dyDescent="0.2">
      <c r="A137" s="90"/>
      <c r="B137" s="74"/>
      <c r="C137" s="85" t="s">
        <v>2015</v>
      </c>
      <c r="D137" s="77" t="s">
        <v>426</v>
      </c>
      <c r="E137" s="13">
        <v>44421</v>
      </c>
      <c r="F137" s="75" t="s">
        <v>1661</v>
      </c>
      <c r="G137" s="13">
        <v>44422</v>
      </c>
      <c r="H137" s="76" t="s">
        <v>1662</v>
      </c>
      <c r="I137" s="15">
        <v>80</v>
      </c>
      <c r="J137" s="15">
        <v>35</v>
      </c>
      <c r="K137" s="15">
        <v>27</v>
      </c>
      <c r="L137" s="15">
        <v>23</v>
      </c>
      <c r="M137" s="80">
        <v>18.899999999999999</v>
      </c>
      <c r="N137" s="71">
        <v>23</v>
      </c>
      <c r="O137" s="62">
        <v>3000</v>
      </c>
      <c r="P137" s="63">
        <f>Table224523689101112131415161718192021222423456723456891011121314[[#This Row],[PEMBULATAN]]*O137</f>
        <v>69000</v>
      </c>
    </row>
    <row r="138" spans="1:16" ht="35.25" customHeight="1" x14ac:dyDescent="0.2">
      <c r="A138" s="90"/>
      <c r="B138" s="74"/>
      <c r="C138" s="85" t="s">
        <v>2016</v>
      </c>
      <c r="D138" s="77" t="s">
        <v>426</v>
      </c>
      <c r="E138" s="13">
        <v>44421</v>
      </c>
      <c r="F138" s="75" t="s">
        <v>1661</v>
      </c>
      <c r="G138" s="13">
        <v>44422</v>
      </c>
      <c r="H138" s="76" t="s">
        <v>1662</v>
      </c>
      <c r="I138" s="15">
        <v>90</v>
      </c>
      <c r="J138" s="15">
        <v>60</v>
      </c>
      <c r="K138" s="15">
        <v>20</v>
      </c>
      <c r="L138" s="15">
        <v>23</v>
      </c>
      <c r="M138" s="80">
        <v>27</v>
      </c>
      <c r="N138" s="71">
        <v>27</v>
      </c>
      <c r="O138" s="62">
        <v>3000</v>
      </c>
      <c r="P138" s="63">
        <f>Table224523689101112131415161718192021222423456723456891011121314[[#This Row],[PEMBULATAN]]*O138</f>
        <v>81000</v>
      </c>
    </row>
    <row r="139" spans="1:16" ht="35.25" customHeight="1" x14ac:dyDescent="0.2">
      <c r="A139" s="90"/>
      <c r="B139" s="74"/>
      <c r="C139" s="85" t="s">
        <v>2017</v>
      </c>
      <c r="D139" s="77" t="s">
        <v>426</v>
      </c>
      <c r="E139" s="13">
        <v>44421</v>
      </c>
      <c r="F139" s="75" t="s">
        <v>1661</v>
      </c>
      <c r="G139" s="13">
        <v>44422</v>
      </c>
      <c r="H139" s="76" t="s">
        <v>1662</v>
      </c>
      <c r="I139" s="15">
        <v>60</v>
      </c>
      <c r="J139" s="15">
        <v>60</v>
      </c>
      <c r="K139" s="15">
        <v>31</v>
      </c>
      <c r="L139" s="15">
        <v>29</v>
      </c>
      <c r="M139" s="80">
        <v>27.9</v>
      </c>
      <c r="N139" s="71">
        <v>29</v>
      </c>
      <c r="O139" s="62">
        <v>3000</v>
      </c>
      <c r="P139" s="63">
        <f>Table224523689101112131415161718192021222423456723456891011121314[[#This Row],[PEMBULATAN]]*O139</f>
        <v>87000</v>
      </c>
    </row>
    <row r="140" spans="1:16" ht="35.25" customHeight="1" x14ac:dyDescent="0.2">
      <c r="A140" s="90"/>
      <c r="B140" s="74"/>
      <c r="C140" s="85" t="s">
        <v>2018</v>
      </c>
      <c r="D140" s="77" t="s">
        <v>426</v>
      </c>
      <c r="E140" s="13">
        <v>44421</v>
      </c>
      <c r="F140" s="75" t="s">
        <v>1661</v>
      </c>
      <c r="G140" s="13">
        <v>44422</v>
      </c>
      <c r="H140" s="76" t="s">
        <v>1662</v>
      </c>
      <c r="I140" s="15">
        <v>90</v>
      </c>
      <c r="J140" s="15">
        <v>54</v>
      </c>
      <c r="K140" s="15">
        <v>30</v>
      </c>
      <c r="L140" s="15">
        <v>15</v>
      </c>
      <c r="M140" s="80">
        <v>36.450000000000003</v>
      </c>
      <c r="N140" s="71">
        <v>36</v>
      </c>
      <c r="O140" s="62">
        <v>3000</v>
      </c>
      <c r="P140" s="63">
        <f>Table224523689101112131415161718192021222423456723456891011121314[[#This Row],[PEMBULATAN]]*O140</f>
        <v>108000</v>
      </c>
    </row>
    <row r="141" spans="1:16" ht="35.25" customHeight="1" x14ac:dyDescent="0.2">
      <c r="A141" s="90"/>
      <c r="B141" s="74"/>
      <c r="C141" s="85" t="s">
        <v>2019</v>
      </c>
      <c r="D141" s="77" t="s">
        <v>426</v>
      </c>
      <c r="E141" s="13">
        <v>44421</v>
      </c>
      <c r="F141" s="75" t="s">
        <v>1661</v>
      </c>
      <c r="G141" s="13">
        <v>44422</v>
      </c>
      <c r="H141" s="76" t="s">
        <v>1662</v>
      </c>
      <c r="I141" s="15">
        <v>70</v>
      </c>
      <c r="J141" s="15">
        <v>60</v>
      </c>
      <c r="K141" s="15">
        <v>32</v>
      </c>
      <c r="L141" s="15">
        <v>15</v>
      </c>
      <c r="M141" s="80">
        <v>33.6</v>
      </c>
      <c r="N141" s="71">
        <v>34</v>
      </c>
      <c r="O141" s="62">
        <v>3000</v>
      </c>
      <c r="P141" s="63">
        <f>Table224523689101112131415161718192021222423456723456891011121314[[#This Row],[PEMBULATAN]]*O141</f>
        <v>102000</v>
      </c>
    </row>
    <row r="142" spans="1:16" ht="35.25" customHeight="1" x14ac:dyDescent="0.2">
      <c r="A142" s="90"/>
      <c r="B142" s="74"/>
      <c r="C142" s="85" t="s">
        <v>2020</v>
      </c>
      <c r="D142" s="77" t="s">
        <v>426</v>
      </c>
      <c r="E142" s="13">
        <v>44421</v>
      </c>
      <c r="F142" s="75" t="s">
        <v>1661</v>
      </c>
      <c r="G142" s="13">
        <v>44422</v>
      </c>
      <c r="H142" s="76" t="s">
        <v>1662</v>
      </c>
      <c r="I142" s="15">
        <v>90</v>
      </c>
      <c r="J142" s="15">
        <v>50</v>
      </c>
      <c r="K142" s="15">
        <v>30</v>
      </c>
      <c r="L142" s="15">
        <v>8</v>
      </c>
      <c r="M142" s="80">
        <v>33.75</v>
      </c>
      <c r="N142" s="71">
        <v>34</v>
      </c>
      <c r="O142" s="62">
        <v>3000</v>
      </c>
      <c r="P142" s="63">
        <f>Table224523689101112131415161718192021222423456723456891011121314[[#This Row],[PEMBULATAN]]*O142</f>
        <v>102000</v>
      </c>
    </row>
    <row r="143" spans="1:16" ht="35.25" customHeight="1" x14ac:dyDescent="0.2">
      <c r="A143" s="90"/>
      <c r="B143" s="74"/>
      <c r="C143" s="85" t="s">
        <v>2021</v>
      </c>
      <c r="D143" s="77" t="s">
        <v>426</v>
      </c>
      <c r="E143" s="13">
        <v>44421</v>
      </c>
      <c r="F143" s="75" t="s">
        <v>1661</v>
      </c>
      <c r="G143" s="13">
        <v>44422</v>
      </c>
      <c r="H143" s="76" t="s">
        <v>1662</v>
      </c>
      <c r="I143" s="15">
        <v>60</v>
      </c>
      <c r="J143" s="15">
        <v>50</v>
      </c>
      <c r="K143" s="15">
        <v>20</v>
      </c>
      <c r="L143" s="15">
        <v>8</v>
      </c>
      <c r="M143" s="80">
        <v>15</v>
      </c>
      <c r="N143" s="71">
        <v>15</v>
      </c>
      <c r="O143" s="62">
        <v>3000</v>
      </c>
      <c r="P143" s="63">
        <f>Table224523689101112131415161718192021222423456723456891011121314[[#This Row],[PEMBULATAN]]*O143</f>
        <v>45000</v>
      </c>
    </row>
    <row r="144" spans="1:16" ht="35.25" customHeight="1" x14ac:dyDescent="0.2">
      <c r="A144" s="90"/>
      <c r="B144" s="74"/>
      <c r="C144" s="85" t="s">
        <v>2022</v>
      </c>
      <c r="D144" s="77" t="s">
        <v>426</v>
      </c>
      <c r="E144" s="13">
        <v>44421</v>
      </c>
      <c r="F144" s="75" t="s">
        <v>1661</v>
      </c>
      <c r="G144" s="13">
        <v>44422</v>
      </c>
      <c r="H144" s="76" t="s">
        <v>1662</v>
      </c>
      <c r="I144" s="15">
        <v>80</v>
      </c>
      <c r="J144" s="15">
        <v>50</v>
      </c>
      <c r="K144" s="15">
        <v>31</v>
      </c>
      <c r="L144" s="15">
        <v>13</v>
      </c>
      <c r="M144" s="80">
        <v>31</v>
      </c>
      <c r="N144" s="71">
        <v>31</v>
      </c>
      <c r="O144" s="62">
        <v>3000</v>
      </c>
      <c r="P144" s="63">
        <f>Table224523689101112131415161718192021222423456723456891011121314[[#This Row],[PEMBULATAN]]*O144</f>
        <v>93000</v>
      </c>
    </row>
    <row r="145" spans="1:16" ht="35.25" customHeight="1" x14ac:dyDescent="0.2">
      <c r="A145" s="90"/>
      <c r="B145" s="74"/>
      <c r="C145" s="85" t="s">
        <v>2023</v>
      </c>
      <c r="D145" s="77" t="s">
        <v>426</v>
      </c>
      <c r="E145" s="13">
        <v>44421</v>
      </c>
      <c r="F145" s="75" t="s">
        <v>1661</v>
      </c>
      <c r="G145" s="13">
        <v>44422</v>
      </c>
      <c r="H145" s="76" t="s">
        <v>1662</v>
      </c>
      <c r="I145" s="15">
        <v>50</v>
      </c>
      <c r="J145" s="15">
        <v>30</v>
      </c>
      <c r="K145" s="15">
        <v>15</v>
      </c>
      <c r="L145" s="15">
        <v>22</v>
      </c>
      <c r="M145" s="80">
        <v>5.625</v>
      </c>
      <c r="N145" s="71">
        <v>22</v>
      </c>
      <c r="O145" s="62">
        <v>3000</v>
      </c>
      <c r="P145" s="63">
        <f>Table224523689101112131415161718192021222423456723456891011121314[[#This Row],[PEMBULATAN]]*O145</f>
        <v>66000</v>
      </c>
    </row>
    <row r="146" spans="1:16" ht="35.25" customHeight="1" x14ac:dyDescent="0.2">
      <c r="A146" s="90"/>
      <c r="B146" s="74"/>
      <c r="C146" s="85" t="s">
        <v>2024</v>
      </c>
      <c r="D146" s="77" t="s">
        <v>426</v>
      </c>
      <c r="E146" s="13">
        <v>44421</v>
      </c>
      <c r="F146" s="75" t="s">
        <v>1661</v>
      </c>
      <c r="G146" s="13">
        <v>44422</v>
      </c>
      <c r="H146" s="76" t="s">
        <v>1662</v>
      </c>
      <c r="I146" s="15">
        <v>90</v>
      </c>
      <c r="J146" s="15">
        <v>60</v>
      </c>
      <c r="K146" s="15">
        <v>3</v>
      </c>
      <c r="L146" s="15">
        <v>16</v>
      </c>
      <c r="M146" s="80">
        <v>4.05</v>
      </c>
      <c r="N146" s="71">
        <v>16</v>
      </c>
      <c r="O146" s="62">
        <v>3000</v>
      </c>
      <c r="P146" s="63">
        <f>Table224523689101112131415161718192021222423456723456891011121314[[#This Row],[PEMBULATAN]]*O146</f>
        <v>48000</v>
      </c>
    </row>
    <row r="147" spans="1:16" ht="35.25" customHeight="1" x14ac:dyDescent="0.2">
      <c r="A147" s="90"/>
      <c r="B147" s="74"/>
      <c r="C147" s="85" t="s">
        <v>2025</v>
      </c>
      <c r="D147" s="77" t="s">
        <v>426</v>
      </c>
      <c r="E147" s="13">
        <v>44421</v>
      </c>
      <c r="F147" s="75" t="s">
        <v>1661</v>
      </c>
      <c r="G147" s="13">
        <v>44422</v>
      </c>
      <c r="H147" s="76" t="s">
        <v>1662</v>
      </c>
      <c r="I147" s="15">
        <v>85</v>
      </c>
      <c r="J147" s="15">
        <v>30</v>
      </c>
      <c r="K147" s="15">
        <v>15</v>
      </c>
      <c r="L147" s="15">
        <v>9</v>
      </c>
      <c r="M147" s="80">
        <v>9.5625</v>
      </c>
      <c r="N147" s="71">
        <v>10</v>
      </c>
      <c r="O147" s="62">
        <v>3000</v>
      </c>
      <c r="P147" s="63">
        <f>Table224523689101112131415161718192021222423456723456891011121314[[#This Row],[PEMBULATAN]]*O147</f>
        <v>30000</v>
      </c>
    </row>
    <row r="148" spans="1:16" ht="35.25" customHeight="1" x14ac:dyDescent="0.2">
      <c r="A148" s="90"/>
      <c r="B148" s="74"/>
      <c r="C148" s="85" t="s">
        <v>2026</v>
      </c>
      <c r="D148" s="77" t="s">
        <v>426</v>
      </c>
      <c r="E148" s="13">
        <v>44421</v>
      </c>
      <c r="F148" s="75" t="s">
        <v>1661</v>
      </c>
      <c r="G148" s="13">
        <v>44422</v>
      </c>
      <c r="H148" s="76" t="s">
        <v>1662</v>
      </c>
      <c r="I148" s="15">
        <v>40</v>
      </c>
      <c r="J148" s="15">
        <v>20</v>
      </c>
      <c r="K148" s="15">
        <v>95</v>
      </c>
      <c r="L148" s="15">
        <v>11</v>
      </c>
      <c r="M148" s="80">
        <v>19</v>
      </c>
      <c r="N148" s="71">
        <v>19</v>
      </c>
      <c r="O148" s="62">
        <v>3000</v>
      </c>
      <c r="P148" s="63">
        <f>Table224523689101112131415161718192021222423456723456891011121314[[#This Row],[PEMBULATAN]]*O148</f>
        <v>57000</v>
      </c>
    </row>
    <row r="149" spans="1:16" ht="35.25" customHeight="1" x14ac:dyDescent="0.2">
      <c r="A149" s="90"/>
      <c r="B149" s="74"/>
      <c r="C149" s="85" t="s">
        <v>2027</v>
      </c>
      <c r="D149" s="77" t="s">
        <v>426</v>
      </c>
      <c r="E149" s="13">
        <v>44421</v>
      </c>
      <c r="F149" s="75" t="s">
        <v>1661</v>
      </c>
      <c r="G149" s="13">
        <v>44422</v>
      </c>
      <c r="H149" s="76" t="s">
        <v>1662</v>
      </c>
      <c r="I149" s="15">
        <v>20</v>
      </c>
      <c r="J149" s="15">
        <v>40</v>
      </c>
      <c r="K149" s="15">
        <v>95</v>
      </c>
      <c r="L149" s="15">
        <v>12</v>
      </c>
      <c r="M149" s="80">
        <v>19</v>
      </c>
      <c r="N149" s="71">
        <v>19</v>
      </c>
      <c r="O149" s="62">
        <v>3000</v>
      </c>
      <c r="P149" s="63">
        <f>Table224523689101112131415161718192021222423456723456891011121314[[#This Row],[PEMBULATAN]]*O149</f>
        <v>57000</v>
      </c>
    </row>
    <row r="150" spans="1:16" ht="35.25" customHeight="1" x14ac:dyDescent="0.2">
      <c r="A150" s="90"/>
      <c r="B150" s="74"/>
      <c r="C150" s="85" t="s">
        <v>2028</v>
      </c>
      <c r="D150" s="77" t="s">
        <v>426</v>
      </c>
      <c r="E150" s="13">
        <v>44421</v>
      </c>
      <c r="F150" s="75" t="s">
        <v>1661</v>
      </c>
      <c r="G150" s="13">
        <v>44422</v>
      </c>
      <c r="H150" s="76" t="s">
        <v>1662</v>
      </c>
      <c r="I150" s="15">
        <v>60</v>
      </c>
      <c r="J150" s="15">
        <v>20</v>
      </c>
      <c r="K150" s="15">
        <v>53</v>
      </c>
      <c r="L150" s="15">
        <v>5</v>
      </c>
      <c r="M150" s="80">
        <v>15.9</v>
      </c>
      <c r="N150" s="71">
        <v>16</v>
      </c>
      <c r="O150" s="62">
        <v>3000</v>
      </c>
      <c r="P150" s="63">
        <f>Table224523689101112131415161718192021222423456723456891011121314[[#This Row],[PEMBULATAN]]*O150</f>
        <v>48000</v>
      </c>
    </row>
    <row r="151" spans="1:16" ht="35.25" customHeight="1" x14ac:dyDescent="0.2">
      <c r="A151" s="90"/>
      <c r="B151" s="74"/>
      <c r="C151" s="85" t="s">
        <v>2029</v>
      </c>
      <c r="D151" s="77" t="s">
        <v>426</v>
      </c>
      <c r="E151" s="13">
        <v>44421</v>
      </c>
      <c r="F151" s="75" t="s">
        <v>1661</v>
      </c>
      <c r="G151" s="13">
        <v>44422</v>
      </c>
      <c r="H151" s="76" t="s">
        <v>1662</v>
      </c>
      <c r="I151" s="15">
        <v>50</v>
      </c>
      <c r="J151" s="15">
        <v>30</v>
      </c>
      <c r="K151" s="15">
        <v>12</v>
      </c>
      <c r="L151" s="15">
        <v>1</v>
      </c>
      <c r="M151" s="80">
        <v>4.5</v>
      </c>
      <c r="N151" s="71">
        <v>5</v>
      </c>
      <c r="O151" s="62">
        <v>3000</v>
      </c>
      <c r="P151" s="63">
        <f>Table224523689101112131415161718192021222423456723456891011121314[[#This Row],[PEMBULATAN]]*O151</f>
        <v>15000</v>
      </c>
    </row>
    <row r="152" spans="1:16" ht="35.25" customHeight="1" x14ac:dyDescent="0.2">
      <c r="A152" s="90"/>
      <c r="B152" s="74"/>
      <c r="C152" s="85" t="s">
        <v>2030</v>
      </c>
      <c r="D152" s="77" t="s">
        <v>426</v>
      </c>
      <c r="E152" s="13">
        <v>44421</v>
      </c>
      <c r="F152" s="75" t="s">
        <v>1661</v>
      </c>
      <c r="G152" s="13">
        <v>44422</v>
      </c>
      <c r="H152" s="76" t="s">
        <v>1662</v>
      </c>
      <c r="I152" s="15">
        <v>60</v>
      </c>
      <c r="J152" s="15">
        <v>58</v>
      </c>
      <c r="K152" s="15">
        <v>20</v>
      </c>
      <c r="L152" s="15">
        <v>13</v>
      </c>
      <c r="M152" s="80">
        <v>17.399999999999999</v>
      </c>
      <c r="N152" s="71">
        <v>17</v>
      </c>
      <c r="O152" s="62">
        <v>3000</v>
      </c>
      <c r="P152" s="63">
        <f>Table224523689101112131415161718192021222423456723456891011121314[[#This Row],[PEMBULATAN]]*O152</f>
        <v>51000</v>
      </c>
    </row>
    <row r="153" spans="1:16" ht="35.25" customHeight="1" x14ac:dyDescent="0.2">
      <c r="A153" s="90"/>
      <c r="B153" s="74"/>
      <c r="C153" s="85" t="s">
        <v>2031</v>
      </c>
      <c r="D153" s="77" t="s">
        <v>426</v>
      </c>
      <c r="E153" s="13">
        <v>44421</v>
      </c>
      <c r="F153" s="75" t="s">
        <v>1661</v>
      </c>
      <c r="G153" s="13">
        <v>44422</v>
      </c>
      <c r="H153" s="76" t="s">
        <v>1662</v>
      </c>
      <c r="I153" s="15">
        <v>67</v>
      </c>
      <c r="J153" s="15">
        <v>50</v>
      </c>
      <c r="K153" s="15">
        <v>27</v>
      </c>
      <c r="L153" s="15">
        <v>7</v>
      </c>
      <c r="M153" s="80">
        <v>22.612500000000001</v>
      </c>
      <c r="N153" s="71">
        <v>23</v>
      </c>
      <c r="O153" s="62">
        <v>3000</v>
      </c>
      <c r="P153" s="63">
        <f>Table224523689101112131415161718192021222423456723456891011121314[[#This Row],[PEMBULATAN]]*O153</f>
        <v>69000</v>
      </c>
    </row>
    <row r="154" spans="1:16" ht="35.25" customHeight="1" x14ac:dyDescent="0.2">
      <c r="A154" s="90"/>
      <c r="B154" s="74"/>
      <c r="C154" s="85" t="s">
        <v>2032</v>
      </c>
      <c r="D154" s="77" t="s">
        <v>426</v>
      </c>
      <c r="E154" s="13">
        <v>44421</v>
      </c>
      <c r="F154" s="75" t="s">
        <v>1661</v>
      </c>
      <c r="G154" s="13">
        <v>44422</v>
      </c>
      <c r="H154" s="76" t="s">
        <v>1662</v>
      </c>
      <c r="I154" s="15">
        <v>60</v>
      </c>
      <c r="J154" s="15">
        <v>30</v>
      </c>
      <c r="K154" s="15">
        <v>25</v>
      </c>
      <c r="L154" s="15">
        <v>4</v>
      </c>
      <c r="M154" s="80">
        <v>11.25</v>
      </c>
      <c r="N154" s="71">
        <v>11</v>
      </c>
      <c r="O154" s="62">
        <v>3000</v>
      </c>
      <c r="P154" s="63">
        <f>Table224523689101112131415161718192021222423456723456891011121314[[#This Row],[PEMBULATAN]]*O154</f>
        <v>33000</v>
      </c>
    </row>
    <row r="155" spans="1:16" ht="35.25" customHeight="1" x14ac:dyDescent="0.2">
      <c r="A155" s="90"/>
      <c r="B155" s="74"/>
      <c r="C155" s="85" t="s">
        <v>2033</v>
      </c>
      <c r="D155" s="77" t="s">
        <v>426</v>
      </c>
      <c r="E155" s="13">
        <v>44421</v>
      </c>
      <c r="F155" s="75" t="s">
        <v>1661</v>
      </c>
      <c r="G155" s="13">
        <v>44422</v>
      </c>
      <c r="H155" s="76" t="s">
        <v>1662</v>
      </c>
      <c r="I155" s="15">
        <v>60</v>
      </c>
      <c r="J155" s="15">
        <v>53</v>
      </c>
      <c r="K155" s="15">
        <v>28</v>
      </c>
      <c r="L155" s="15">
        <v>9</v>
      </c>
      <c r="M155" s="80">
        <v>22.26</v>
      </c>
      <c r="N155" s="71">
        <v>22</v>
      </c>
      <c r="O155" s="62">
        <v>3000</v>
      </c>
      <c r="P155" s="63">
        <f>Table224523689101112131415161718192021222423456723456891011121314[[#This Row],[PEMBULATAN]]*O155</f>
        <v>66000</v>
      </c>
    </row>
    <row r="156" spans="1:16" ht="35.25" customHeight="1" x14ac:dyDescent="0.2">
      <c r="A156" s="90"/>
      <c r="B156" s="74"/>
      <c r="C156" s="85" t="s">
        <v>2034</v>
      </c>
      <c r="D156" s="77" t="s">
        <v>426</v>
      </c>
      <c r="E156" s="13">
        <v>44421</v>
      </c>
      <c r="F156" s="75" t="s">
        <v>1661</v>
      </c>
      <c r="G156" s="13">
        <v>44422</v>
      </c>
      <c r="H156" s="76" t="s">
        <v>1662</v>
      </c>
      <c r="I156" s="15">
        <v>50</v>
      </c>
      <c r="J156" s="15">
        <v>40</v>
      </c>
      <c r="K156" s="15">
        <v>8</v>
      </c>
      <c r="L156" s="15">
        <v>5</v>
      </c>
      <c r="M156" s="80">
        <v>4</v>
      </c>
      <c r="N156" s="71">
        <v>5</v>
      </c>
      <c r="O156" s="62">
        <v>3000</v>
      </c>
      <c r="P156" s="63">
        <f>Table224523689101112131415161718192021222423456723456891011121314[[#This Row],[PEMBULATAN]]*O156</f>
        <v>15000</v>
      </c>
    </row>
    <row r="157" spans="1:16" ht="35.25" customHeight="1" x14ac:dyDescent="0.2">
      <c r="A157" s="90"/>
      <c r="B157" s="74"/>
      <c r="C157" s="85" t="s">
        <v>2035</v>
      </c>
      <c r="D157" s="77" t="s">
        <v>426</v>
      </c>
      <c r="E157" s="13">
        <v>44421</v>
      </c>
      <c r="F157" s="75" t="s">
        <v>1661</v>
      </c>
      <c r="G157" s="13">
        <v>44422</v>
      </c>
      <c r="H157" s="76" t="s">
        <v>1662</v>
      </c>
      <c r="I157" s="15">
        <v>60</v>
      </c>
      <c r="J157" s="15">
        <v>90</v>
      </c>
      <c r="K157" s="15">
        <v>25</v>
      </c>
      <c r="L157" s="15">
        <v>11</v>
      </c>
      <c r="M157" s="80">
        <v>33.75</v>
      </c>
      <c r="N157" s="71">
        <v>34</v>
      </c>
      <c r="O157" s="62">
        <v>3000</v>
      </c>
      <c r="P157" s="63">
        <f>Table224523689101112131415161718192021222423456723456891011121314[[#This Row],[PEMBULATAN]]*O157</f>
        <v>102000</v>
      </c>
    </row>
    <row r="158" spans="1:16" ht="35.25" customHeight="1" x14ac:dyDescent="0.2">
      <c r="A158" s="90"/>
      <c r="B158" s="74"/>
      <c r="C158" s="85" t="s">
        <v>2036</v>
      </c>
      <c r="D158" s="77" t="s">
        <v>426</v>
      </c>
      <c r="E158" s="13">
        <v>44421</v>
      </c>
      <c r="F158" s="75" t="s">
        <v>1661</v>
      </c>
      <c r="G158" s="13">
        <v>44422</v>
      </c>
      <c r="H158" s="76" t="s">
        <v>1662</v>
      </c>
      <c r="I158" s="15">
        <v>50</v>
      </c>
      <c r="J158" s="15">
        <v>50</v>
      </c>
      <c r="K158" s="15">
        <v>50</v>
      </c>
      <c r="L158" s="15">
        <v>4</v>
      </c>
      <c r="M158" s="80">
        <v>31.25</v>
      </c>
      <c r="N158" s="71">
        <v>31</v>
      </c>
      <c r="O158" s="62">
        <v>3000</v>
      </c>
      <c r="P158" s="63">
        <f>Table224523689101112131415161718192021222423456723456891011121314[[#This Row],[PEMBULATAN]]*O158</f>
        <v>93000</v>
      </c>
    </row>
    <row r="159" spans="1:16" ht="35.25" customHeight="1" x14ac:dyDescent="0.2">
      <c r="A159" s="90"/>
      <c r="B159" s="74"/>
      <c r="C159" s="85" t="s">
        <v>2037</v>
      </c>
      <c r="D159" s="77" t="s">
        <v>426</v>
      </c>
      <c r="E159" s="13">
        <v>44421</v>
      </c>
      <c r="F159" s="75" t="s">
        <v>1661</v>
      </c>
      <c r="G159" s="13">
        <v>44422</v>
      </c>
      <c r="H159" s="76" t="s">
        <v>1662</v>
      </c>
      <c r="I159" s="15">
        <v>70</v>
      </c>
      <c r="J159" s="15">
        <v>40</v>
      </c>
      <c r="K159" s="15">
        <v>15</v>
      </c>
      <c r="L159" s="15">
        <v>5</v>
      </c>
      <c r="M159" s="80">
        <v>10.5</v>
      </c>
      <c r="N159" s="71">
        <v>11</v>
      </c>
      <c r="O159" s="62">
        <v>3000</v>
      </c>
      <c r="P159" s="63">
        <f>Table224523689101112131415161718192021222423456723456891011121314[[#This Row],[PEMBULATAN]]*O159</f>
        <v>33000</v>
      </c>
    </row>
    <row r="160" spans="1:16" ht="35.25" customHeight="1" x14ac:dyDescent="0.2">
      <c r="A160" s="90"/>
      <c r="B160" s="74"/>
      <c r="C160" s="85" t="s">
        <v>2038</v>
      </c>
      <c r="D160" s="77" t="s">
        <v>426</v>
      </c>
      <c r="E160" s="13">
        <v>44421</v>
      </c>
      <c r="F160" s="75" t="s">
        <v>1661</v>
      </c>
      <c r="G160" s="13">
        <v>44422</v>
      </c>
      <c r="H160" s="76" t="s">
        <v>1662</v>
      </c>
      <c r="I160" s="15">
        <v>60</v>
      </c>
      <c r="J160" s="15">
        <v>40</v>
      </c>
      <c r="K160" s="15">
        <v>25</v>
      </c>
      <c r="L160" s="15">
        <v>9</v>
      </c>
      <c r="M160" s="80">
        <v>15</v>
      </c>
      <c r="N160" s="71">
        <v>15</v>
      </c>
      <c r="O160" s="62">
        <v>3000</v>
      </c>
      <c r="P160" s="63">
        <f>Table224523689101112131415161718192021222423456723456891011121314[[#This Row],[PEMBULATAN]]*O160</f>
        <v>45000</v>
      </c>
    </row>
    <row r="161" spans="1:16" ht="35.25" customHeight="1" x14ac:dyDescent="0.2">
      <c r="A161" s="90"/>
      <c r="B161" s="74"/>
      <c r="C161" s="85" t="s">
        <v>2039</v>
      </c>
      <c r="D161" s="77" t="s">
        <v>426</v>
      </c>
      <c r="E161" s="13">
        <v>44421</v>
      </c>
      <c r="F161" s="75" t="s">
        <v>1661</v>
      </c>
      <c r="G161" s="13">
        <v>44422</v>
      </c>
      <c r="H161" s="76" t="s">
        <v>1662</v>
      </c>
      <c r="I161" s="15">
        <v>90</v>
      </c>
      <c r="J161" s="15">
        <v>50</v>
      </c>
      <c r="K161" s="15">
        <v>30</v>
      </c>
      <c r="L161" s="15">
        <v>18</v>
      </c>
      <c r="M161" s="80">
        <v>33.75</v>
      </c>
      <c r="N161" s="71">
        <v>34</v>
      </c>
      <c r="O161" s="62">
        <v>3000</v>
      </c>
      <c r="P161" s="63">
        <f>Table224523689101112131415161718192021222423456723456891011121314[[#This Row],[PEMBULATAN]]*O161</f>
        <v>102000</v>
      </c>
    </row>
    <row r="162" spans="1:16" ht="35.25" customHeight="1" x14ac:dyDescent="0.2">
      <c r="A162" s="90"/>
      <c r="B162" s="74"/>
      <c r="C162" s="85" t="s">
        <v>2040</v>
      </c>
      <c r="D162" s="77" t="s">
        <v>426</v>
      </c>
      <c r="E162" s="13">
        <v>44421</v>
      </c>
      <c r="F162" s="75" t="s">
        <v>1661</v>
      </c>
      <c r="G162" s="13">
        <v>44422</v>
      </c>
      <c r="H162" s="76" t="s">
        <v>1662</v>
      </c>
      <c r="I162" s="15">
        <v>80</v>
      </c>
      <c r="J162" s="15">
        <v>67</v>
      </c>
      <c r="K162" s="15">
        <v>11</v>
      </c>
      <c r="L162" s="15">
        <v>11</v>
      </c>
      <c r="M162" s="80">
        <v>14.74</v>
      </c>
      <c r="N162" s="71">
        <v>15</v>
      </c>
      <c r="O162" s="62">
        <v>3000</v>
      </c>
      <c r="P162" s="63">
        <f>Table224523689101112131415161718192021222423456723456891011121314[[#This Row],[PEMBULATAN]]*O162</f>
        <v>45000</v>
      </c>
    </row>
    <row r="163" spans="1:16" ht="35.25" customHeight="1" x14ac:dyDescent="0.2">
      <c r="A163" s="90"/>
      <c r="B163" s="74"/>
      <c r="C163" s="85" t="s">
        <v>2041</v>
      </c>
      <c r="D163" s="77" t="s">
        <v>426</v>
      </c>
      <c r="E163" s="13">
        <v>44421</v>
      </c>
      <c r="F163" s="75" t="s">
        <v>1661</v>
      </c>
      <c r="G163" s="13">
        <v>44422</v>
      </c>
      <c r="H163" s="76" t="s">
        <v>1662</v>
      </c>
      <c r="I163" s="15">
        <v>85</v>
      </c>
      <c r="J163" s="15">
        <v>50</v>
      </c>
      <c r="K163" s="15">
        <v>30</v>
      </c>
      <c r="L163" s="15">
        <v>22</v>
      </c>
      <c r="M163" s="80">
        <v>31.875</v>
      </c>
      <c r="N163" s="71">
        <v>32</v>
      </c>
      <c r="O163" s="62">
        <v>3000</v>
      </c>
      <c r="P163" s="63">
        <f>Table224523689101112131415161718192021222423456723456891011121314[[#This Row],[PEMBULATAN]]*O163</f>
        <v>96000</v>
      </c>
    </row>
    <row r="164" spans="1:16" ht="35.25" customHeight="1" x14ac:dyDescent="0.2">
      <c r="A164" s="90"/>
      <c r="B164" s="74"/>
      <c r="C164" s="85" t="s">
        <v>2042</v>
      </c>
      <c r="D164" s="77" t="s">
        <v>426</v>
      </c>
      <c r="E164" s="13">
        <v>44421</v>
      </c>
      <c r="F164" s="75" t="s">
        <v>1661</v>
      </c>
      <c r="G164" s="13">
        <v>44422</v>
      </c>
      <c r="H164" s="76" t="s">
        <v>1662</v>
      </c>
      <c r="I164" s="15">
        <v>30</v>
      </c>
      <c r="J164" s="15">
        <v>70</v>
      </c>
      <c r="K164" s="15">
        <v>60</v>
      </c>
      <c r="L164" s="15">
        <v>20</v>
      </c>
      <c r="M164" s="80">
        <v>31.5</v>
      </c>
      <c r="N164" s="71">
        <v>32</v>
      </c>
      <c r="O164" s="62">
        <v>3000</v>
      </c>
      <c r="P164" s="63">
        <f>Table224523689101112131415161718192021222423456723456891011121314[[#This Row],[PEMBULATAN]]*O164</f>
        <v>96000</v>
      </c>
    </row>
    <row r="165" spans="1:16" ht="35.25" customHeight="1" x14ac:dyDescent="0.2">
      <c r="A165" s="90"/>
      <c r="B165" s="74"/>
      <c r="C165" s="85" t="s">
        <v>2043</v>
      </c>
      <c r="D165" s="77" t="s">
        <v>426</v>
      </c>
      <c r="E165" s="13">
        <v>44421</v>
      </c>
      <c r="F165" s="75" t="s">
        <v>1661</v>
      </c>
      <c r="G165" s="13">
        <v>44422</v>
      </c>
      <c r="H165" s="76" t="s">
        <v>1662</v>
      </c>
      <c r="I165" s="15">
        <v>70</v>
      </c>
      <c r="J165" s="15">
        <v>50</v>
      </c>
      <c r="K165" s="15">
        <v>30</v>
      </c>
      <c r="L165" s="15">
        <v>14</v>
      </c>
      <c r="M165" s="80">
        <v>26.25</v>
      </c>
      <c r="N165" s="71">
        <v>26</v>
      </c>
      <c r="O165" s="62">
        <v>3000</v>
      </c>
      <c r="P165" s="63">
        <f>Table224523689101112131415161718192021222423456723456891011121314[[#This Row],[PEMBULATAN]]*O165</f>
        <v>78000</v>
      </c>
    </row>
    <row r="166" spans="1:16" ht="35.25" customHeight="1" x14ac:dyDescent="0.2">
      <c r="A166" s="90"/>
      <c r="B166" s="74"/>
      <c r="C166" s="85" t="s">
        <v>2044</v>
      </c>
      <c r="D166" s="77" t="s">
        <v>426</v>
      </c>
      <c r="E166" s="13">
        <v>44421</v>
      </c>
      <c r="F166" s="75" t="s">
        <v>1661</v>
      </c>
      <c r="G166" s="13">
        <v>44422</v>
      </c>
      <c r="H166" s="76" t="s">
        <v>1662</v>
      </c>
      <c r="I166" s="15">
        <v>80</v>
      </c>
      <c r="J166" s="15">
        <v>60</v>
      </c>
      <c r="K166" s="15">
        <v>21</v>
      </c>
      <c r="L166" s="15">
        <v>24</v>
      </c>
      <c r="M166" s="80">
        <v>25.2</v>
      </c>
      <c r="N166" s="71">
        <v>25</v>
      </c>
      <c r="O166" s="62">
        <v>3000</v>
      </c>
      <c r="P166" s="63">
        <f>Table224523689101112131415161718192021222423456723456891011121314[[#This Row],[PEMBULATAN]]*O166</f>
        <v>75000</v>
      </c>
    </row>
    <row r="167" spans="1:16" ht="35.25" customHeight="1" x14ac:dyDescent="0.2">
      <c r="A167" s="90"/>
      <c r="B167" s="74"/>
      <c r="C167" s="85" t="s">
        <v>2045</v>
      </c>
      <c r="D167" s="77" t="s">
        <v>426</v>
      </c>
      <c r="E167" s="13">
        <v>44421</v>
      </c>
      <c r="F167" s="75" t="s">
        <v>1661</v>
      </c>
      <c r="G167" s="13">
        <v>44422</v>
      </c>
      <c r="H167" s="76" t="s">
        <v>1662</v>
      </c>
      <c r="I167" s="15">
        <v>80</v>
      </c>
      <c r="J167" s="15">
        <v>30</v>
      </c>
      <c r="K167" s="15">
        <v>15</v>
      </c>
      <c r="L167" s="15">
        <v>5</v>
      </c>
      <c r="M167" s="80">
        <v>9</v>
      </c>
      <c r="N167" s="71">
        <v>9</v>
      </c>
      <c r="O167" s="62">
        <v>3000</v>
      </c>
      <c r="P167" s="63">
        <f>Table224523689101112131415161718192021222423456723456891011121314[[#This Row],[PEMBULATAN]]*O167</f>
        <v>27000</v>
      </c>
    </row>
    <row r="168" spans="1:16" ht="35.25" customHeight="1" x14ac:dyDescent="0.2">
      <c r="A168" s="90"/>
      <c r="B168" s="74"/>
      <c r="C168" s="85" t="s">
        <v>2046</v>
      </c>
      <c r="D168" s="77" t="s">
        <v>426</v>
      </c>
      <c r="E168" s="13">
        <v>44421</v>
      </c>
      <c r="F168" s="75" t="s">
        <v>1661</v>
      </c>
      <c r="G168" s="13">
        <v>44422</v>
      </c>
      <c r="H168" s="76" t="s">
        <v>1662</v>
      </c>
      <c r="I168" s="15">
        <v>15</v>
      </c>
      <c r="J168" s="15">
        <v>60</v>
      </c>
      <c r="K168" s="15">
        <v>20</v>
      </c>
      <c r="L168" s="15">
        <v>3</v>
      </c>
      <c r="M168" s="80">
        <v>4.5</v>
      </c>
      <c r="N168" s="71">
        <v>5</v>
      </c>
      <c r="O168" s="62">
        <v>3000</v>
      </c>
      <c r="P168" s="63">
        <f>Table224523689101112131415161718192021222423456723456891011121314[[#This Row],[PEMBULATAN]]*O168</f>
        <v>15000</v>
      </c>
    </row>
    <row r="169" spans="1:16" ht="35.25" customHeight="1" x14ac:dyDescent="0.2">
      <c r="A169" s="90"/>
      <c r="B169" s="74"/>
      <c r="C169" s="85" t="s">
        <v>2047</v>
      </c>
      <c r="D169" s="77" t="s">
        <v>426</v>
      </c>
      <c r="E169" s="13">
        <v>44421</v>
      </c>
      <c r="F169" s="75" t="s">
        <v>1661</v>
      </c>
      <c r="G169" s="13">
        <v>44422</v>
      </c>
      <c r="H169" s="76" t="s">
        <v>1662</v>
      </c>
      <c r="I169" s="15">
        <v>60</v>
      </c>
      <c r="J169" s="15">
        <v>15</v>
      </c>
      <c r="K169" s="15">
        <v>42</v>
      </c>
      <c r="L169" s="15">
        <v>9</v>
      </c>
      <c r="M169" s="80">
        <v>9.4499999999999993</v>
      </c>
      <c r="N169" s="71">
        <v>9</v>
      </c>
      <c r="O169" s="62">
        <v>3000</v>
      </c>
      <c r="P169" s="63">
        <f>Table224523689101112131415161718192021222423456723456891011121314[[#This Row],[PEMBULATAN]]*O169</f>
        <v>27000</v>
      </c>
    </row>
    <row r="170" spans="1:16" ht="35.25" customHeight="1" x14ac:dyDescent="0.2">
      <c r="A170" s="90"/>
      <c r="B170" s="74"/>
      <c r="C170" s="85" t="s">
        <v>2048</v>
      </c>
      <c r="D170" s="77" t="s">
        <v>426</v>
      </c>
      <c r="E170" s="13">
        <v>44421</v>
      </c>
      <c r="F170" s="75" t="s">
        <v>1661</v>
      </c>
      <c r="G170" s="13">
        <v>44422</v>
      </c>
      <c r="H170" s="76" t="s">
        <v>1662</v>
      </c>
      <c r="I170" s="15">
        <v>50</v>
      </c>
      <c r="J170" s="15">
        <v>40</v>
      </c>
      <c r="K170" s="15">
        <v>30</v>
      </c>
      <c r="L170" s="15">
        <v>5</v>
      </c>
      <c r="M170" s="80">
        <v>15</v>
      </c>
      <c r="N170" s="71">
        <v>15</v>
      </c>
      <c r="O170" s="62">
        <v>3000</v>
      </c>
      <c r="P170" s="63">
        <f>Table224523689101112131415161718192021222423456723456891011121314[[#This Row],[PEMBULATAN]]*O170</f>
        <v>45000</v>
      </c>
    </row>
    <row r="171" spans="1:16" ht="35.25" customHeight="1" x14ac:dyDescent="0.2">
      <c r="A171" s="90"/>
      <c r="B171" s="74"/>
      <c r="C171" s="85" t="s">
        <v>2049</v>
      </c>
      <c r="D171" s="77" t="s">
        <v>426</v>
      </c>
      <c r="E171" s="13">
        <v>44421</v>
      </c>
      <c r="F171" s="75" t="s">
        <v>1661</v>
      </c>
      <c r="G171" s="13">
        <v>44422</v>
      </c>
      <c r="H171" s="76" t="s">
        <v>1662</v>
      </c>
      <c r="I171" s="15">
        <v>60</v>
      </c>
      <c r="J171" s="15">
        <v>30</v>
      </c>
      <c r="K171" s="15">
        <v>20</v>
      </c>
      <c r="L171" s="15">
        <v>24</v>
      </c>
      <c r="M171" s="80">
        <v>9</v>
      </c>
      <c r="N171" s="71">
        <v>24</v>
      </c>
      <c r="O171" s="62">
        <v>3000</v>
      </c>
      <c r="P171" s="63">
        <f>Table224523689101112131415161718192021222423456723456891011121314[[#This Row],[PEMBULATAN]]*O171</f>
        <v>72000</v>
      </c>
    </row>
    <row r="172" spans="1:16" ht="35.25" customHeight="1" x14ac:dyDescent="0.2">
      <c r="A172" s="90"/>
      <c r="B172" s="74"/>
      <c r="C172" s="85" t="s">
        <v>2050</v>
      </c>
      <c r="D172" s="77" t="s">
        <v>426</v>
      </c>
      <c r="E172" s="13">
        <v>44421</v>
      </c>
      <c r="F172" s="75" t="s">
        <v>1661</v>
      </c>
      <c r="G172" s="13">
        <v>44422</v>
      </c>
      <c r="H172" s="76" t="s">
        <v>1662</v>
      </c>
      <c r="I172" s="15">
        <v>60</v>
      </c>
      <c r="J172" s="15">
        <v>35</v>
      </c>
      <c r="K172" s="15">
        <v>15</v>
      </c>
      <c r="L172" s="15">
        <v>6</v>
      </c>
      <c r="M172" s="80">
        <v>7.875</v>
      </c>
      <c r="N172" s="71">
        <v>8</v>
      </c>
      <c r="O172" s="62">
        <v>3000</v>
      </c>
      <c r="P172" s="63">
        <f>Table224523689101112131415161718192021222423456723456891011121314[[#This Row],[PEMBULATAN]]*O172</f>
        <v>24000</v>
      </c>
    </row>
    <row r="173" spans="1:16" ht="35.25" customHeight="1" x14ac:dyDescent="0.2">
      <c r="A173" s="90"/>
      <c r="B173" s="74"/>
      <c r="C173" s="85" t="s">
        <v>2051</v>
      </c>
      <c r="D173" s="77" t="s">
        <v>426</v>
      </c>
      <c r="E173" s="13">
        <v>44421</v>
      </c>
      <c r="F173" s="75" t="s">
        <v>1661</v>
      </c>
      <c r="G173" s="13">
        <v>44422</v>
      </c>
      <c r="H173" s="76" t="s">
        <v>1662</v>
      </c>
      <c r="I173" s="15">
        <v>60</v>
      </c>
      <c r="J173" s="15">
        <v>40</v>
      </c>
      <c r="K173" s="15">
        <v>20</v>
      </c>
      <c r="L173" s="15">
        <v>7</v>
      </c>
      <c r="M173" s="80">
        <v>12</v>
      </c>
      <c r="N173" s="71">
        <v>12</v>
      </c>
      <c r="O173" s="62">
        <v>3000</v>
      </c>
      <c r="P173" s="63">
        <f>Table224523689101112131415161718192021222423456723456891011121314[[#This Row],[PEMBULATAN]]*O173</f>
        <v>36000</v>
      </c>
    </row>
    <row r="174" spans="1:16" ht="35.25" customHeight="1" x14ac:dyDescent="0.2">
      <c r="A174" s="90"/>
      <c r="B174" s="74"/>
      <c r="C174" s="85" t="s">
        <v>2052</v>
      </c>
      <c r="D174" s="77" t="s">
        <v>426</v>
      </c>
      <c r="E174" s="13">
        <v>44421</v>
      </c>
      <c r="F174" s="75" t="s">
        <v>1661</v>
      </c>
      <c r="G174" s="13">
        <v>44422</v>
      </c>
      <c r="H174" s="76" t="s">
        <v>1662</v>
      </c>
      <c r="I174" s="15">
        <v>87</v>
      </c>
      <c r="J174" s="15">
        <v>43</v>
      </c>
      <c r="K174" s="15">
        <v>29</v>
      </c>
      <c r="L174" s="15">
        <v>6</v>
      </c>
      <c r="M174" s="80">
        <v>27.122250000000001</v>
      </c>
      <c r="N174" s="71">
        <v>27</v>
      </c>
      <c r="O174" s="62">
        <v>3000</v>
      </c>
      <c r="P174" s="63">
        <f>Table224523689101112131415161718192021222423456723456891011121314[[#This Row],[PEMBULATAN]]*O174</f>
        <v>81000</v>
      </c>
    </row>
    <row r="175" spans="1:16" ht="35.25" customHeight="1" x14ac:dyDescent="0.2">
      <c r="A175" s="90"/>
      <c r="B175" s="74"/>
      <c r="C175" s="85" t="s">
        <v>2053</v>
      </c>
      <c r="D175" s="77" t="s">
        <v>426</v>
      </c>
      <c r="E175" s="13">
        <v>44421</v>
      </c>
      <c r="F175" s="75" t="s">
        <v>1661</v>
      </c>
      <c r="G175" s="13">
        <v>44422</v>
      </c>
      <c r="H175" s="76" t="s">
        <v>1662</v>
      </c>
      <c r="I175" s="15">
        <v>45</v>
      </c>
      <c r="J175" s="15">
        <v>30</v>
      </c>
      <c r="K175" s="15">
        <v>15</v>
      </c>
      <c r="L175" s="15">
        <v>3</v>
      </c>
      <c r="M175" s="80">
        <v>5.0625</v>
      </c>
      <c r="N175" s="71">
        <v>5</v>
      </c>
      <c r="O175" s="62">
        <v>3000</v>
      </c>
      <c r="P175" s="63">
        <f>Table224523689101112131415161718192021222423456723456891011121314[[#This Row],[PEMBULATAN]]*O175</f>
        <v>15000</v>
      </c>
    </row>
    <row r="176" spans="1:16" ht="35.25" customHeight="1" x14ac:dyDescent="0.2">
      <c r="A176" s="90"/>
      <c r="B176" s="74"/>
      <c r="C176" s="85" t="s">
        <v>2054</v>
      </c>
      <c r="D176" s="77" t="s">
        <v>426</v>
      </c>
      <c r="E176" s="13">
        <v>44421</v>
      </c>
      <c r="F176" s="75" t="s">
        <v>1661</v>
      </c>
      <c r="G176" s="13">
        <v>44422</v>
      </c>
      <c r="H176" s="76" t="s">
        <v>1662</v>
      </c>
      <c r="I176" s="15">
        <v>65</v>
      </c>
      <c r="J176" s="15">
        <v>50</v>
      </c>
      <c r="K176" s="15">
        <v>20</v>
      </c>
      <c r="L176" s="15">
        <v>12</v>
      </c>
      <c r="M176" s="80">
        <v>16.25</v>
      </c>
      <c r="N176" s="71">
        <v>16</v>
      </c>
      <c r="O176" s="62">
        <v>3000</v>
      </c>
      <c r="P176" s="63">
        <f>Table224523689101112131415161718192021222423456723456891011121314[[#This Row],[PEMBULATAN]]*O176</f>
        <v>48000</v>
      </c>
    </row>
    <row r="177" spans="1:16" ht="35.25" customHeight="1" x14ac:dyDescent="0.2">
      <c r="A177" s="90"/>
      <c r="B177" s="74"/>
      <c r="C177" s="85" t="s">
        <v>2055</v>
      </c>
      <c r="D177" s="77" t="s">
        <v>426</v>
      </c>
      <c r="E177" s="13">
        <v>44421</v>
      </c>
      <c r="F177" s="75" t="s">
        <v>1661</v>
      </c>
      <c r="G177" s="13">
        <v>44422</v>
      </c>
      <c r="H177" s="76" t="s">
        <v>1662</v>
      </c>
      <c r="I177" s="15">
        <v>67</v>
      </c>
      <c r="J177" s="15">
        <v>50</v>
      </c>
      <c r="K177" s="15">
        <v>25</v>
      </c>
      <c r="L177" s="15">
        <v>16</v>
      </c>
      <c r="M177" s="80">
        <v>20.9375</v>
      </c>
      <c r="N177" s="71">
        <v>21</v>
      </c>
      <c r="O177" s="62">
        <v>3000</v>
      </c>
      <c r="P177" s="63">
        <f>Table224523689101112131415161718192021222423456723456891011121314[[#This Row],[PEMBULATAN]]*O177</f>
        <v>63000</v>
      </c>
    </row>
    <row r="178" spans="1:16" ht="35.25" customHeight="1" x14ac:dyDescent="0.2">
      <c r="A178" s="90"/>
      <c r="B178" s="74"/>
      <c r="C178" s="85" t="s">
        <v>2056</v>
      </c>
      <c r="D178" s="77" t="s">
        <v>426</v>
      </c>
      <c r="E178" s="13">
        <v>44421</v>
      </c>
      <c r="F178" s="75" t="s">
        <v>1661</v>
      </c>
      <c r="G178" s="13">
        <v>44422</v>
      </c>
      <c r="H178" s="76" t="s">
        <v>1662</v>
      </c>
      <c r="I178" s="15">
        <v>70</v>
      </c>
      <c r="J178" s="15">
        <v>50</v>
      </c>
      <c r="K178" s="15">
        <v>20</v>
      </c>
      <c r="L178" s="15">
        <v>8</v>
      </c>
      <c r="M178" s="80">
        <v>17.5</v>
      </c>
      <c r="N178" s="71">
        <v>18</v>
      </c>
      <c r="O178" s="62">
        <v>3000</v>
      </c>
      <c r="P178" s="63">
        <f>Table224523689101112131415161718192021222423456723456891011121314[[#This Row],[PEMBULATAN]]*O178</f>
        <v>54000</v>
      </c>
    </row>
    <row r="179" spans="1:16" ht="35.25" customHeight="1" x14ac:dyDescent="0.2">
      <c r="A179" s="90"/>
      <c r="B179" s="74"/>
      <c r="C179" s="85" t="s">
        <v>2057</v>
      </c>
      <c r="D179" s="77" t="s">
        <v>426</v>
      </c>
      <c r="E179" s="13">
        <v>44421</v>
      </c>
      <c r="F179" s="75" t="s">
        <v>1661</v>
      </c>
      <c r="G179" s="13">
        <v>44422</v>
      </c>
      <c r="H179" s="76" t="s">
        <v>1662</v>
      </c>
      <c r="I179" s="15">
        <v>70</v>
      </c>
      <c r="J179" s="15">
        <v>50</v>
      </c>
      <c r="K179" s="15">
        <v>30</v>
      </c>
      <c r="L179" s="15">
        <v>5</v>
      </c>
      <c r="M179" s="80">
        <v>26.25</v>
      </c>
      <c r="N179" s="71">
        <v>26</v>
      </c>
      <c r="O179" s="62">
        <v>3000</v>
      </c>
      <c r="P179" s="63">
        <f>Table224523689101112131415161718192021222423456723456891011121314[[#This Row],[PEMBULATAN]]*O179</f>
        <v>78000</v>
      </c>
    </row>
    <row r="180" spans="1:16" ht="35.25" customHeight="1" x14ac:dyDescent="0.2">
      <c r="A180" s="90"/>
      <c r="B180" s="74"/>
      <c r="C180" s="85" t="s">
        <v>2058</v>
      </c>
      <c r="D180" s="77" t="s">
        <v>426</v>
      </c>
      <c r="E180" s="13">
        <v>44421</v>
      </c>
      <c r="F180" s="75" t="s">
        <v>1661</v>
      </c>
      <c r="G180" s="13">
        <v>44422</v>
      </c>
      <c r="H180" s="76" t="s">
        <v>1662</v>
      </c>
      <c r="I180" s="15">
        <v>47</v>
      </c>
      <c r="J180" s="15">
        <v>39</v>
      </c>
      <c r="K180" s="15">
        <v>17</v>
      </c>
      <c r="L180" s="15">
        <v>5</v>
      </c>
      <c r="M180" s="80">
        <v>7.7902500000000003</v>
      </c>
      <c r="N180" s="71">
        <v>8</v>
      </c>
      <c r="O180" s="62">
        <v>3000</v>
      </c>
      <c r="P180" s="63">
        <f>Table224523689101112131415161718192021222423456723456891011121314[[#This Row],[PEMBULATAN]]*O180</f>
        <v>24000</v>
      </c>
    </row>
    <row r="181" spans="1:16" ht="35.25" customHeight="1" x14ac:dyDescent="0.2">
      <c r="A181" s="90"/>
      <c r="B181" s="74"/>
      <c r="C181" s="85" t="s">
        <v>2059</v>
      </c>
      <c r="D181" s="77" t="s">
        <v>426</v>
      </c>
      <c r="E181" s="13">
        <v>44421</v>
      </c>
      <c r="F181" s="75" t="s">
        <v>1661</v>
      </c>
      <c r="G181" s="13">
        <v>44422</v>
      </c>
      <c r="H181" s="76" t="s">
        <v>1662</v>
      </c>
      <c r="I181" s="15">
        <v>67</v>
      </c>
      <c r="J181" s="15">
        <v>50</v>
      </c>
      <c r="K181" s="15">
        <v>17</v>
      </c>
      <c r="L181" s="15">
        <v>10</v>
      </c>
      <c r="M181" s="80">
        <v>14.237500000000001</v>
      </c>
      <c r="N181" s="71">
        <v>14</v>
      </c>
      <c r="O181" s="62">
        <v>3000</v>
      </c>
      <c r="P181" s="63">
        <f>Table224523689101112131415161718192021222423456723456891011121314[[#This Row],[PEMBULATAN]]*O181</f>
        <v>42000</v>
      </c>
    </row>
    <row r="182" spans="1:16" ht="35.25" customHeight="1" x14ac:dyDescent="0.2">
      <c r="A182" s="90"/>
      <c r="B182" s="74"/>
      <c r="C182" s="85" t="s">
        <v>2060</v>
      </c>
      <c r="D182" s="77" t="s">
        <v>426</v>
      </c>
      <c r="E182" s="13">
        <v>44421</v>
      </c>
      <c r="F182" s="75" t="s">
        <v>1661</v>
      </c>
      <c r="G182" s="13">
        <v>44422</v>
      </c>
      <c r="H182" s="76" t="s">
        <v>1662</v>
      </c>
      <c r="I182" s="15">
        <v>60</v>
      </c>
      <c r="J182" s="15">
        <v>50</v>
      </c>
      <c r="K182" s="15">
        <v>27</v>
      </c>
      <c r="L182" s="15">
        <v>8</v>
      </c>
      <c r="M182" s="80">
        <v>20.25</v>
      </c>
      <c r="N182" s="71">
        <v>20</v>
      </c>
      <c r="O182" s="62">
        <v>3000</v>
      </c>
      <c r="P182" s="63">
        <f>Table224523689101112131415161718192021222423456723456891011121314[[#This Row],[PEMBULATAN]]*O182</f>
        <v>60000</v>
      </c>
    </row>
    <row r="183" spans="1:16" ht="35.25" customHeight="1" x14ac:dyDescent="0.2">
      <c r="A183" s="90"/>
      <c r="B183" s="74"/>
      <c r="C183" s="85" t="s">
        <v>2061</v>
      </c>
      <c r="D183" s="77" t="s">
        <v>426</v>
      </c>
      <c r="E183" s="13">
        <v>44421</v>
      </c>
      <c r="F183" s="75" t="s">
        <v>1661</v>
      </c>
      <c r="G183" s="13">
        <v>44422</v>
      </c>
      <c r="H183" s="76" t="s">
        <v>1662</v>
      </c>
      <c r="I183" s="15">
        <v>70</v>
      </c>
      <c r="J183" s="15">
        <v>50</v>
      </c>
      <c r="K183" s="15">
        <v>13</v>
      </c>
      <c r="L183" s="15">
        <v>7</v>
      </c>
      <c r="M183" s="80">
        <v>11.375</v>
      </c>
      <c r="N183" s="71">
        <v>11</v>
      </c>
      <c r="O183" s="62">
        <v>3000</v>
      </c>
      <c r="P183" s="63">
        <f>Table224523689101112131415161718192021222423456723456891011121314[[#This Row],[PEMBULATAN]]*O183</f>
        <v>33000</v>
      </c>
    </row>
    <row r="184" spans="1:16" ht="35.25" customHeight="1" x14ac:dyDescent="0.2">
      <c r="A184" s="90"/>
      <c r="B184" s="74"/>
      <c r="C184" s="85" t="s">
        <v>2062</v>
      </c>
      <c r="D184" s="77" t="s">
        <v>426</v>
      </c>
      <c r="E184" s="13">
        <v>44421</v>
      </c>
      <c r="F184" s="75" t="s">
        <v>1661</v>
      </c>
      <c r="G184" s="13">
        <v>44422</v>
      </c>
      <c r="H184" s="76" t="s">
        <v>1662</v>
      </c>
      <c r="I184" s="15">
        <v>56</v>
      </c>
      <c r="J184" s="15">
        <v>60</v>
      </c>
      <c r="K184" s="15">
        <v>13</v>
      </c>
      <c r="L184" s="15">
        <v>9</v>
      </c>
      <c r="M184" s="80">
        <v>10.92</v>
      </c>
      <c r="N184" s="71">
        <v>11</v>
      </c>
      <c r="O184" s="62">
        <v>3000</v>
      </c>
      <c r="P184" s="63">
        <f>Table224523689101112131415161718192021222423456723456891011121314[[#This Row],[PEMBULATAN]]*O184</f>
        <v>33000</v>
      </c>
    </row>
    <row r="185" spans="1:16" ht="35.25" customHeight="1" x14ac:dyDescent="0.2">
      <c r="A185" s="90"/>
      <c r="B185" s="74"/>
      <c r="C185" s="85" t="s">
        <v>2063</v>
      </c>
      <c r="D185" s="77" t="s">
        <v>426</v>
      </c>
      <c r="E185" s="13">
        <v>44421</v>
      </c>
      <c r="F185" s="75" t="s">
        <v>1661</v>
      </c>
      <c r="G185" s="13">
        <v>44422</v>
      </c>
      <c r="H185" s="76" t="s">
        <v>1662</v>
      </c>
      <c r="I185" s="15">
        <v>50</v>
      </c>
      <c r="J185" s="15">
        <v>57</v>
      </c>
      <c r="K185" s="15">
        <v>10</v>
      </c>
      <c r="L185" s="15">
        <v>7</v>
      </c>
      <c r="M185" s="80">
        <v>7.125</v>
      </c>
      <c r="N185" s="71">
        <v>7</v>
      </c>
      <c r="O185" s="62">
        <v>3000</v>
      </c>
      <c r="P185" s="63">
        <f>Table224523689101112131415161718192021222423456723456891011121314[[#This Row],[PEMBULATAN]]*O185</f>
        <v>21000</v>
      </c>
    </row>
    <row r="186" spans="1:16" ht="35.25" customHeight="1" x14ac:dyDescent="0.2">
      <c r="A186" s="90"/>
      <c r="B186" s="74"/>
      <c r="C186" s="85" t="s">
        <v>2064</v>
      </c>
      <c r="D186" s="77" t="s">
        <v>426</v>
      </c>
      <c r="E186" s="13">
        <v>44421</v>
      </c>
      <c r="F186" s="75" t="s">
        <v>1661</v>
      </c>
      <c r="G186" s="13">
        <v>44422</v>
      </c>
      <c r="H186" s="76" t="s">
        <v>1662</v>
      </c>
      <c r="I186" s="15">
        <v>89</v>
      </c>
      <c r="J186" s="15">
        <v>60</v>
      </c>
      <c r="K186" s="15">
        <v>20</v>
      </c>
      <c r="L186" s="15">
        <v>12</v>
      </c>
      <c r="M186" s="80">
        <v>26.7</v>
      </c>
      <c r="N186" s="71">
        <v>27</v>
      </c>
      <c r="O186" s="62">
        <v>3000</v>
      </c>
      <c r="P186" s="63">
        <f>Table224523689101112131415161718192021222423456723456891011121314[[#This Row],[PEMBULATAN]]*O186</f>
        <v>81000</v>
      </c>
    </row>
    <row r="187" spans="1:16" ht="35.25" customHeight="1" x14ac:dyDescent="0.2">
      <c r="A187" s="90"/>
      <c r="B187" s="74"/>
      <c r="C187" s="85" t="s">
        <v>2065</v>
      </c>
      <c r="D187" s="77" t="s">
        <v>426</v>
      </c>
      <c r="E187" s="13">
        <v>44421</v>
      </c>
      <c r="F187" s="75" t="s">
        <v>1661</v>
      </c>
      <c r="G187" s="13">
        <v>44422</v>
      </c>
      <c r="H187" s="76" t="s">
        <v>1662</v>
      </c>
      <c r="I187" s="15">
        <v>80</v>
      </c>
      <c r="J187" s="15">
        <v>57</v>
      </c>
      <c r="K187" s="15">
        <v>15</v>
      </c>
      <c r="L187" s="15">
        <v>8</v>
      </c>
      <c r="M187" s="80">
        <v>17.100000000000001</v>
      </c>
      <c r="N187" s="71">
        <v>17</v>
      </c>
      <c r="O187" s="62">
        <v>3000</v>
      </c>
      <c r="P187" s="63">
        <f>Table224523689101112131415161718192021222423456723456891011121314[[#This Row],[PEMBULATAN]]*O187</f>
        <v>51000</v>
      </c>
    </row>
    <row r="188" spans="1:16" ht="35.25" customHeight="1" x14ac:dyDescent="0.2">
      <c r="A188" s="90"/>
      <c r="B188" s="74"/>
      <c r="C188" s="85" t="s">
        <v>2066</v>
      </c>
      <c r="D188" s="77" t="s">
        <v>426</v>
      </c>
      <c r="E188" s="13">
        <v>44421</v>
      </c>
      <c r="F188" s="75" t="s">
        <v>1661</v>
      </c>
      <c r="G188" s="13">
        <v>44422</v>
      </c>
      <c r="H188" s="76" t="s">
        <v>1662</v>
      </c>
      <c r="I188" s="15">
        <v>77</v>
      </c>
      <c r="J188" s="15">
        <v>50</v>
      </c>
      <c r="K188" s="15">
        <v>30</v>
      </c>
      <c r="L188" s="15">
        <v>8</v>
      </c>
      <c r="M188" s="80">
        <v>28.875</v>
      </c>
      <c r="N188" s="71">
        <v>29</v>
      </c>
      <c r="O188" s="62">
        <v>3000</v>
      </c>
      <c r="P188" s="63">
        <f>Table224523689101112131415161718192021222423456723456891011121314[[#This Row],[PEMBULATAN]]*O188</f>
        <v>87000</v>
      </c>
    </row>
    <row r="189" spans="1:16" ht="35.25" customHeight="1" x14ac:dyDescent="0.2">
      <c r="A189" s="90"/>
      <c r="B189" s="74"/>
      <c r="C189" s="85" t="s">
        <v>2067</v>
      </c>
      <c r="D189" s="77" t="s">
        <v>426</v>
      </c>
      <c r="E189" s="13">
        <v>44421</v>
      </c>
      <c r="F189" s="75" t="s">
        <v>1661</v>
      </c>
      <c r="G189" s="13">
        <v>44422</v>
      </c>
      <c r="H189" s="76" t="s">
        <v>1662</v>
      </c>
      <c r="I189" s="15">
        <v>45</v>
      </c>
      <c r="J189" s="15">
        <v>40</v>
      </c>
      <c r="K189" s="15">
        <v>10</v>
      </c>
      <c r="L189" s="15">
        <v>5</v>
      </c>
      <c r="M189" s="80">
        <v>4.5</v>
      </c>
      <c r="N189" s="71">
        <v>5</v>
      </c>
      <c r="O189" s="62">
        <v>3000</v>
      </c>
      <c r="P189" s="63">
        <f>Table224523689101112131415161718192021222423456723456891011121314[[#This Row],[PEMBULATAN]]*O189</f>
        <v>15000</v>
      </c>
    </row>
    <row r="190" spans="1:16" ht="35.25" customHeight="1" x14ac:dyDescent="0.2">
      <c r="A190" s="90"/>
      <c r="B190" s="74"/>
      <c r="C190" s="85" t="s">
        <v>2068</v>
      </c>
      <c r="D190" s="77" t="s">
        <v>426</v>
      </c>
      <c r="E190" s="13">
        <v>44421</v>
      </c>
      <c r="F190" s="75" t="s">
        <v>1661</v>
      </c>
      <c r="G190" s="13">
        <v>44422</v>
      </c>
      <c r="H190" s="76" t="s">
        <v>1662</v>
      </c>
      <c r="I190" s="15">
        <v>70</v>
      </c>
      <c r="J190" s="15">
        <v>47</v>
      </c>
      <c r="K190" s="15">
        <v>10</v>
      </c>
      <c r="L190" s="15">
        <v>5</v>
      </c>
      <c r="M190" s="80">
        <v>8.2249999999999996</v>
      </c>
      <c r="N190" s="71">
        <v>8</v>
      </c>
      <c r="O190" s="62">
        <v>3000</v>
      </c>
      <c r="P190" s="63">
        <f>Table224523689101112131415161718192021222423456723456891011121314[[#This Row],[PEMBULATAN]]*O190</f>
        <v>24000</v>
      </c>
    </row>
    <row r="191" spans="1:16" ht="35.25" customHeight="1" x14ac:dyDescent="0.2">
      <c r="A191" s="90"/>
      <c r="B191" s="74"/>
      <c r="C191" s="85" t="s">
        <v>2069</v>
      </c>
      <c r="D191" s="77" t="s">
        <v>426</v>
      </c>
      <c r="E191" s="13">
        <v>44421</v>
      </c>
      <c r="F191" s="75" t="s">
        <v>1661</v>
      </c>
      <c r="G191" s="13">
        <v>44422</v>
      </c>
      <c r="H191" s="76" t="s">
        <v>1662</v>
      </c>
      <c r="I191" s="15">
        <v>80</v>
      </c>
      <c r="J191" s="15">
        <v>49</v>
      </c>
      <c r="K191" s="15">
        <v>20</v>
      </c>
      <c r="L191" s="15">
        <v>8</v>
      </c>
      <c r="M191" s="80">
        <v>19.600000000000001</v>
      </c>
      <c r="N191" s="71">
        <v>20</v>
      </c>
      <c r="O191" s="62">
        <v>3000</v>
      </c>
      <c r="P191" s="63">
        <f>Table224523689101112131415161718192021222423456723456891011121314[[#This Row],[PEMBULATAN]]*O191</f>
        <v>60000</v>
      </c>
    </row>
    <row r="192" spans="1:16" ht="35.25" customHeight="1" x14ac:dyDescent="0.2">
      <c r="A192" s="90"/>
      <c r="B192" s="74"/>
      <c r="C192" s="85" t="s">
        <v>2070</v>
      </c>
      <c r="D192" s="77" t="s">
        <v>426</v>
      </c>
      <c r="E192" s="13">
        <v>44421</v>
      </c>
      <c r="F192" s="75" t="s">
        <v>1661</v>
      </c>
      <c r="G192" s="13">
        <v>44422</v>
      </c>
      <c r="H192" s="76" t="s">
        <v>1662</v>
      </c>
      <c r="I192" s="15">
        <v>48</v>
      </c>
      <c r="J192" s="15">
        <v>30</v>
      </c>
      <c r="K192" s="15">
        <v>15</v>
      </c>
      <c r="L192" s="15">
        <v>4</v>
      </c>
      <c r="M192" s="80">
        <v>5.4</v>
      </c>
      <c r="N192" s="71">
        <v>5</v>
      </c>
      <c r="O192" s="62">
        <v>3000</v>
      </c>
      <c r="P192" s="63">
        <f>Table224523689101112131415161718192021222423456723456891011121314[[#This Row],[PEMBULATAN]]*O192</f>
        <v>15000</v>
      </c>
    </row>
    <row r="193" spans="1:16" ht="35.25" customHeight="1" x14ac:dyDescent="0.2">
      <c r="A193" s="90"/>
      <c r="B193" s="74"/>
      <c r="C193" s="85" t="s">
        <v>2071</v>
      </c>
      <c r="D193" s="77" t="s">
        <v>426</v>
      </c>
      <c r="E193" s="13">
        <v>44421</v>
      </c>
      <c r="F193" s="75" t="s">
        <v>1661</v>
      </c>
      <c r="G193" s="13">
        <v>44422</v>
      </c>
      <c r="H193" s="76" t="s">
        <v>1662</v>
      </c>
      <c r="I193" s="15">
        <v>80</v>
      </c>
      <c r="J193" s="15">
        <v>50</v>
      </c>
      <c r="K193" s="15">
        <v>37</v>
      </c>
      <c r="L193" s="15">
        <v>15</v>
      </c>
      <c r="M193" s="80">
        <v>37</v>
      </c>
      <c r="N193" s="71">
        <v>37</v>
      </c>
      <c r="O193" s="62">
        <v>3000</v>
      </c>
      <c r="P193" s="63">
        <f>Table224523689101112131415161718192021222423456723456891011121314[[#This Row],[PEMBULATAN]]*O193</f>
        <v>111000</v>
      </c>
    </row>
    <row r="194" spans="1:16" ht="35.25" customHeight="1" x14ac:dyDescent="0.2">
      <c r="A194" s="90"/>
      <c r="B194" s="74"/>
      <c r="C194" s="85" t="s">
        <v>2072</v>
      </c>
      <c r="D194" s="77" t="s">
        <v>426</v>
      </c>
      <c r="E194" s="13">
        <v>44421</v>
      </c>
      <c r="F194" s="75" t="s">
        <v>1661</v>
      </c>
      <c r="G194" s="13">
        <v>44422</v>
      </c>
      <c r="H194" s="76" t="s">
        <v>1662</v>
      </c>
      <c r="I194" s="15">
        <v>50</v>
      </c>
      <c r="J194" s="15">
        <v>18</v>
      </c>
      <c r="K194" s="15">
        <v>18</v>
      </c>
      <c r="L194" s="15">
        <v>1</v>
      </c>
      <c r="M194" s="80">
        <v>4.05</v>
      </c>
      <c r="N194" s="71">
        <v>4</v>
      </c>
      <c r="O194" s="62">
        <v>3000</v>
      </c>
      <c r="P194" s="63">
        <f>Table224523689101112131415161718192021222423456723456891011121314[[#This Row],[PEMBULATAN]]*O194</f>
        <v>12000</v>
      </c>
    </row>
    <row r="195" spans="1:16" ht="35.25" customHeight="1" x14ac:dyDescent="0.2">
      <c r="A195" s="90"/>
      <c r="B195" s="74"/>
      <c r="C195" s="85" t="s">
        <v>2073</v>
      </c>
      <c r="D195" s="77" t="s">
        <v>426</v>
      </c>
      <c r="E195" s="13">
        <v>44421</v>
      </c>
      <c r="F195" s="75" t="s">
        <v>1661</v>
      </c>
      <c r="G195" s="13">
        <v>44422</v>
      </c>
      <c r="H195" s="76" t="s">
        <v>1662</v>
      </c>
      <c r="I195" s="15">
        <v>60</v>
      </c>
      <c r="J195" s="15">
        <v>46</v>
      </c>
      <c r="K195" s="15">
        <v>20</v>
      </c>
      <c r="L195" s="15">
        <v>7</v>
      </c>
      <c r="M195" s="80">
        <v>13.8</v>
      </c>
      <c r="N195" s="71">
        <v>14</v>
      </c>
      <c r="O195" s="62">
        <v>3000</v>
      </c>
      <c r="P195" s="63">
        <f>Table224523689101112131415161718192021222423456723456891011121314[[#This Row],[PEMBULATAN]]*O195</f>
        <v>42000</v>
      </c>
    </row>
    <row r="196" spans="1:16" ht="35.25" customHeight="1" x14ac:dyDescent="0.2">
      <c r="A196" s="90"/>
      <c r="B196" s="74"/>
      <c r="C196" s="85" t="s">
        <v>2074</v>
      </c>
      <c r="D196" s="77" t="s">
        <v>426</v>
      </c>
      <c r="E196" s="13">
        <v>44421</v>
      </c>
      <c r="F196" s="75" t="s">
        <v>1661</v>
      </c>
      <c r="G196" s="13">
        <v>44422</v>
      </c>
      <c r="H196" s="76" t="s">
        <v>1662</v>
      </c>
      <c r="I196" s="15">
        <v>40</v>
      </c>
      <c r="J196" s="15">
        <v>40</v>
      </c>
      <c r="K196" s="15">
        <v>27</v>
      </c>
      <c r="L196" s="15">
        <v>3</v>
      </c>
      <c r="M196" s="80">
        <v>10.8</v>
      </c>
      <c r="N196" s="71">
        <v>11</v>
      </c>
      <c r="O196" s="62">
        <v>3000</v>
      </c>
      <c r="P196" s="63">
        <f>Table224523689101112131415161718192021222423456723456891011121314[[#This Row],[PEMBULATAN]]*O196</f>
        <v>33000</v>
      </c>
    </row>
    <row r="197" spans="1:16" ht="35.25" customHeight="1" x14ac:dyDescent="0.2">
      <c r="A197" s="90"/>
      <c r="B197" s="74"/>
      <c r="C197" s="85" t="s">
        <v>2075</v>
      </c>
      <c r="D197" s="77" t="s">
        <v>426</v>
      </c>
      <c r="E197" s="13">
        <v>44421</v>
      </c>
      <c r="F197" s="75" t="s">
        <v>1661</v>
      </c>
      <c r="G197" s="13">
        <v>44422</v>
      </c>
      <c r="H197" s="76" t="s">
        <v>1662</v>
      </c>
      <c r="I197" s="15">
        <v>48</v>
      </c>
      <c r="J197" s="15">
        <v>25</v>
      </c>
      <c r="K197" s="15">
        <v>10</v>
      </c>
      <c r="L197" s="15">
        <v>2</v>
      </c>
      <c r="M197" s="80">
        <v>3</v>
      </c>
      <c r="N197" s="71">
        <v>3</v>
      </c>
      <c r="O197" s="62">
        <v>3000</v>
      </c>
      <c r="P197" s="63">
        <f>Table224523689101112131415161718192021222423456723456891011121314[[#This Row],[PEMBULATAN]]*O197</f>
        <v>9000</v>
      </c>
    </row>
    <row r="198" spans="1:16" ht="35.25" customHeight="1" x14ac:dyDescent="0.2">
      <c r="A198" s="90"/>
      <c r="B198" s="74"/>
      <c r="C198" s="85" t="s">
        <v>2076</v>
      </c>
      <c r="D198" s="77" t="s">
        <v>426</v>
      </c>
      <c r="E198" s="13">
        <v>44421</v>
      </c>
      <c r="F198" s="75" t="s">
        <v>1661</v>
      </c>
      <c r="G198" s="13">
        <v>44422</v>
      </c>
      <c r="H198" s="76" t="s">
        <v>1662</v>
      </c>
      <c r="I198" s="15">
        <v>20</v>
      </c>
      <c r="J198" s="15">
        <v>20</v>
      </c>
      <c r="K198" s="15">
        <v>10</v>
      </c>
      <c r="L198" s="15">
        <v>1</v>
      </c>
      <c r="M198" s="80">
        <v>1</v>
      </c>
      <c r="N198" s="71">
        <v>1</v>
      </c>
      <c r="O198" s="62">
        <v>3000</v>
      </c>
      <c r="P198" s="63">
        <f>Table224523689101112131415161718192021222423456723456891011121314[[#This Row],[PEMBULATAN]]*O198</f>
        <v>3000</v>
      </c>
    </row>
    <row r="199" spans="1:16" ht="35.25" customHeight="1" x14ac:dyDescent="0.2">
      <c r="A199" s="90"/>
      <c r="B199" s="74"/>
      <c r="C199" s="85" t="s">
        <v>2077</v>
      </c>
      <c r="D199" s="77" t="s">
        <v>426</v>
      </c>
      <c r="E199" s="13">
        <v>44421</v>
      </c>
      <c r="F199" s="75" t="s">
        <v>1661</v>
      </c>
      <c r="G199" s="13">
        <v>44422</v>
      </c>
      <c r="H199" s="76" t="s">
        <v>1662</v>
      </c>
      <c r="I199" s="15">
        <v>70</v>
      </c>
      <c r="J199" s="15">
        <v>50</v>
      </c>
      <c r="K199" s="15">
        <v>20</v>
      </c>
      <c r="L199" s="15">
        <v>6</v>
      </c>
      <c r="M199" s="80">
        <v>17.5</v>
      </c>
      <c r="N199" s="71">
        <v>18</v>
      </c>
      <c r="O199" s="62">
        <v>3000</v>
      </c>
      <c r="P199" s="63">
        <f>Table224523689101112131415161718192021222423456723456891011121314[[#This Row],[PEMBULATAN]]*O199</f>
        <v>54000</v>
      </c>
    </row>
    <row r="200" spans="1:16" ht="35.25" customHeight="1" x14ac:dyDescent="0.2">
      <c r="A200" s="90"/>
      <c r="B200" s="74"/>
      <c r="C200" s="85" t="s">
        <v>2078</v>
      </c>
      <c r="D200" s="77" t="s">
        <v>426</v>
      </c>
      <c r="E200" s="13">
        <v>44421</v>
      </c>
      <c r="F200" s="75" t="s">
        <v>1661</v>
      </c>
      <c r="G200" s="13">
        <v>44422</v>
      </c>
      <c r="H200" s="76" t="s">
        <v>1662</v>
      </c>
      <c r="I200" s="15">
        <v>70</v>
      </c>
      <c r="J200" s="15">
        <v>50</v>
      </c>
      <c r="K200" s="15">
        <v>30</v>
      </c>
      <c r="L200" s="15">
        <v>7</v>
      </c>
      <c r="M200" s="80">
        <v>26.25</v>
      </c>
      <c r="N200" s="71">
        <v>26</v>
      </c>
      <c r="O200" s="62">
        <v>3000</v>
      </c>
      <c r="P200" s="63">
        <f>Table224523689101112131415161718192021222423456723456891011121314[[#This Row],[PEMBULATAN]]*O200</f>
        <v>78000</v>
      </c>
    </row>
    <row r="201" spans="1:16" ht="35.25" customHeight="1" x14ac:dyDescent="0.2">
      <c r="A201" s="90"/>
      <c r="B201" s="74"/>
      <c r="C201" s="85" t="s">
        <v>2079</v>
      </c>
      <c r="D201" s="77" t="s">
        <v>426</v>
      </c>
      <c r="E201" s="13">
        <v>44421</v>
      </c>
      <c r="F201" s="75" t="s">
        <v>1661</v>
      </c>
      <c r="G201" s="13">
        <v>44422</v>
      </c>
      <c r="H201" s="76" t="s">
        <v>1662</v>
      </c>
      <c r="I201" s="15">
        <v>30</v>
      </c>
      <c r="J201" s="15">
        <v>29</v>
      </c>
      <c r="K201" s="15">
        <v>10</v>
      </c>
      <c r="L201" s="15">
        <v>1</v>
      </c>
      <c r="M201" s="80">
        <v>2.1749999999999998</v>
      </c>
      <c r="N201" s="71">
        <v>2</v>
      </c>
      <c r="O201" s="62">
        <v>3000</v>
      </c>
      <c r="P201" s="63">
        <f>Table224523689101112131415161718192021222423456723456891011121314[[#This Row],[PEMBULATAN]]*O201</f>
        <v>6000</v>
      </c>
    </row>
    <row r="202" spans="1:16" ht="35.25" customHeight="1" x14ac:dyDescent="0.2">
      <c r="A202" s="90"/>
      <c r="B202" s="74"/>
      <c r="C202" s="85" t="s">
        <v>2080</v>
      </c>
      <c r="D202" s="77" t="s">
        <v>426</v>
      </c>
      <c r="E202" s="13">
        <v>44421</v>
      </c>
      <c r="F202" s="75" t="s">
        <v>1661</v>
      </c>
      <c r="G202" s="13">
        <v>44422</v>
      </c>
      <c r="H202" s="76" t="s">
        <v>1662</v>
      </c>
      <c r="I202" s="15">
        <v>50</v>
      </c>
      <c r="J202" s="15">
        <v>40</v>
      </c>
      <c r="K202" s="15">
        <v>19</v>
      </c>
      <c r="L202" s="15">
        <v>6</v>
      </c>
      <c r="M202" s="80">
        <v>9.5</v>
      </c>
      <c r="N202" s="71">
        <v>10</v>
      </c>
      <c r="O202" s="62">
        <v>3000</v>
      </c>
      <c r="P202" s="63">
        <f>Table224523689101112131415161718192021222423456723456891011121314[[#This Row],[PEMBULATAN]]*O202</f>
        <v>30000</v>
      </c>
    </row>
    <row r="203" spans="1:16" ht="35.25" customHeight="1" x14ac:dyDescent="0.2">
      <c r="A203" s="90"/>
      <c r="B203" s="74"/>
      <c r="C203" s="85" t="s">
        <v>2081</v>
      </c>
      <c r="D203" s="77" t="s">
        <v>426</v>
      </c>
      <c r="E203" s="13">
        <v>44421</v>
      </c>
      <c r="F203" s="75" t="s">
        <v>1661</v>
      </c>
      <c r="G203" s="13">
        <v>44422</v>
      </c>
      <c r="H203" s="76" t="s">
        <v>1662</v>
      </c>
      <c r="I203" s="15">
        <v>80</v>
      </c>
      <c r="J203" s="15">
        <v>47</v>
      </c>
      <c r="K203" s="15">
        <v>20</v>
      </c>
      <c r="L203" s="15">
        <v>13</v>
      </c>
      <c r="M203" s="80">
        <v>18.8</v>
      </c>
      <c r="N203" s="71">
        <v>19</v>
      </c>
      <c r="O203" s="62">
        <v>3000</v>
      </c>
      <c r="P203" s="63">
        <f>Table224523689101112131415161718192021222423456723456891011121314[[#This Row],[PEMBULATAN]]*O203</f>
        <v>57000</v>
      </c>
    </row>
    <row r="204" spans="1:16" ht="35.25" customHeight="1" x14ac:dyDescent="0.2">
      <c r="A204" s="90"/>
      <c r="B204" s="74"/>
      <c r="C204" s="85" t="s">
        <v>2082</v>
      </c>
      <c r="D204" s="77" t="s">
        <v>426</v>
      </c>
      <c r="E204" s="13">
        <v>44421</v>
      </c>
      <c r="F204" s="75" t="s">
        <v>1661</v>
      </c>
      <c r="G204" s="13">
        <v>44422</v>
      </c>
      <c r="H204" s="76" t="s">
        <v>1662</v>
      </c>
      <c r="I204" s="15">
        <v>50</v>
      </c>
      <c r="J204" s="15">
        <v>55</v>
      </c>
      <c r="K204" s="15">
        <v>20</v>
      </c>
      <c r="L204" s="15">
        <v>3</v>
      </c>
      <c r="M204" s="80">
        <v>13.75</v>
      </c>
      <c r="N204" s="71">
        <v>14</v>
      </c>
      <c r="O204" s="62">
        <v>3000</v>
      </c>
      <c r="P204" s="63">
        <f>Table224523689101112131415161718192021222423456723456891011121314[[#This Row],[PEMBULATAN]]*O204</f>
        <v>42000</v>
      </c>
    </row>
    <row r="205" spans="1:16" ht="35.25" customHeight="1" x14ac:dyDescent="0.2">
      <c r="A205" s="90"/>
      <c r="B205" s="74"/>
      <c r="C205" s="85" t="s">
        <v>2083</v>
      </c>
      <c r="D205" s="77" t="s">
        <v>426</v>
      </c>
      <c r="E205" s="13">
        <v>44421</v>
      </c>
      <c r="F205" s="75" t="s">
        <v>1661</v>
      </c>
      <c r="G205" s="13">
        <v>44422</v>
      </c>
      <c r="H205" s="76" t="s">
        <v>1662</v>
      </c>
      <c r="I205" s="15">
        <v>55</v>
      </c>
      <c r="J205" s="15">
        <v>40</v>
      </c>
      <c r="K205" s="15">
        <v>10</v>
      </c>
      <c r="L205" s="15">
        <v>3</v>
      </c>
      <c r="M205" s="80">
        <v>5.5</v>
      </c>
      <c r="N205" s="71">
        <v>6</v>
      </c>
      <c r="O205" s="62">
        <v>3000</v>
      </c>
      <c r="P205" s="63">
        <f>Table224523689101112131415161718192021222423456723456891011121314[[#This Row],[PEMBULATAN]]*O205</f>
        <v>18000</v>
      </c>
    </row>
    <row r="206" spans="1:16" ht="35.25" customHeight="1" x14ac:dyDescent="0.2">
      <c r="A206" s="90"/>
      <c r="B206" s="74"/>
      <c r="C206" s="85" t="s">
        <v>2084</v>
      </c>
      <c r="D206" s="77" t="s">
        <v>426</v>
      </c>
      <c r="E206" s="13">
        <v>44421</v>
      </c>
      <c r="F206" s="75" t="s">
        <v>1661</v>
      </c>
      <c r="G206" s="13">
        <v>44422</v>
      </c>
      <c r="H206" s="76" t="s">
        <v>1662</v>
      </c>
      <c r="I206" s="15">
        <v>40</v>
      </c>
      <c r="J206" s="15">
        <v>30</v>
      </c>
      <c r="K206" s="15">
        <v>18</v>
      </c>
      <c r="L206" s="15">
        <v>4</v>
      </c>
      <c r="M206" s="80">
        <v>5.4</v>
      </c>
      <c r="N206" s="71">
        <v>5</v>
      </c>
      <c r="O206" s="62">
        <v>3000</v>
      </c>
      <c r="P206" s="63">
        <f>Table224523689101112131415161718192021222423456723456891011121314[[#This Row],[PEMBULATAN]]*O206</f>
        <v>15000</v>
      </c>
    </row>
    <row r="207" spans="1:16" ht="35.25" customHeight="1" x14ac:dyDescent="0.2">
      <c r="A207" s="90"/>
      <c r="B207" s="74"/>
      <c r="C207" s="85" t="s">
        <v>2085</v>
      </c>
      <c r="D207" s="77" t="s">
        <v>426</v>
      </c>
      <c r="E207" s="13">
        <v>44421</v>
      </c>
      <c r="F207" s="75" t="s">
        <v>1661</v>
      </c>
      <c r="G207" s="13">
        <v>44422</v>
      </c>
      <c r="H207" s="76" t="s">
        <v>1662</v>
      </c>
      <c r="I207" s="15">
        <v>75</v>
      </c>
      <c r="J207" s="15">
        <v>60</v>
      </c>
      <c r="K207" s="15">
        <v>20</v>
      </c>
      <c r="L207" s="15">
        <v>13</v>
      </c>
      <c r="M207" s="80">
        <v>22.5</v>
      </c>
      <c r="N207" s="71">
        <v>23</v>
      </c>
      <c r="O207" s="62">
        <v>3000</v>
      </c>
      <c r="P207" s="63">
        <f>Table224523689101112131415161718192021222423456723456891011121314[[#This Row],[PEMBULATAN]]*O207</f>
        <v>69000</v>
      </c>
    </row>
    <row r="208" spans="1:16" ht="35.25" customHeight="1" x14ac:dyDescent="0.2">
      <c r="A208" s="90"/>
      <c r="B208" s="74"/>
      <c r="C208" s="85" t="s">
        <v>2086</v>
      </c>
      <c r="D208" s="77" t="s">
        <v>426</v>
      </c>
      <c r="E208" s="13">
        <v>44421</v>
      </c>
      <c r="F208" s="75" t="s">
        <v>1661</v>
      </c>
      <c r="G208" s="13">
        <v>44422</v>
      </c>
      <c r="H208" s="76" t="s">
        <v>1662</v>
      </c>
      <c r="I208" s="15">
        <v>50</v>
      </c>
      <c r="J208" s="15">
        <v>50</v>
      </c>
      <c r="K208" s="15">
        <v>20</v>
      </c>
      <c r="L208" s="15">
        <v>2</v>
      </c>
      <c r="M208" s="80">
        <v>12.5</v>
      </c>
      <c r="N208" s="71">
        <v>13</v>
      </c>
      <c r="O208" s="62">
        <v>3000</v>
      </c>
      <c r="P208" s="63">
        <f>Table224523689101112131415161718192021222423456723456891011121314[[#This Row],[PEMBULATAN]]*O208</f>
        <v>39000</v>
      </c>
    </row>
    <row r="209" spans="1:16" ht="35.25" customHeight="1" x14ac:dyDescent="0.2">
      <c r="A209" s="90"/>
      <c r="B209" s="74"/>
      <c r="C209" s="85" t="s">
        <v>2087</v>
      </c>
      <c r="D209" s="77" t="s">
        <v>426</v>
      </c>
      <c r="E209" s="13">
        <v>44421</v>
      </c>
      <c r="F209" s="75" t="s">
        <v>1661</v>
      </c>
      <c r="G209" s="13">
        <v>44422</v>
      </c>
      <c r="H209" s="76" t="s">
        <v>1662</v>
      </c>
      <c r="I209" s="15">
        <v>53</v>
      </c>
      <c r="J209" s="15">
        <v>40</v>
      </c>
      <c r="K209" s="15">
        <v>20</v>
      </c>
      <c r="L209" s="15">
        <v>3</v>
      </c>
      <c r="M209" s="80">
        <v>10.6</v>
      </c>
      <c r="N209" s="71">
        <v>11</v>
      </c>
      <c r="O209" s="62">
        <v>3000</v>
      </c>
      <c r="P209" s="63">
        <f>Table224523689101112131415161718192021222423456723456891011121314[[#This Row],[PEMBULATAN]]*O209</f>
        <v>33000</v>
      </c>
    </row>
    <row r="210" spans="1:16" ht="35.25" customHeight="1" x14ac:dyDescent="0.2">
      <c r="A210" s="90"/>
      <c r="B210" s="74"/>
      <c r="C210" s="85" t="s">
        <v>2088</v>
      </c>
      <c r="D210" s="77" t="s">
        <v>426</v>
      </c>
      <c r="E210" s="13">
        <v>44421</v>
      </c>
      <c r="F210" s="75" t="s">
        <v>1661</v>
      </c>
      <c r="G210" s="13">
        <v>44422</v>
      </c>
      <c r="H210" s="76" t="s">
        <v>1662</v>
      </c>
      <c r="I210" s="15">
        <v>50</v>
      </c>
      <c r="J210" s="15">
        <v>60</v>
      </c>
      <c r="K210" s="15">
        <v>26</v>
      </c>
      <c r="L210" s="15">
        <v>5</v>
      </c>
      <c r="M210" s="80">
        <v>19.5</v>
      </c>
      <c r="N210" s="71">
        <v>20</v>
      </c>
      <c r="O210" s="62">
        <v>3000</v>
      </c>
      <c r="P210" s="63">
        <f>Table224523689101112131415161718192021222423456723456891011121314[[#This Row],[PEMBULATAN]]*O210</f>
        <v>60000</v>
      </c>
    </row>
    <row r="211" spans="1:16" ht="35.25" customHeight="1" x14ac:dyDescent="0.2">
      <c r="A211" s="90"/>
      <c r="B211" s="74"/>
      <c r="C211" s="85" t="s">
        <v>2089</v>
      </c>
      <c r="D211" s="77" t="s">
        <v>426</v>
      </c>
      <c r="E211" s="13">
        <v>44421</v>
      </c>
      <c r="F211" s="75" t="s">
        <v>1661</v>
      </c>
      <c r="G211" s="13">
        <v>44422</v>
      </c>
      <c r="H211" s="76" t="s">
        <v>1662</v>
      </c>
      <c r="I211" s="15">
        <v>95</v>
      </c>
      <c r="J211" s="15">
        <v>47</v>
      </c>
      <c r="K211" s="15">
        <v>30</v>
      </c>
      <c r="L211" s="15">
        <v>9</v>
      </c>
      <c r="M211" s="80">
        <v>33.487499999999997</v>
      </c>
      <c r="N211" s="71">
        <v>33</v>
      </c>
      <c r="O211" s="62">
        <v>3000</v>
      </c>
      <c r="P211" s="63">
        <f>Table224523689101112131415161718192021222423456723456891011121314[[#This Row],[PEMBULATAN]]*O211</f>
        <v>99000</v>
      </c>
    </row>
    <row r="212" spans="1:16" ht="35.25" customHeight="1" x14ac:dyDescent="0.2">
      <c r="A212" s="90"/>
      <c r="B212" s="74"/>
      <c r="C212" s="85" t="s">
        <v>2090</v>
      </c>
      <c r="D212" s="77" t="s">
        <v>426</v>
      </c>
      <c r="E212" s="13">
        <v>44421</v>
      </c>
      <c r="F212" s="75" t="s">
        <v>1661</v>
      </c>
      <c r="G212" s="13">
        <v>44422</v>
      </c>
      <c r="H212" s="76" t="s">
        <v>1662</v>
      </c>
      <c r="I212" s="15">
        <v>40</v>
      </c>
      <c r="J212" s="15">
        <v>50</v>
      </c>
      <c r="K212" s="15">
        <v>20</v>
      </c>
      <c r="L212" s="15">
        <v>2</v>
      </c>
      <c r="M212" s="80">
        <v>10</v>
      </c>
      <c r="N212" s="71">
        <v>10</v>
      </c>
      <c r="O212" s="62">
        <v>3000</v>
      </c>
      <c r="P212" s="63">
        <f>Table224523689101112131415161718192021222423456723456891011121314[[#This Row],[PEMBULATAN]]*O212</f>
        <v>30000</v>
      </c>
    </row>
    <row r="213" spans="1:16" ht="35.25" customHeight="1" x14ac:dyDescent="0.2">
      <c r="A213" s="90"/>
      <c r="B213" s="74"/>
      <c r="C213" s="85" t="s">
        <v>2091</v>
      </c>
      <c r="D213" s="77" t="s">
        <v>426</v>
      </c>
      <c r="E213" s="13">
        <v>44421</v>
      </c>
      <c r="F213" s="75" t="s">
        <v>1661</v>
      </c>
      <c r="G213" s="13">
        <v>44422</v>
      </c>
      <c r="H213" s="76" t="s">
        <v>1662</v>
      </c>
      <c r="I213" s="15">
        <v>30</v>
      </c>
      <c r="J213" s="15">
        <v>30</v>
      </c>
      <c r="K213" s="15">
        <v>12</v>
      </c>
      <c r="L213" s="15">
        <v>1</v>
      </c>
      <c r="M213" s="80">
        <v>2.7</v>
      </c>
      <c r="N213" s="71">
        <v>3</v>
      </c>
      <c r="O213" s="62">
        <v>3000</v>
      </c>
      <c r="P213" s="63">
        <f>Table224523689101112131415161718192021222423456723456891011121314[[#This Row],[PEMBULATAN]]*O213</f>
        <v>9000</v>
      </c>
    </row>
    <row r="214" spans="1:16" ht="35.25" customHeight="1" x14ac:dyDescent="0.2">
      <c r="A214" s="90"/>
      <c r="B214" s="74"/>
      <c r="C214" s="85" t="s">
        <v>2092</v>
      </c>
      <c r="D214" s="77" t="s">
        <v>426</v>
      </c>
      <c r="E214" s="13">
        <v>44421</v>
      </c>
      <c r="F214" s="75" t="s">
        <v>1661</v>
      </c>
      <c r="G214" s="13">
        <v>44422</v>
      </c>
      <c r="H214" s="76" t="s">
        <v>1662</v>
      </c>
      <c r="I214" s="15">
        <v>50</v>
      </c>
      <c r="J214" s="15">
        <v>60</v>
      </c>
      <c r="K214" s="15">
        <v>20</v>
      </c>
      <c r="L214" s="15">
        <v>5</v>
      </c>
      <c r="M214" s="80">
        <v>15</v>
      </c>
      <c r="N214" s="71">
        <v>15</v>
      </c>
      <c r="O214" s="62">
        <v>3000</v>
      </c>
      <c r="P214" s="63">
        <f>Table224523689101112131415161718192021222423456723456891011121314[[#This Row],[PEMBULATAN]]*O214</f>
        <v>45000</v>
      </c>
    </row>
    <row r="215" spans="1:16" ht="35.25" customHeight="1" x14ac:dyDescent="0.2">
      <c r="A215" s="90"/>
      <c r="B215" s="74"/>
      <c r="C215" s="85" t="s">
        <v>2093</v>
      </c>
      <c r="D215" s="77" t="s">
        <v>426</v>
      </c>
      <c r="E215" s="13">
        <v>44421</v>
      </c>
      <c r="F215" s="75" t="s">
        <v>1661</v>
      </c>
      <c r="G215" s="13">
        <v>44422</v>
      </c>
      <c r="H215" s="76" t="s">
        <v>1662</v>
      </c>
      <c r="I215" s="15">
        <v>30</v>
      </c>
      <c r="J215" s="15">
        <v>34</v>
      </c>
      <c r="K215" s="15">
        <v>16</v>
      </c>
      <c r="L215" s="15">
        <v>1</v>
      </c>
      <c r="M215" s="80">
        <v>4.08</v>
      </c>
      <c r="N215" s="71">
        <v>4</v>
      </c>
      <c r="O215" s="62">
        <v>3000</v>
      </c>
      <c r="P215" s="63">
        <f>Table224523689101112131415161718192021222423456723456891011121314[[#This Row],[PEMBULATAN]]*O215</f>
        <v>12000</v>
      </c>
    </row>
    <row r="216" spans="1:16" ht="35.25" customHeight="1" x14ac:dyDescent="0.2">
      <c r="A216" s="90"/>
      <c r="B216" s="74"/>
      <c r="C216" s="85" t="s">
        <v>2094</v>
      </c>
      <c r="D216" s="77" t="s">
        <v>426</v>
      </c>
      <c r="E216" s="13">
        <v>44421</v>
      </c>
      <c r="F216" s="75" t="s">
        <v>1661</v>
      </c>
      <c r="G216" s="13">
        <v>44422</v>
      </c>
      <c r="H216" s="76" t="s">
        <v>1662</v>
      </c>
      <c r="I216" s="15">
        <v>46</v>
      </c>
      <c r="J216" s="15">
        <v>35</v>
      </c>
      <c r="K216" s="15">
        <v>14</v>
      </c>
      <c r="L216" s="15">
        <v>2</v>
      </c>
      <c r="M216" s="80">
        <v>5.6349999999999998</v>
      </c>
      <c r="N216" s="71">
        <v>6</v>
      </c>
      <c r="O216" s="62">
        <v>3000</v>
      </c>
      <c r="P216" s="63">
        <f>Table224523689101112131415161718192021222423456723456891011121314[[#This Row],[PEMBULATAN]]*O216</f>
        <v>18000</v>
      </c>
    </row>
    <row r="217" spans="1:16" ht="35.25" customHeight="1" x14ac:dyDescent="0.2">
      <c r="A217" s="90"/>
      <c r="B217" s="74"/>
      <c r="C217" s="85" t="s">
        <v>2095</v>
      </c>
      <c r="D217" s="77" t="s">
        <v>426</v>
      </c>
      <c r="E217" s="13">
        <v>44421</v>
      </c>
      <c r="F217" s="75" t="s">
        <v>1661</v>
      </c>
      <c r="G217" s="13">
        <v>44422</v>
      </c>
      <c r="H217" s="76" t="s">
        <v>1662</v>
      </c>
      <c r="I217" s="15">
        <v>47</v>
      </c>
      <c r="J217" s="15">
        <v>40</v>
      </c>
      <c r="K217" s="15">
        <v>12</v>
      </c>
      <c r="L217" s="15">
        <v>5</v>
      </c>
      <c r="M217" s="80">
        <v>5.64</v>
      </c>
      <c r="N217" s="71">
        <v>6</v>
      </c>
      <c r="O217" s="62">
        <v>3000</v>
      </c>
      <c r="P217" s="63">
        <f>Table224523689101112131415161718192021222423456723456891011121314[[#This Row],[PEMBULATAN]]*O217</f>
        <v>18000</v>
      </c>
    </row>
    <row r="218" spans="1:16" ht="35.25" customHeight="1" x14ac:dyDescent="0.2">
      <c r="A218" s="90"/>
      <c r="B218" s="74"/>
      <c r="C218" s="85" t="s">
        <v>2096</v>
      </c>
      <c r="D218" s="77" t="s">
        <v>426</v>
      </c>
      <c r="E218" s="13">
        <v>44421</v>
      </c>
      <c r="F218" s="75" t="s">
        <v>1661</v>
      </c>
      <c r="G218" s="13">
        <v>44422</v>
      </c>
      <c r="H218" s="76" t="s">
        <v>1662</v>
      </c>
      <c r="I218" s="15">
        <v>38</v>
      </c>
      <c r="J218" s="15">
        <v>33</v>
      </c>
      <c r="K218" s="15">
        <v>10</v>
      </c>
      <c r="L218" s="15">
        <v>2</v>
      </c>
      <c r="M218" s="80">
        <v>3.1349999999999998</v>
      </c>
      <c r="N218" s="71">
        <v>3</v>
      </c>
      <c r="O218" s="62">
        <v>3000</v>
      </c>
      <c r="P218" s="63">
        <f>Table224523689101112131415161718192021222423456723456891011121314[[#This Row],[PEMBULATAN]]*O218</f>
        <v>9000</v>
      </c>
    </row>
    <row r="219" spans="1:16" ht="35.25" customHeight="1" x14ac:dyDescent="0.2">
      <c r="A219" s="90"/>
      <c r="B219" s="74"/>
      <c r="C219" s="85" t="s">
        <v>2097</v>
      </c>
      <c r="D219" s="77" t="s">
        <v>426</v>
      </c>
      <c r="E219" s="13">
        <v>44421</v>
      </c>
      <c r="F219" s="75" t="s">
        <v>1661</v>
      </c>
      <c r="G219" s="13">
        <v>44422</v>
      </c>
      <c r="H219" s="76" t="s">
        <v>1662</v>
      </c>
      <c r="I219" s="15">
        <v>60</v>
      </c>
      <c r="J219" s="15">
        <v>50</v>
      </c>
      <c r="K219" s="15">
        <v>13</v>
      </c>
      <c r="L219" s="15">
        <v>9</v>
      </c>
      <c r="M219" s="80">
        <v>9.75</v>
      </c>
      <c r="N219" s="71">
        <v>10</v>
      </c>
      <c r="O219" s="62">
        <v>3000</v>
      </c>
      <c r="P219" s="63">
        <f>Table224523689101112131415161718192021222423456723456891011121314[[#This Row],[PEMBULATAN]]*O219</f>
        <v>30000</v>
      </c>
    </row>
    <row r="220" spans="1:16" ht="35.25" customHeight="1" x14ac:dyDescent="0.2">
      <c r="A220" s="90"/>
      <c r="B220" s="74"/>
      <c r="C220" s="85" t="s">
        <v>2098</v>
      </c>
      <c r="D220" s="77" t="s">
        <v>426</v>
      </c>
      <c r="E220" s="13">
        <v>44421</v>
      </c>
      <c r="F220" s="75" t="s">
        <v>1661</v>
      </c>
      <c r="G220" s="13">
        <v>44422</v>
      </c>
      <c r="H220" s="76" t="s">
        <v>1662</v>
      </c>
      <c r="I220" s="15">
        <v>50</v>
      </c>
      <c r="J220" s="15">
        <v>35</v>
      </c>
      <c r="K220" s="15">
        <v>19</v>
      </c>
      <c r="L220" s="15">
        <v>15</v>
      </c>
      <c r="M220" s="80">
        <v>8.3125</v>
      </c>
      <c r="N220" s="71">
        <v>15</v>
      </c>
      <c r="O220" s="62">
        <v>3000</v>
      </c>
      <c r="P220" s="63">
        <f>Table224523689101112131415161718192021222423456723456891011121314[[#This Row],[PEMBULATAN]]*O220</f>
        <v>45000</v>
      </c>
    </row>
    <row r="221" spans="1:16" ht="35.25" customHeight="1" x14ac:dyDescent="0.2">
      <c r="A221" s="90"/>
      <c r="B221" s="74"/>
      <c r="C221" s="85" t="s">
        <v>2099</v>
      </c>
      <c r="D221" s="77" t="s">
        <v>426</v>
      </c>
      <c r="E221" s="13">
        <v>44421</v>
      </c>
      <c r="F221" s="75" t="s">
        <v>1661</v>
      </c>
      <c r="G221" s="13">
        <v>44422</v>
      </c>
      <c r="H221" s="76" t="s">
        <v>1662</v>
      </c>
      <c r="I221" s="15">
        <v>44</v>
      </c>
      <c r="J221" s="15">
        <v>30</v>
      </c>
      <c r="K221" s="15">
        <v>17</v>
      </c>
      <c r="L221" s="15">
        <v>5</v>
      </c>
      <c r="M221" s="80">
        <v>5.61</v>
      </c>
      <c r="N221" s="71">
        <v>6</v>
      </c>
      <c r="O221" s="62">
        <v>3000</v>
      </c>
      <c r="P221" s="63">
        <f>Table224523689101112131415161718192021222423456723456891011121314[[#This Row],[PEMBULATAN]]*O221</f>
        <v>18000</v>
      </c>
    </row>
    <row r="222" spans="1:16" ht="35.25" customHeight="1" x14ac:dyDescent="0.2">
      <c r="A222" s="90"/>
      <c r="B222" s="74"/>
      <c r="C222" s="85" t="s">
        <v>2100</v>
      </c>
      <c r="D222" s="77" t="s">
        <v>426</v>
      </c>
      <c r="E222" s="13">
        <v>44421</v>
      </c>
      <c r="F222" s="75" t="s">
        <v>1661</v>
      </c>
      <c r="G222" s="13">
        <v>44422</v>
      </c>
      <c r="H222" s="76" t="s">
        <v>1662</v>
      </c>
      <c r="I222" s="15">
        <v>75</v>
      </c>
      <c r="J222" s="15">
        <v>50</v>
      </c>
      <c r="K222" s="15">
        <v>35</v>
      </c>
      <c r="L222" s="15">
        <v>6</v>
      </c>
      <c r="M222" s="80">
        <v>32.8125</v>
      </c>
      <c r="N222" s="71">
        <v>33</v>
      </c>
      <c r="O222" s="62">
        <v>3000</v>
      </c>
      <c r="P222" s="63">
        <f>Table224523689101112131415161718192021222423456723456891011121314[[#This Row],[PEMBULATAN]]*O222</f>
        <v>99000</v>
      </c>
    </row>
    <row r="223" spans="1:16" ht="35.25" customHeight="1" x14ac:dyDescent="0.2">
      <c r="A223" s="90"/>
      <c r="B223" s="74"/>
      <c r="C223" s="85" t="s">
        <v>2101</v>
      </c>
      <c r="D223" s="77" t="s">
        <v>426</v>
      </c>
      <c r="E223" s="13">
        <v>44421</v>
      </c>
      <c r="F223" s="75" t="s">
        <v>1661</v>
      </c>
      <c r="G223" s="13">
        <v>44422</v>
      </c>
      <c r="H223" s="76" t="s">
        <v>1662</v>
      </c>
      <c r="I223" s="15">
        <v>67</v>
      </c>
      <c r="J223" s="15">
        <v>30</v>
      </c>
      <c r="K223" s="15">
        <v>50</v>
      </c>
      <c r="L223" s="15">
        <v>12</v>
      </c>
      <c r="M223" s="80">
        <v>25.125</v>
      </c>
      <c r="N223" s="71">
        <v>25</v>
      </c>
      <c r="O223" s="62">
        <v>3000</v>
      </c>
      <c r="P223" s="63">
        <f>Table224523689101112131415161718192021222423456723456891011121314[[#This Row],[PEMBULATAN]]*O223</f>
        <v>75000</v>
      </c>
    </row>
    <row r="224" spans="1:16" ht="35.25" customHeight="1" x14ac:dyDescent="0.2">
      <c r="A224" s="90"/>
      <c r="B224" s="74"/>
      <c r="C224" s="85" t="s">
        <v>2102</v>
      </c>
      <c r="D224" s="77" t="s">
        <v>426</v>
      </c>
      <c r="E224" s="13">
        <v>44421</v>
      </c>
      <c r="F224" s="75" t="s">
        <v>1661</v>
      </c>
      <c r="G224" s="13">
        <v>44422</v>
      </c>
      <c r="H224" s="76" t="s">
        <v>1662</v>
      </c>
      <c r="I224" s="15">
        <v>60</v>
      </c>
      <c r="J224" s="15">
        <v>50</v>
      </c>
      <c r="K224" s="15">
        <v>30</v>
      </c>
      <c r="L224" s="15">
        <v>8</v>
      </c>
      <c r="M224" s="80">
        <v>22.5</v>
      </c>
      <c r="N224" s="71">
        <v>23</v>
      </c>
      <c r="O224" s="62">
        <v>3000</v>
      </c>
      <c r="P224" s="63">
        <f>Table224523689101112131415161718192021222423456723456891011121314[[#This Row],[PEMBULATAN]]*O224</f>
        <v>69000</v>
      </c>
    </row>
    <row r="225" spans="1:16" ht="35.25" customHeight="1" x14ac:dyDescent="0.2">
      <c r="A225" s="90"/>
      <c r="B225" s="74"/>
      <c r="C225" s="85" t="s">
        <v>2103</v>
      </c>
      <c r="D225" s="77" t="s">
        <v>426</v>
      </c>
      <c r="E225" s="13">
        <v>44421</v>
      </c>
      <c r="F225" s="75" t="s">
        <v>1661</v>
      </c>
      <c r="G225" s="13">
        <v>44422</v>
      </c>
      <c r="H225" s="76" t="s">
        <v>1662</v>
      </c>
      <c r="I225" s="15">
        <v>50</v>
      </c>
      <c r="J225" s="15">
        <v>45</v>
      </c>
      <c r="K225" s="15">
        <v>30</v>
      </c>
      <c r="L225" s="15">
        <v>6</v>
      </c>
      <c r="M225" s="80">
        <v>16.875</v>
      </c>
      <c r="N225" s="71">
        <v>17</v>
      </c>
      <c r="O225" s="62">
        <v>3000</v>
      </c>
      <c r="P225" s="63">
        <f>Table224523689101112131415161718192021222423456723456891011121314[[#This Row],[PEMBULATAN]]*O225</f>
        <v>51000</v>
      </c>
    </row>
    <row r="226" spans="1:16" ht="35.25" customHeight="1" x14ac:dyDescent="0.2">
      <c r="A226" s="90"/>
      <c r="B226" s="74"/>
      <c r="C226" s="85" t="s">
        <v>2104</v>
      </c>
      <c r="D226" s="77" t="s">
        <v>426</v>
      </c>
      <c r="E226" s="13">
        <v>44421</v>
      </c>
      <c r="F226" s="75" t="s">
        <v>1661</v>
      </c>
      <c r="G226" s="13">
        <v>44422</v>
      </c>
      <c r="H226" s="76" t="s">
        <v>1662</v>
      </c>
      <c r="I226" s="15">
        <v>50</v>
      </c>
      <c r="J226" s="15">
        <v>70</v>
      </c>
      <c r="K226" s="15">
        <v>30</v>
      </c>
      <c r="L226" s="15">
        <v>4</v>
      </c>
      <c r="M226" s="80">
        <v>26.25</v>
      </c>
      <c r="N226" s="71">
        <v>26</v>
      </c>
      <c r="O226" s="62">
        <v>3000</v>
      </c>
      <c r="P226" s="63">
        <f>Table224523689101112131415161718192021222423456723456891011121314[[#This Row],[PEMBULATAN]]*O226</f>
        <v>78000</v>
      </c>
    </row>
    <row r="227" spans="1:16" ht="35.25" customHeight="1" x14ac:dyDescent="0.2">
      <c r="A227" s="90"/>
      <c r="B227" s="74"/>
      <c r="C227" s="85" t="s">
        <v>2105</v>
      </c>
      <c r="D227" s="77" t="s">
        <v>426</v>
      </c>
      <c r="E227" s="13">
        <v>44421</v>
      </c>
      <c r="F227" s="75" t="s">
        <v>1661</v>
      </c>
      <c r="G227" s="13">
        <v>44422</v>
      </c>
      <c r="H227" s="76" t="s">
        <v>1662</v>
      </c>
      <c r="I227" s="15">
        <v>80</v>
      </c>
      <c r="J227" s="15">
        <v>50</v>
      </c>
      <c r="K227" s="15">
        <v>34</v>
      </c>
      <c r="L227" s="15">
        <v>16</v>
      </c>
      <c r="M227" s="80">
        <v>34</v>
      </c>
      <c r="N227" s="71">
        <v>34</v>
      </c>
      <c r="O227" s="62">
        <v>3000</v>
      </c>
      <c r="P227" s="63">
        <f>Table224523689101112131415161718192021222423456723456891011121314[[#This Row],[PEMBULATAN]]*O227</f>
        <v>102000</v>
      </c>
    </row>
    <row r="228" spans="1:16" ht="35.25" customHeight="1" x14ac:dyDescent="0.2">
      <c r="A228" s="90"/>
      <c r="B228" s="74"/>
      <c r="C228" s="85" t="s">
        <v>2106</v>
      </c>
      <c r="D228" s="77" t="s">
        <v>426</v>
      </c>
      <c r="E228" s="13">
        <v>44421</v>
      </c>
      <c r="F228" s="75" t="s">
        <v>1661</v>
      </c>
      <c r="G228" s="13">
        <v>44422</v>
      </c>
      <c r="H228" s="76" t="s">
        <v>1662</v>
      </c>
      <c r="I228" s="15">
        <v>83</v>
      </c>
      <c r="J228" s="15">
        <v>51</v>
      </c>
      <c r="K228" s="15">
        <v>30</v>
      </c>
      <c r="L228" s="15">
        <v>16</v>
      </c>
      <c r="M228" s="80">
        <v>31.747499999999999</v>
      </c>
      <c r="N228" s="71">
        <v>32</v>
      </c>
      <c r="O228" s="62">
        <v>3000</v>
      </c>
      <c r="P228" s="63">
        <f>Table224523689101112131415161718192021222423456723456891011121314[[#This Row],[PEMBULATAN]]*O228</f>
        <v>96000</v>
      </c>
    </row>
    <row r="229" spans="1:16" ht="35.25" customHeight="1" x14ac:dyDescent="0.2">
      <c r="A229" s="90"/>
      <c r="B229" s="74"/>
      <c r="C229" s="85" t="s">
        <v>2107</v>
      </c>
      <c r="D229" s="77" t="s">
        <v>426</v>
      </c>
      <c r="E229" s="13">
        <v>44421</v>
      </c>
      <c r="F229" s="75" t="s">
        <v>1661</v>
      </c>
      <c r="G229" s="13">
        <v>44422</v>
      </c>
      <c r="H229" s="76" t="s">
        <v>1662</v>
      </c>
      <c r="I229" s="15">
        <v>80</v>
      </c>
      <c r="J229" s="15">
        <v>60</v>
      </c>
      <c r="K229" s="15">
        <v>23</v>
      </c>
      <c r="L229" s="15">
        <v>11</v>
      </c>
      <c r="M229" s="80">
        <v>27.6</v>
      </c>
      <c r="N229" s="71">
        <v>28</v>
      </c>
      <c r="O229" s="62">
        <v>3000</v>
      </c>
      <c r="P229" s="63">
        <f>Table224523689101112131415161718192021222423456723456891011121314[[#This Row],[PEMBULATAN]]*O229</f>
        <v>84000</v>
      </c>
    </row>
    <row r="230" spans="1:16" ht="35.25" customHeight="1" x14ac:dyDescent="0.2">
      <c r="A230" s="90"/>
      <c r="B230" s="74"/>
      <c r="C230" s="85" t="s">
        <v>2108</v>
      </c>
      <c r="D230" s="77" t="s">
        <v>426</v>
      </c>
      <c r="E230" s="13">
        <v>44421</v>
      </c>
      <c r="F230" s="75" t="s">
        <v>1661</v>
      </c>
      <c r="G230" s="13">
        <v>44422</v>
      </c>
      <c r="H230" s="76" t="s">
        <v>1662</v>
      </c>
      <c r="I230" s="15">
        <v>100</v>
      </c>
      <c r="J230" s="15">
        <v>70</v>
      </c>
      <c r="K230" s="15">
        <v>20</v>
      </c>
      <c r="L230" s="15">
        <v>10</v>
      </c>
      <c r="M230" s="80">
        <v>35</v>
      </c>
      <c r="N230" s="71">
        <v>35</v>
      </c>
      <c r="O230" s="62">
        <v>3000</v>
      </c>
      <c r="P230" s="63">
        <f>Table224523689101112131415161718192021222423456723456891011121314[[#This Row],[PEMBULATAN]]*O230</f>
        <v>105000</v>
      </c>
    </row>
    <row r="231" spans="1:16" ht="35.25" customHeight="1" x14ac:dyDescent="0.2">
      <c r="A231" s="90"/>
      <c r="B231" s="74"/>
      <c r="C231" s="85" t="s">
        <v>2109</v>
      </c>
      <c r="D231" s="77" t="s">
        <v>426</v>
      </c>
      <c r="E231" s="13">
        <v>44421</v>
      </c>
      <c r="F231" s="75" t="s">
        <v>1661</v>
      </c>
      <c r="G231" s="13">
        <v>44422</v>
      </c>
      <c r="H231" s="76" t="s">
        <v>1662</v>
      </c>
      <c r="I231" s="15">
        <v>90</v>
      </c>
      <c r="J231" s="15">
        <v>73</v>
      </c>
      <c r="K231" s="15">
        <v>33</v>
      </c>
      <c r="L231" s="15">
        <v>12</v>
      </c>
      <c r="M231" s="80">
        <v>54.202500000000001</v>
      </c>
      <c r="N231" s="71">
        <v>54</v>
      </c>
      <c r="O231" s="62">
        <v>3000</v>
      </c>
      <c r="P231" s="63">
        <f>Table224523689101112131415161718192021222423456723456891011121314[[#This Row],[PEMBULATAN]]*O231</f>
        <v>162000</v>
      </c>
    </row>
    <row r="232" spans="1:16" ht="35.25" customHeight="1" x14ac:dyDescent="0.2">
      <c r="A232" s="90"/>
      <c r="B232" s="74"/>
      <c r="C232" s="85" t="s">
        <v>2110</v>
      </c>
      <c r="D232" s="77" t="s">
        <v>426</v>
      </c>
      <c r="E232" s="13">
        <v>44421</v>
      </c>
      <c r="F232" s="75" t="s">
        <v>1661</v>
      </c>
      <c r="G232" s="13">
        <v>44422</v>
      </c>
      <c r="H232" s="76" t="s">
        <v>1662</v>
      </c>
      <c r="I232" s="15">
        <v>91</v>
      </c>
      <c r="J232" s="15">
        <v>63</v>
      </c>
      <c r="K232" s="15">
        <v>30</v>
      </c>
      <c r="L232" s="15">
        <v>19</v>
      </c>
      <c r="M232" s="80">
        <v>42.997500000000002</v>
      </c>
      <c r="N232" s="71">
        <v>43</v>
      </c>
      <c r="O232" s="62">
        <v>3000</v>
      </c>
      <c r="P232" s="63">
        <f>Table224523689101112131415161718192021222423456723456891011121314[[#This Row],[PEMBULATAN]]*O232</f>
        <v>129000</v>
      </c>
    </row>
    <row r="233" spans="1:16" ht="35.25" customHeight="1" x14ac:dyDescent="0.2">
      <c r="A233" s="90"/>
      <c r="B233" s="74"/>
      <c r="C233" s="85" t="s">
        <v>2111</v>
      </c>
      <c r="D233" s="77" t="s">
        <v>426</v>
      </c>
      <c r="E233" s="13">
        <v>44421</v>
      </c>
      <c r="F233" s="75" t="s">
        <v>1661</v>
      </c>
      <c r="G233" s="13">
        <v>44422</v>
      </c>
      <c r="H233" s="76" t="s">
        <v>1662</v>
      </c>
      <c r="I233" s="15">
        <v>100</v>
      </c>
      <c r="J233" s="15">
        <v>53</v>
      </c>
      <c r="K233" s="15">
        <v>21</v>
      </c>
      <c r="L233" s="15">
        <v>11</v>
      </c>
      <c r="M233" s="80">
        <v>27.824999999999999</v>
      </c>
      <c r="N233" s="71">
        <v>28</v>
      </c>
      <c r="O233" s="62">
        <v>3000</v>
      </c>
      <c r="P233" s="63">
        <f>Table224523689101112131415161718192021222423456723456891011121314[[#This Row],[PEMBULATAN]]*O233</f>
        <v>84000</v>
      </c>
    </row>
    <row r="234" spans="1:16" ht="35.25" customHeight="1" x14ac:dyDescent="0.2">
      <c r="A234" s="90"/>
      <c r="B234" s="74"/>
      <c r="C234" s="85" t="s">
        <v>2112</v>
      </c>
      <c r="D234" s="77" t="s">
        <v>426</v>
      </c>
      <c r="E234" s="13">
        <v>44421</v>
      </c>
      <c r="F234" s="75" t="s">
        <v>1661</v>
      </c>
      <c r="G234" s="13">
        <v>44422</v>
      </c>
      <c r="H234" s="76" t="s">
        <v>1662</v>
      </c>
      <c r="I234" s="15">
        <v>100</v>
      </c>
      <c r="J234" s="15">
        <v>61</v>
      </c>
      <c r="K234" s="15">
        <v>33</v>
      </c>
      <c r="L234" s="15">
        <v>12</v>
      </c>
      <c r="M234" s="80">
        <v>50.325000000000003</v>
      </c>
      <c r="N234" s="71">
        <v>50</v>
      </c>
      <c r="O234" s="62">
        <v>3000</v>
      </c>
      <c r="P234" s="63">
        <f>Table224523689101112131415161718192021222423456723456891011121314[[#This Row],[PEMBULATAN]]*O234</f>
        <v>150000</v>
      </c>
    </row>
    <row r="235" spans="1:16" ht="35.25" customHeight="1" x14ac:dyDescent="0.2">
      <c r="A235" s="90"/>
      <c r="B235" s="74"/>
      <c r="C235" s="72" t="s">
        <v>2113</v>
      </c>
      <c r="D235" s="77" t="s">
        <v>426</v>
      </c>
      <c r="E235" s="13">
        <v>44421</v>
      </c>
      <c r="F235" s="75" t="s">
        <v>1661</v>
      </c>
      <c r="G235" s="13">
        <v>44422</v>
      </c>
      <c r="H235" s="76" t="s">
        <v>1662</v>
      </c>
      <c r="I235" s="15">
        <v>91</v>
      </c>
      <c r="J235" s="15">
        <v>63</v>
      </c>
      <c r="K235" s="15">
        <v>70</v>
      </c>
      <c r="L235" s="15">
        <v>14</v>
      </c>
      <c r="M235" s="80">
        <v>100.3275</v>
      </c>
      <c r="N235" s="71">
        <v>100</v>
      </c>
      <c r="O235" s="62">
        <v>3000</v>
      </c>
      <c r="P235" s="63">
        <f>Table224523689101112131415161718192021222423456723456891011121314[[#This Row],[PEMBULATAN]]*O235</f>
        <v>300000</v>
      </c>
    </row>
    <row r="236" spans="1:16" ht="35.25" customHeight="1" x14ac:dyDescent="0.2">
      <c r="A236" s="90"/>
      <c r="B236" s="74"/>
      <c r="C236" s="72" t="s">
        <v>2114</v>
      </c>
      <c r="D236" s="77" t="s">
        <v>426</v>
      </c>
      <c r="E236" s="13">
        <v>44421</v>
      </c>
      <c r="F236" s="75" t="s">
        <v>1661</v>
      </c>
      <c r="G236" s="13">
        <v>44422</v>
      </c>
      <c r="H236" s="76" t="s">
        <v>1662</v>
      </c>
      <c r="I236" s="15">
        <v>100</v>
      </c>
      <c r="J236" s="15">
        <v>50</v>
      </c>
      <c r="K236" s="15">
        <v>21</v>
      </c>
      <c r="L236" s="15">
        <v>9</v>
      </c>
      <c r="M236" s="80">
        <v>26.25</v>
      </c>
      <c r="N236" s="71">
        <v>26</v>
      </c>
      <c r="O236" s="62">
        <v>3000</v>
      </c>
      <c r="P236" s="63">
        <f>Table224523689101112131415161718192021222423456723456891011121314[[#This Row],[PEMBULATAN]]*O236</f>
        <v>78000</v>
      </c>
    </row>
    <row r="237" spans="1:16" ht="35.25" customHeight="1" x14ac:dyDescent="0.2">
      <c r="A237" s="90"/>
      <c r="B237" s="74"/>
      <c r="C237" s="72" t="s">
        <v>2115</v>
      </c>
      <c r="D237" s="77" t="s">
        <v>426</v>
      </c>
      <c r="E237" s="13">
        <v>44421</v>
      </c>
      <c r="F237" s="75" t="s">
        <v>1661</v>
      </c>
      <c r="G237" s="13">
        <v>44422</v>
      </c>
      <c r="H237" s="76" t="s">
        <v>1662</v>
      </c>
      <c r="I237" s="15">
        <v>50</v>
      </c>
      <c r="J237" s="15">
        <v>33</v>
      </c>
      <c r="K237" s="15">
        <v>21</v>
      </c>
      <c r="L237" s="15">
        <v>6</v>
      </c>
      <c r="M237" s="80">
        <v>8.6624999999999996</v>
      </c>
      <c r="N237" s="71">
        <v>9</v>
      </c>
      <c r="O237" s="62">
        <v>3000</v>
      </c>
      <c r="P237" s="63">
        <f>Table224523689101112131415161718192021222423456723456891011121314[[#This Row],[PEMBULATAN]]*O237</f>
        <v>27000</v>
      </c>
    </row>
    <row r="238" spans="1:16" ht="35.25" customHeight="1" x14ac:dyDescent="0.2">
      <c r="A238" s="90"/>
      <c r="B238" s="74"/>
      <c r="C238" s="72" t="s">
        <v>2116</v>
      </c>
      <c r="D238" s="77" t="s">
        <v>426</v>
      </c>
      <c r="E238" s="13">
        <v>44421</v>
      </c>
      <c r="F238" s="75" t="s">
        <v>1661</v>
      </c>
      <c r="G238" s="13">
        <v>44422</v>
      </c>
      <c r="H238" s="76" t="s">
        <v>1662</v>
      </c>
      <c r="I238" s="15">
        <v>81</v>
      </c>
      <c r="J238" s="15">
        <v>50</v>
      </c>
      <c r="K238" s="15">
        <v>31</v>
      </c>
      <c r="L238" s="15">
        <v>15</v>
      </c>
      <c r="M238" s="80">
        <v>31.387499999999999</v>
      </c>
      <c r="N238" s="71">
        <v>31</v>
      </c>
      <c r="O238" s="62">
        <v>3000</v>
      </c>
      <c r="P238" s="63">
        <f>Table224523689101112131415161718192021222423456723456891011121314[[#This Row],[PEMBULATAN]]*O238</f>
        <v>93000</v>
      </c>
    </row>
    <row r="239" spans="1:16" ht="35.25" customHeight="1" x14ac:dyDescent="0.2">
      <c r="A239" s="90"/>
      <c r="B239" s="74"/>
      <c r="C239" s="72" t="s">
        <v>2117</v>
      </c>
      <c r="D239" s="77" t="s">
        <v>426</v>
      </c>
      <c r="E239" s="13">
        <v>44421</v>
      </c>
      <c r="F239" s="75" t="s">
        <v>1661</v>
      </c>
      <c r="G239" s="13">
        <v>44422</v>
      </c>
      <c r="H239" s="76" t="s">
        <v>1662</v>
      </c>
      <c r="I239" s="15">
        <v>80</v>
      </c>
      <c r="J239" s="15">
        <v>60</v>
      </c>
      <c r="K239" s="15">
        <v>30</v>
      </c>
      <c r="L239" s="15">
        <v>12</v>
      </c>
      <c r="M239" s="80">
        <v>36</v>
      </c>
      <c r="N239" s="71">
        <v>36</v>
      </c>
      <c r="O239" s="62">
        <v>3000</v>
      </c>
      <c r="P239" s="63">
        <f>Table224523689101112131415161718192021222423456723456891011121314[[#This Row],[PEMBULATAN]]*O239</f>
        <v>108000</v>
      </c>
    </row>
    <row r="240" spans="1:16" ht="35.25" customHeight="1" x14ac:dyDescent="0.2">
      <c r="A240" s="90"/>
      <c r="B240" s="74"/>
      <c r="C240" s="72" t="s">
        <v>2118</v>
      </c>
      <c r="D240" s="77" t="s">
        <v>426</v>
      </c>
      <c r="E240" s="13">
        <v>44421</v>
      </c>
      <c r="F240" s="75" t="s">
        <v>1661</v>
      </c>
      <c r="G240" s="13">
        <v>44422</v>
      </c>
      <c r="H240" s="76" t="s">
        <v>1662</v>
      </c>
      <c r="I240" s="15">
        <v>100</v>
      </c>
      <c r="J240" s="15">
        <v>63</v>
      </c>
      <c r="K240" s="15">
        <v>21</v>
      </c>
      <c r="L240" s="15">
        <v>17</v>
      </c>
      <c r="M240" s="80">
        <v>33.075000000000003</v>
      </c>
      <c r="N240" s="71">
        <v>33</v>
      </c>
      <c r="O240" s="62">
        <v>3000</v>
      </c>
      <c r="P240" s="63">
        <f>Table224523689101112131415161718192021222423456723456891011121314[[#This Row],[PEMBULATAN]]*O240</f>
        <v>99000</v>
      </c>
    </row>
    <row r="241" spans="1:16" ht="35.25" customHeight="1" x14ac:dyDescent="0.2">
      <c r="A241" s="90"/>
      <c r="B241" s="74"/>
      <c r="C241" s="72" t="s">
        <v>2119</v>
      </c>
      <c r="D241" s="77" t="s">
        <v>426</v>
      </c>
      <c r="E241" s="13">
        <v>44421</v>
      </c>
      <c r="F241" s="75" t="s">
        <v>1661</v>
      </c>
      <c r="G241" s="13">
        <v>44422</v>
      </c>
      <c r="H241" s="76" t="s">
        <v>1662</v>
      </c>
      <c r="I241" s="15">
        <v>93</v>
      </c>
      <c r="J241" s="15">
        <v>43</v>
      </c>
      <c r="K241" s="15">
        <v>21</v>
      </c>
      <c r="L241" s="15">
        <v>14</v>
      </c>
      <c r="M241" s="80">
        <v>20.99475</v>
      </c>
      <c r="N241" s="71">
        <v>21</v>
      </c>
      <c r="O241" s="62">
        <v>3000</v>
      </c>
      <c r="P241" s="63">
        <f>Table224523689101112131415161718192021222423456723456891011121314[[#This Row],[PEMBULATAN]]*O241</f>
        <v>63000</v>
      </c>
    </row>
    <row r="242" spans="1:16" ht="35.25" customHeight="1" x14ac:dyDescent="0.2">
      <c r="A242" s="90"/>
      <c r="B242" s="74"/>
      <c r="C242" s="72" t="s">
        <v>2120</v>
      </c>
      <c r="D242" s="77" t="s">
        <v>426</v>
      </c>
      <c r="E242" s="13">
        <v>44421</v>
      </c>
      <c r="F242" s="75" t="s">
        <v>1661</v>
      </c>
      <c r="G242" s="13">
        <v>44422</v>
      </c>
      <c r="H242" s="76" t="s">
        <v>1662</v>
      </c>
      <c r="I242" s="15">
        <v>96</v>
      </c>
      <c r="J242" s="15">
        <v>57</v>
      </c>
      <c r="K242" s="15">
        <v>31</v>
      </c>
      <c r="L242" s="15">
        <v>20</v>
      </c>
      <c r="M242" s="80">
        <v>42.408000000000001</v>
      </c>
      <c r="N242" s="71">
        <v>42</v>
      </c>
      <c r="O242" s="62">
        <v>3000</v>
      </c>
      <c r="P242" s="63">
        <f>Table224523689101112131415161718192021222423456723456891011121314[[#This Row],[PEMBULATAN]]*O242</f>
        <v>126000</v>
      </c>
    </row>
    <row r="243" spans="1:16" ht="35.25" customHeight="1" x14ac:dyDescent="0.2">
      <c r="A243" s="90"/>
      <c r="B243" s="74"/>
      <c r="C243" s="72" t="s">
        <v>2121</v>
      </c>
      <c r="D243" s="77" t="s">
        <v>426</v>
      </c>
      <c r="E243" s="13">
        <v>44421</v>
      </c>
      <c r="F243" s="75" t="s">
        <v>1661</v>
      </c>
      <c r="G243" s="13">
        <v>44422</v>
      </c>
      <c r="H243" s="76" t="s">
        <v>1662</v>
      </c>
      <c r="I243" s="15">
        <v>100</v>
      </c>
      <c r="J243" s="15">
        <v>61</v>
      </c>
      <c r="K243" s="15">
        <v>29</v>
      </c>
      <c r="L243" s="15">
        <v>11</v>
      </c>
      <c r="M243" s="80">
        <v>44.225000000000001</v>
      </c>
      <c r="N243" s="71">
        <v>44</v>
      </c>
      <c r="O243" s="62">
        <v>3000</v>
      </c>
      <c r="P243" s="63">
        <f>Table224523689101112131415161718192021222423456723456891011121314[[#This Row],[PEMBULATAN]]*O243</f>
        <v>132000</v>
      </c>
    </row>
    <row r="244" spans="1:16" ht="35.25" customHeight="1" x14ac:dyDescent="0.2">
      <c r="A244" s="90"/>
      <c r="B244" s="74"/>
      <c r="C244" s="72" t="s">
        <v>2122</v>
      </c>
      <c r="D244" s="77" t="s">
        <v>426</v>
      </c>
      <c r="E244" s="13">
        <v>44421</v>
      </c>
      <c r="F244" s="75" t="s">
        <v>1661</v>
      </c>
      <c r="G244" s="13">
        <v>44422</v>
      </c>
      <c r="H244" s="76" t="s">
        <v>1662</v>
      </c>
      <c r="I244" s="15">
        <v>50</v>
      </c>
      <c r="J244" s="15">
        <v>31</v>
      </c>
      <c r="K244" s="15">
        <v>29</v>
      </c>
      <c r="L244" s="15">
        <v>3</v>
      </c>
      <c r="M244" s="80">
        <v>11.237500000000001</v>
      </c>
      <c r="N244" s="71">
        <v>11</v>
      </c>
      <c r="O244" s="62">
        <v>3000</v>
      </c>
      <c r="P244" s="63">
        <f>Table224523689101112131415161718192021222423456723456891011121314[[#This Row],[PEMBULATAN]]*O244</f>
        <v>33000</v>
      </c>
    </row>
    <row r="245" spans="1:16" ht="35.25" customHeight="1" x14ac:dyDescent="0.2">
      <c r="A245" s="90"/>
      <c r="B245" s="74"/>
      <c r="C245" s="72" t="s">
        <v>2123</v>
      </c>
      <c r="D245" s="77" t="s">
        <v>426</v>
      </c>
      <c r="E245" s="13">
        <v>44421</v>
      </c>
      <c r="F245" s="75" t="s">
        <v>1661</v>
      </c>
      <c r="G245" s="13">
        <v>44422</v>
      </c>
      <c r="H245" s="76" t="s">
        <v>1662</v>
      </c>
      <c r="I245" s="15">
        <v>91</v>
      </c>
      <c r="J245" s="15">
        <v>63</v>
      </c>
      <c r="K245" s="15">
        <v>23</v>
      </c>
      <c r="L245" s="15">
        <v>8</v>
      </c>
      <c r="M245" s="80">
        <v>32.964750000000002</v>
      </c>
      <c r="N245" s="71">
        <v>33</v>
      </c>
      <c r="O245" s="62">
        <v>3000</v>
      </c>
      <c r="P245" s="63">
        <f>Table224523689101112131415161718192021222423456723456891011121314[[#This Row],[PEMBULATAN]]*O245</f>
        <v>99000</v>
      </c>
    </row>
    <row r="246" spans="1:16" ht="35.25" customHeight="1" x14ac:dyDescent="0.2">
      <c r="A246" s="90"/>
      <c r="B246" s="74"/>
      <c r="C246" s="72" t="s">
        <v>2124</v>
      </c>
      <c r="D246" s="77" t="s">
        <v>426</v>
      </c>
      <c r="E246" s="13">
        <v>44421</v>
      </c>
      <c r="F246" s="75" t="s">
        <v>1661</v>
      </c>
      <c r="G246" s="13">
        <v>44422</v>
      </c>
      <c r="H246" s="76" t="s">
        <v>1662</v>
      </c>
      <c r="I246" s="15">
        <v>100</v>
      </c>
      <c r="J246" s="15">
        <v>50</v>
      </c>
      <c r="K246" s="15">
        <v>29</v>
      </c>
      <c r="L246" s="15">
        <v>30</v>
      </c>
      <c r="M246" s="80">
        <v>36.25</v>
      </c>
      <c r="N246" s="71">
        <v>36</v>
      </c>
      <c r="O246" s="62">
        <v>3000</v>
      </c>
      <c r="P246" s="63">
        <f>Table224523689101112131415161718192021222423456723456891011121314[[#This Row],[PEMBULATAN]]*O246</f>
        <v>108000</v>
      </c>
    </row>
    <row r="247" spans="1:16" ht="35.25" customHeight="1" x14ac:dyDescent="0.2">
      <c r="A247" s="90"/>
      <c r="B247" s="74"/>
      <c r="C247" s="72" t="s">
        <v>2125</v>
      </c>
      <c r="D247" s="77" t="s">
        <v>426</v>
      </c>
      <c r="E247" s="13">
        <v>44421</v>
      </c>
      <c r="F247" s="75" t="s">
        <v>1661</v>
      </c>
      <c r="G247" s="13">
        <v>44422</v>
      </c>
      <c r="H247" s="76" t="s">
        <v>1662</v>
      </c>
      <c r="I247" s="15">
        <v>100</v>
      </c>
      <c r="J247" s="15">
        <v>61</v>
      </c>
      <c r="K247" s="15">
        <v>23</v>
      </c>
      <c r="L247" s="15">
        <v>14</v>
      </c>
      <c r="M247" s="80">
        <v>35.075000000000003</v>
      </c>
      <c r="N247" s="71">
        <v>35</v>
      </c>
      <c r="O247" s="62">
        <v>3000</v>
      </c>
      <c r="P247" s="63">
        <f>Table224523689101112131415161718192021222423456723456891011121314[[#This Row],[PEMBULATAN]]*O247</f>
        <v>105000</v>
      </c>
    </row>
    <row r="248" spans="1:16" ht="35.25" customHeight="1" x14ac:dyDescent="0.2">
      <c r="A248" s="90"/>
      <c r="B248" s="74"/>
      <c r="C248" s="72" t="s">
        <v>2126</v>
      </c>
      <c r="D248" s="77" t="s">
        <v>426</v>
      </c>
      <c r="E248" s="13">
        <v>44421</v>
      </c>
      <c r="F248" s="75" t="s">
        <v>1661</v>
      </c>
      <c r="G248" s="13">
        <v>44422</v>
      </c>
      <c r="H248" s="76" t="s">
        <v>1662</v>
      </c>
      <c r="I248" s="15">
        <v>51</v>
      </c>
      <c r="J248" s="15">
        <v>10</v>
      </c>
      <c r="K248" s="15">
        <v>51</v>
      </c>
      <c r="L248" s="15">
        <v>3</v>
      </c>
      <c r="M248" s="80">
        <v>6.5025000000000004</v>
      </c>
      <c r="N248" s="71">
        <v>7</v>
      </c>
      <c r="O248" s="62">
        <v>3000</v>
      </c>
      <c r="P248" s="63">
        <f>Table224523689101112131415161718192021222423456723456891011121314[[#This Row],[PEMBULATAN]]*O248</f>
        <v>21000</v>
      </c>
    </row>
    <row r="249" spans="1:16" ht="35.25" customHeight="1" x14ac:dyDescent="0.2">
      <c r="A249" s="90"/>
      <c r="B249" s="74"/>
      <c r="C249" s="72" t="s">
        <v>2127</v>
      </c>
      <c r="D249" s="77" t="s">
        <v>426</v>
      </c>
      <c r="E249" s="13">
        <v>44421</v>
      </c>
      <c r="F249" s="75" t="s">
        <v>1661</v>
      </c>
      <c r="G249" s="13">
        <v>44422</v>
      </c>
      <c r="H249" s="76" t="s">
        <v>1662</v>
      </c>
      <c r="I249" s="15">
        <v>40</v>
      </c>
      <c r="J249" s="15">
        <v>20</v>
      </c>
      <c r="K249" s="15">
        <v>30</v>
      </c>
      <c r="L249" s="15">
        <v>4</v>
      </c>
      <c r="M249" s="80">
        <v>6</v>
      </c>
      <c r="N249" s="71">
        <v>6</v>
      </c>
      <c r="O249" s="62">
        <v>3000</v>
      </c>
      <c r="P249" s="63">
        <f>Table224523689101112131415161718192021222423456723456891011121314[[#This Row],[PEMBULATAN]]*O249</f>
        <v>18000</v>
      </c>
    </row>
    <row r="250" spans="1:16" ht="35.25" customHeight="1" x14ac:dyDescent="0.2">
      <c r="A250" s="90"/>
      <c r="B250" s="74"/>
      <c r="C250" s="72" t="s">
        <v>2128</v>
      </c>
      <c r="D250" s="77" t="s">
        <v>426</v>
      </c>
      <c r="E250" s="13">
        <v>44421</v>
      </c>
      <c r="F250" s="75" t="s">
        <v>1661</v>
      </c>
      <c r="G250" s="13">
        <v>44422</v>
      </c>
      <c r="H250" s="76" t="s">
        <v>1662</v>
      </c>
      <c r="I250" s="15">
        <v>80</v>
      </c>
      <c r="J250" s="15">
        <v>60</v>
      </c>
      <c r="K250" s="15">
        <v>21</v>
      </c>
      <c r="L250" s="15">
        <v>7</v>
      </c>
      <c r="M250" s="80">
        <v>25.2</v>
      </c>
      <c r="N250" s="71">
        <v>25</v>
      </c>
      <c r="O250" s="62">
        <v>3000</v>
      </c>
      <c r="P250" s="63">
        <f>Table224523689101112131415161718192021222423456723456891011121314[[#This Row],[PEMBULATAN]]*O250</f>
        <v>75000</v>
      </c>
    </row>
    <row r="251" spans="1:16" ht="35.25" customHeight="1" x14ac:dyDescent="0.2">
      <c r="A251" s="90"/>
      <c r="B251" s="74"/>
      <c r="C251" s="72" t="s">
        <v>2129</v>
      </c>
      <c r="D251" s="77" t="s">
        <v>426</v>
      </c>
      <c r="E251" s="13">
        <v>44421</v>
      </c>
      <c r="F251" s="75" t="s">
        <v>1661</v>
      </c>
      <c r="G251" s="13">
        <v>44422</v>
      </c>
      <c r="H251" s="76" t="s">
        <v>1662</v>
      </c>
      <c r="I251" s="15">
        <v>90</v>
      </c>
      <c r="J251" s="15">
        <v>48</v>
      </c>
      <c r="K251" s="15">
        <v>37</v>
      </c>
      <c r="L251" s="15">
        <v>16</v>
      </c>
      <c r="M251" s="80">
        <v>39.96</v>
      </c>
      <c r="N251" s="71">
        <v>40</v>
      </c>
      <c r="O251" s="62">
        <v>3000</v>
      </c>
      <c r="P251" s="63">
        <f>Table224523689101112131415161718192021222423456723456891011121314[[#This Row],[PEMBULATAN]]*O251</f>
        <v>120000</v>
      </c>
    </row>
    <row r="252" spans="1:16" ht="35.25" customHeight="1" x14ac:dyDescent="0.2">
      <c r="A252" s="90"/>
      <c r="B252" s="74"/>
      <c r="C252" s="72" t="s">
        <v>2130</v>
      </c>
      <c r="D252" s="77" t="s">
        <v>426</v>
      </c>
      <c r="E252" s="13">
        <v>44421</v>
      </c>
      <c r="F252" s="75" t="s">
        <v>1661</v>
      </c>
      <c r="G252" s="13">
        <v>44422</v>
      </c>
      <c r="H252" s="76" t="s">
        <v>1662</v>
      </c>
      <c r="I252" s="15">
        <v>91</v>
      </c>
      <c r="J252" s="15">
        <v>63</v>
      </c>
      <c r="K252" s="15">
        <v>23</v>
      </c>
      <c r="L252" s="15">
        <v>13</v>
      </c>
      <c r="M252" s="80">
        <v>32.964750000000002</v>
      </c>
      <c r="N252" s="71">
        <v>33</v>
      </c>
      <c r="O252" s="62">
        <v>3000</v>
      </c>
      <c r="P252" s="63">
        <f>Table224523689101112131415161718192021222423456723456891011121314[[#This Row],[PEMBULATAN]]*O252</f>
        <v>99000</v>
      </c>
    </row>
    <row r="253" spans="1:16" ht="35.25" customHeight="1" x14ac:dyDescent="0.2">
      <c r="A253" s="90"/>
      <c r="B253" s="74"/>
      <c r="C253" s="72" t="s">
        <v>2131</v>
      </c>
      <c r="D253" s="77" t="s">
        <v>426</v>
      </c>
      <c r="E253" s="13">
        <v>44421</v>
      </c>
      <c r="F253" s="75" t="s">
        <v>1661</v>
      </c>
      <c r="G253" s="13">
        <v>44422</v>
      </c>
      <c r="H253" s="76" t="s">
        <v>1662</v>
      </c>
      <c r="I253" s="15">
        <v>90</v>
      </c>
      <c r="J253" s="15">
        <v>51</v>
      </c>
      <c r="K253" s="15">
        <v>23</v>
      </c>
      <c r="L253" s="15">
        <v>10</v>
      </c>
      <c r="M253" s="80">
        <v>26.392499999999998</v>
      </c>
      <c r="N253" s="71">
        <v>26</v>
      </c>
      <c r="O253" s="62">
        <v>3000</v>
      </c>
      <c r="P253" s="63">
        <f>Table224523689101112131415161718192021222423456723456891011121314[[#This Row],[PEMBULATAN]]*O253</f>
        <v>78000</v>
      </c>
    </row>
    <row r="254" spans="1:16" ht="35.25" customHeight="1" x14ac:dyDescent="0.2">
      <c r="A254" s="90"/>
      <c r="B254" s="74"/>
      <c r="C254" s="72" t="s">
        <v>2132</v>
      </c>
      <c r="D254" s="77" t="s">
        <v>426</v>
      </c>
      <c r="E254" s="13">
        <v>44421</v>
      </c>
      <c r="F254" s="75" t="s">
        <v>1661</v>
      </c>
      <c r="G254" s="13">
        <v>44422</v>
      </c>
      <c r="H254" s="76" t="s">
        <v>1662</v>
      </c>
      <c r="I254" s="15">
        <v>100</v>
      </c>
      <c r="J254" s="15">
        <v>62</v>
      </c>
      <c r="K254" s="15">
        <v>33</v>
      </c>
      <c r="L254" s="15">
        <v>11</v>
      </c>
      <c r="M254" s="80">
        <v>51.15</v>
      </c>
      <c r="N254" s="71">
        <v>51</v>
      </c>
      <c r="O254" s="62">
        <v>3000</v>
      </c>
      <c r="P254" s="63">
        <f>Table224523689101112131415161718192021222423456723456891011121314[[#This Row],[PEMBULATAN]]*O254</f>
        <v>153000</v>
      </c>
    </row>
    <row r="255" spans="1:16" ht="35.25" customHeight="1" x14ac:dyDescent="0.2">
      <c r="A255" s="90"/>
      <c r="B255" s="74"/>
      <c r="C255" s="72" t="s">
        <v>2133</v>
      </c>
      <c r="D255" s="77" t="s">
        <v>426</v>
      </c>
      <c r="E255" s="13">
        <v>44421</v>
      </c>
      <c r="F255" s="75" t="s">
        <v>1661</v>
      </c>
      <c r="G255" s="13">
        <v>44422</v>
      </c>
      <c r="H255" s="76" t="s">
        <v>1662</v>
      </c>
      <c r="I255" s="15">
        <v>90</v>
      </c>
      <c r="J255" s="15">
        <v>51</v>
      </c>
      <c r="K255" s="15">
        <v>15</v>
      </c>
      <c r="L255" s="15">
        <v>9</v>
      </c>
      <c r="M255" s="80">
        <v>17.212499999999999</v>
      </c>
      <c r="N255" s="71">
        <v>17</v>
      </c>
      <c r="O255" s="62">
        <v>3000</v>
      </c>
      <c r="P255" s="63">
        <f>Table224523689101112131415161718192021222423456723456891011121314[[#This Row],[PEMBULATAN]]*O255</f>
        <v>51000</v>
      </c>
    </row>
    <row r="256" spans="1:16" ht="35.25" customHeight="1" x14ac:dyDescent="0.2">
      <c r="A256" s="90"/>
      <c r="B256" s="74"/>
      <c r="C256" s="72" t="s">
        <v>2134</v>
      </c>
      <c r="D256" s="77" t="s">
        <v>426</v>
      </c>
      <c r="E256" s="13">
        <v>44421</v>
      </c>
      <c r="F256" s="75" t="s">
        <v>1661</v>
      </c>
      <c r="G256" s="13">
        <v>44422</v>
      </c>
      <c r="H256" s="76" t="s">
        <v>1662</v>
      </c>
      <c r="I256" s="15">
        <v>93</v>
      </c>
      <c r="J256" s="15">
        <v>61</v>
      </c>
      <c r="K256" s="15">
        <v>15</v>
      </c>
      <c r="L256" s="15">
        <v>10</v>
      </c>
      <c r="M256" s="80">
        <v>21.27375</v>
      </c>
      <c r="N256" s="71">
        <v>21</v>
      </c>
      <c r="O256" s="62">
        <v>3000</v>
      </c>
      <c r="P256" s="63">
        <f>Table224523689101112131415161718192021222423456723456891011121314[[#This Row],[PEMBULATAN]]*O256</f>
        <v>63000</v>
      </c>
    </row>
    <row r="257" spans="1:16" ht="35.25" customHeight="1" x14ac:dyDescent="0.2">
      <c r="A257" s="90"/>
      <c r="B257" s="74"/>
      <c r="C257" s="72" t="s">
        <v>2135</v>
      </c>
      <c r="D257" s="77" t="s">
        <v>426</v>
      </c>
      <c r="E257" s="13">
        <v>44421</v>
      </c>
      <c r="F257" s="75" t="s">
        <v>1661</v>
      </c>
      <c r="G257" s="13">
        <v>44422</v>
      </c>
      <c r="H257" s="76" t="s">
        <v>1662</v>
      </c>
      <c r="I257" s="15">
        <v>91</v>
      </c>
      <c r="J257" s="15">
        <v>53</v>
      </c>
      <c r="K257" s="15">
        <v>31</v>
      </c>
      <c r="L257" s="15">
        <v>14</v>
      </c>
      <c r="M257" s="80">
        <v>37.378250000000001</v>
      </c>
      <c r="N257" s="71">
        <v>37</v>
      </c>
      <c r="O257" s="62">
        <v>3000</v>
      </c>
      <c r="P257" s="63">
        <f>Table224523689101112131415161718192021222423456723456891011121314[[#This Row],[PEMBULATAN]]*O257</f>
        <v>111000</v>
      </c>
    </row>
    <row r="258" spans="1:16" ht="35.25" customHeight="1" x14ac:dyDescent="0.2">
      <c r="A258" s="90"/>
      <c r="B258" s="74"/>
      <c r="C258" s="72" t="s">
        <v>2136</v>
      </c>
      <c r="D258" s="77" t="s">
        <v>426</v>
      </c>
      <c r="E258" s="13">
        <v>44421</v>
      </c>
      <c r="F258" s="75" t="s">
        <v>1661</v>
      </c>
      <c r="G258" s="13">
        <v>44422</v>
      </c>
      <c r="H258" s="76" t="s">
        <v>1662</v>
      </c>
      <c r="I258" s="15">
        <v>75</v>
      </c>
      <c r="J258" s="15">
        <v>51</v>
      </c>
      <c r="K258" s="15">
        <v>20</v>
      </c>
      <c r="L258" s="15">
        <v>9</v>
      </c>
      <c r="M258" s="80">
        <v>19.125</v>
      </c>
      <c r="N258" s="71">
        <v>19</v>
      </c>
      <c r="O258" s="62">
        <v>3000</v>
      </c>
      <c r="P258" s="63">
        <f>Table224523689101112131415161718192021222423456723456891011121314[[#This Row],[PEMBULATAN]]*O258</f>
        <v>57000</v>
      </c>
    </row>
    <row r="259" spans="1:16" ht="35.25" customHeight="1" x14ac:dyDescent="0.2">
      <c r="A259" s="90"/>
      <c r="B259" s="74"/>
      <c r="C259" s="72" t="s">
        <v>2137</v>
      </c>
      <c r="D259" s="77" t="s">
        <v>426</v>
      </c>
      <c r="E259" s="13">
        <v>44421</v>
      </c>
      <c r="F259" s="75" t="s">
        <v>1661</v>
      </c>
      <c r="G259" s="13">
        <v>44422</v>
      </c>
      <c r="H259" s="76" t="s">
        <v>1662</v>
      </c>
      <c r="I259" s="15">
        <v>71</v>
      </c>
      <c r="J259" s="15">
        <v>61</v>
      </c>
      <c r="K259" s="15">
        <v>23</v>
      </c>
      <c r="L259" s="15">
        <v>7</v>
      </c>
      <c r="M259" s="80">
        <v>24.90325</v>
      </c>
      <c r="N259" s="71">
        <v>25</v>
      </c>
      <c r="O259" s="62">
        <v>3000</v>
      </c>
      <c r="P259" s="63">
        <f>Table224523689101112131415161718192021222423456723456891011121314[[#This Row],[PEMBULATAN]]*O259</f>
        <v>75000</v>
      </c>
    </row>
    <row r="260" spans="1:16" ht="35.25" customHeight="1" x14ac:dyDescent="0.2">
      <c r="A260" s="90"/>
      <c r="B260" s="74"/>
      <c r="C260" s="72" t="s">
        <v>2138</v>
      </c>
      <c r="D260" s="77" t="s">
        <v>426</v>
      </c>
      <c r="E260" s="13">
        <v>44421</v>
      </c>
      <c r="F260" s="75" t="s">
        <v>1661</v>
      </c>
      <c r="G260" s="13">
        <v>44422</v>
      </c>
      <c r="H260" s="76" t="s">
        <v>1662</v>
      </c>
      <c r="I260" s="15">
        <v>101</v>
      </c>
      <c r="J260" s="15">
        <v>63</v>
      </c>
      <c r="K260" s="15">
        <v>19</v>
      </c>
      <c r="L260" s="15">
        <v>11</v>
      </c>
      <c r="M260" s="80">
        <v>30.224250000000001</v>
      </c>
      <c r="N260" s="71">
        <v>30</v>
      </c>
      <c r="O260" s="62">
        <v>3000</v>
      </c>
      <c r="P260" s="63">
        <f>Table224523689101112131415161718192021222423456723456891011121314[[#This Row],[PEMBULATAN]]*O260</f>
        <v>90000</v>
      </c>
    </row>
    <row r="261" spans="1:16" ht="35.25" customHeight="1" x14ac:dyDescent="0.2">
      <c r="A261" s="90"/>
      <c r="B261" s="74"/>
      <c r="C261" s="72" t="s">
        <v>2139</v>
      </c>
      <c r="D261" s="77" t="s">
        <v>426</v>
      </c>
      <c r="E261" s="13">
        <v>44421</v>
      </c>
      <c r="F261" s="75" t="s">
        <v>1661</v>
      </c>
      <c r="G261" s="13">
        <v>44422</v>
      </c>
      <c r="H261" s="76" t="s">
        <v>1662</v>
      </c>
      <c r="I261" s="15">
        <v>105</v>
      </c>
      <c r="J261" s="15">
        <v>61</v>
      </c>
      <c r="K261" s="15">
        <v>23</v>
      </c>
      <c r="L261" s="15">
        <v>13</v>
      </c>
      <c r="M261" s="80">
        <v>36.828749999999999</v>
      </c>
      <c r="N261" s="71">
        <v>37</v>
      </c>
      <c r="O261" s="62">
        <v>3000</v>
      </c>
      <c r="P261" s="63">
        <f>Table224523689101112131415161718192021222423456723456891011121314[[#This Row],[PEMBULATAN]]*O261</f>
        <v>111000</v>
      </c>
    </row>
    <row r="262" spans="1:16" ht="35.25" customHeight="1" x14ac:dyDescent="0.2">
      <c r="A262" s="90"/>
      <c r="B262" s="74"/>
      <c r="C262" s="72" t="s">
        <v>2140</v>
      </c>
      <c r="D262" s="77" t="s">
        <v>426</v>
      </c>
      <c r="E262" s="13">
        <v>44421</v>
      </c>
      <c r="F262" s="75" t="s">
        <v>1661</v>
      </c>
      <c r="G262" s="13">
        <v>44422</v>
      </c>
      <c r="H262" s="76" t="s">
        <v>1662</v>
      </c>
      <c r="I262" s="15">
        <v>63</v>
      </c>
      <c r="J262" s="15">
        <v>30</v>
      </c>
      <c r="K262" s="15">
        <v>61</v>
      </c>
      <c r="L262" s="15">
        <v>11</v>
      </c>
      <c r="M262" s="80">
        <v>28.822500000000002</v>
      </c>
      <c r="N262" s="71">
        <v>29</v>
      </c>
      <c r="O262" s="62">
        <v>3000</v>
      </c>
      <c r="P262" s="63">
        <f>Table224523689101112131415161718192021222423456723456891011121314[[#This Row],[PEMBULATAN]]*O262</f>
        <v>87000</v>
      </c>
    </row>
    <row r="263" spans="1:16" ht="35.25" customHeight="1" x14ac:dyDescent="0.2">
      <c r="A263" s="90"/>
      <c r="B263" s="74"/>
      <c r="C263" s="72" t="s">
        <v>2141</v>
      </c>
      <c r="D263" s="77" t="s">
        <v>426</v>
      </c>
      <c r="E263" s="13">
        <v>44421</v>
      </c>
      <c r="F263" s="75" t="s">
        <v>1661</v>
      </c>
      <c r="G263" s="13">
        <v>44422</v>
      </c>
      <c r="H263" s="76" t="s">
        <v>1662</v>
      </c>
      <c r="I263" s="15">
        <v>60</v>
      </c>
      <c r="J263" s="15">
        <v>41</v>
      </c>
      <c r="K263" s="15">
        <v>20</v>
      </c>
      <c r="L263" s="15">
        <v>5</v>
      </c>
      <c r="M263" s="80">
        <v>12.3</v>
      </c>
      <c r="N263" s="71">
        <v>12</v>
      </c>
      <c r="O263" s="62">
        <v>3000</v>
      </c>
      <c r="P263" s="63">
        <f>Table224523689101112131415161718192021222423456723456891011121314[[#This Row],[PEMBULATAN]]*O263</f>
        <v>36000</v>
      </c>
    </row>
    <row r="264" spans="1:16" ht="35.25" customHeight="1" x14ac:dyDescent="0.2">
      <c r="A264" s="90"/>
      <c r="B264" s="74"/>
      <c r="C264" s="72" t="s">
        <v>2142</v>
      </c>
      <c r="D264" s="77" t="s">
        <v>426</v>
      </c>
      <c r="E264" s="13">
        <v>44421</v>
      </c>
      <c r="F264" s="75" t="s">
        <v>1661</v>
      </c>
      <c r="G264" s="13">
        <v>44422</v>
      </c>
      <c r="H264" s="76" t="s">
        <v>1662</v>
      </c>
      <c r="I264" s="15">
        <v>100</v>
      </c>
      <c r="J264" s="15">
        <v>61</v>
      </c>
      <c r="K264" s="15">
        <v>33</v>
      </c>
      <c r="L264" s="15">
        <v>20</v>
      </c>
      <c r="M264" s="80">
        <v>50.325000000000003</v>
      </c>
      <c r="N264" s="71">
        <v>50</v>
      </c>
      <c r="O264" s="62">
        <v>3000</v>
      </c>
      <c r="P264" s="63">
        <f>Table224523689101112131415161718192021222423456723456891011121314[[#This Row],[PEMBULATAN]]*O264</f>
        <v>150000</v>
      </c>
    </row>
    <row r="265" spans="1:16" ht="35.25" customHeight="1" x14ac:dyDescent="0.2">
      <c r="A265" s="90"/>
      <c r="B265" s="74"/>
      <c r="C265" s="72" t="s">
        <v>2143</v>
      </c>
      <c r="D265" s="77" t="s">
        <v>426</v>
      </c>
      <c r="E265" s="13">
        <v>44421</v>
      </c>
      <c r="F265" s="75" t="s">
        <v>1661</v>
      </c>
      <c r="G265" s="13">
        <v>44422</v>
      </c>
      <c r="H265" s="76" t="s">
        <v>1662</v>
      </c>
      <c r="I265" s="15">
        <v>70</v>
      </c>
      <c r="J265" s="15">
        <v>51</v>
      </c>
      <c r="K265" s="15">
        <v>33</v>
      </c>
      <c r="L265" s="15">
        <v>10</v>
      </c>
      <c r="M265" s="80">
        <v>29.452500000000001</v>
      </c>
      <c r="N265" s="71">
        <v>29</v>
      </c>
      <c r="O265" s="62">
        <v>3000</v>
      </c>
      <c r="P265" s="63">
        <f>Table224523689101112131415161718192021222423456723456891011121314[[#This Row],[PEMBULATAN]]*O265</f>
        <v>87000</v>
      </c>
    </row>
    <row r="266" spans="1:16" ht="35.25" customHeight="1" x14ac:dyDescent="0.2">
      <c r="A266" s="90"/>
      <c r="B266" s="74"/>
      <c r="C266" s="72" t="s">
        <v>2144</v>
      </c>
      <c r="D266" s="77" t="s">
        <v>426</v>
      </c>
      <c r="E266" s="13">
        <v>44421</v>
      </c>
      <c r="F266" s="75" t="s">
        <v>1661</v>
      </c>
      <c r="G266" s="13">
        <v>44422</v>
      </c>
      <c r="H266" s="76" t="s">
        <v>1662</v>
      </c>
      <c r="I266" s="15">
        <v>101</v>
      </c>
      <c r="J266" s="15">
        <v>52</v>
      </c>
      <c r="K266" s="15">
        <v>31</v>
      </c>
      <c r="L266" s="15">
        <v>25</v>
      </c>
      <c r="M266" s="80">
        <v>40.703000000000003</v>
      </c>
      <c r="N266" s="71">
        <v>41</v>
      </c>
      <c r="O266" s="62">
        <v>3000</v>
      </c>
      <c r="P266" s="63">
        <f>Table224523689101112131415161718192021222423456723456891011121314[[#This Row],[PEMBULATAN]]*O266</f>
        <v>123000</v>
      </c>
    </row>
    <row r="267" spans="1:16" ht="35.25" customHeight="1" x14ac:dyDescent="0.2">
      <c r="A267" s="90"/>
      <c r="B267" s="74"/>
      <c r="C267" s="72" t="s">
        <v>2145</v>
      </c>
      <c r="D267" s="77" t="s">
        <v>426</v>
      </c>
      <c r="E267" s="13">
        <v>44421</v>
      </c>
      <c r="F267" s="75" t="s">
        <v>1661</v>
      </c>
      <c r="G267" s="13">
        <v>44422</v>
      </c>
      <c r="H267" s="76" t="s">
        <v>1662</v>
      </c>
      <c r="I267" s="15">
        <v>90</v>
      </c>
      <c r="J267" s="15">
        <v>43</v>
      </c>
      <c r="K267" s="15">
        <v>28</v>
      </c>
      <c r="L267" s="15">
        <v>11</v>
      </c>
      <c r="M267" s="80">
        <v>27.09</v>
      </c>
      <c r="N267" s="71">
        <v>27</v>
      </c>
      <c r="O267" s="62">
        <v>3000</v>
      </c>
      <c r="P267" s="63">
        <f>Table224523689101112131415161718192021222423456723456891011121314[[#This Row],[PEMBULATAN]]*O267</f>
        <v>81000</v>
      </c>
    </row>
    <row r="268" spans="1:16" ht="35.25" customHeight="1" x14ac:dyDescent="0.2">
      <c r="A268" s="90"/>
      <c r="B268" s="74"/>
      <c r="C268" s="72" t="s">
        <v>2146</v>
      </c>
      <c r="D268" s="77" t="s">
        <v>426</v>
      </c>
      <c r="E268" s="13">
        <v>44421</v>
      </c>
      <c r="F268" s="75" t="s">
        <v>1661</v>
      </c>
      <c r="G268" s="13">
        <v>44422</v>
      </c>
      <c r="H268" s="76" t="s">
        <v>1662</v>
      </c>
      <c r="I268" s="15">
        <v>92</v>
      </c>
      <c r="J268" s="15">
        <v>60</v>
      </c>
      <c r="K268" s="15">
        <v>27</v>
      </c>
      <c r="L268" s="15">
        <v>28</v>
      </c>
      <c r="M268" s="80">
        <v>37.26</v>
      </c>
      <c r="N268" s="71">
        <v>37</v>
      </c>
      <c r="O268" s="62">
        <v>3000</v>
      </c>
      <c r="P268" s="63">
        <f>Table224523689101112131415161718192021222423456723456891011121314[[#This Row],[PEMBULATAN]]*O268</f>
        <v>111000</v>
      </c>
    </row>
    <row r="269" spans="1:16" ht="35.25" customHeight="1" x14ac:dyDescent="0.2">
      <c r="A269" s="90"/>
      <c r="B269" s="74"/>
      <c r="C269" s="72" t="s">
        <v>2147</v>
      </c>
      <c r="D269" s="77" t="s">
        <v>426</v>
      </c>
      <c r="E269" s="13">
        <v>44421</v>
      </c>
      <c r="F269" s="75" t="s">
        <v>1661</v>
      </c>
      <c r="G269" s="13">
        <v>44422</v>
      </c>
      <c r="H269" s="76" t="s">
        <v>1662</v>
      </c>
      <c r="I269" s="15">
        <v>70</v>
      </c>
      <c r="J269" s="15">
        <v>60</v>
      </c>
      <c r="K269" s="15">
        <v>23</v>
      </c>
      <c r="L269" s="15">
        <v>10</v>
      </c>
      <c r="M269" s="80">
        <v>24.15</v>
      </c>
      <c r="N269" s="71">
        <v>24</v>
      </c>
      <c r="O269" s="62">
        <v>3000</v>
      </c>
      <c r="P269" s="63">
        <f>Table224523689101112131415161718192021222423456723456891011121314[[#This Row],[PEMBULATAN]]*O269</f>
        <v>72000</v>
      </c>
    </row>
    <row r="270" spans="1:16" ht="35.25" customHeight="1" x14ac:dyDescent="0.2">
      <c r="A270" s="90"/>
      <c r="B270" s="74"/>
      <c r="C270" s="72" t="s">
        <v>2148</v>
      </c>
      <c r="D270" s="77" t="s">
        <v>426</v>
      </c>
      <c r="E270" s="13">
        <v>44421</v>
      </c>
      <c r="F270" s="75" t="s">
        <v>1661</v>
      </c>
      <c r="G270" s="13">
        <v>44422</v>
      </c>
      <c r="H270" s="76" t="s">
        <v>1662</v>
      </c>
      <c r="I270" s="15">
        <v>90</v>
      </c>
      <c r="J270" s="15">
        <v>66</v>
      </c>
      <c r="K270" s="15">
        <v>33</v>
      </c>
      <c r="L270" s="15">
        <v>21</v>
      </c>
      <c r="M270" s="80">
        <v>49.005000000000003</v>
      </c>
      <c r="N270" s="71">
        <v>49</v>
      </c>
      <c r="O270" s="62">
        <v>3000</v>
      </c>
      <c r="P270" s="63">
        <f>Table224523689101112131415161718192021222423456723456891011121314[[#This Row],[PEMBULATAN]]*O270</f>
        <v>147000</v>
      </c>
    </row>
    <row r="271" spans="1:16" ht="35.25" customHeight="1" x14ac:dyDescent="0.2">
      <c r="A271" s="90"/>
      <c r="B271" s="74"/>
      <c r="C271" s="72" t="s">
        <v>2149</v>
      </c>
      <c r="D271" s="77" t="s">
        <v>426</v>
      </c>
      <c r="E271" s="13">
        <v>44421</v>
      </c>
      <c r="F271" s="75" t="s">
        <v>1661</v>
      </c>
      <c r="G271" s="13">
        <v>44422</v>
      </c>
      <c r="H271" s="76" t="s">
        <v>1662</v>
      </c>
      <c r="I271" s="15">
        <v>100</v>
      </c>
      <c r="J271" s="15">
        <v>61</v>
      </c>
      <c r="K271" s="15">
        <v>37</v>
      </c>
      <c r="L271" s="15">
        <v>23</v>
      </c>
      <c r="M271" s="80">
        <v>56.424999999999997</v>
      </c>
      <c r="N271" s="71">
        <v>56</v>
      </c>
      <c r="O271" s="62">
        <v>3000</v>
      </c>
      <c r="P271" s="63">
        <f>Table224523689101112131415161718192021222423456723456891011121314[[#This Row],[PEMBULATAN]]*O271</f>
        <v>168000</v>
      </c>
    </row>
    <row r="272" spans="1:16" ht="35.25" customHeight="1" x14ac:dyDescent="0.2">
      <c r="A272" s="90"/>
      <c r="B272" s="74"/>
      <c r="C272" s="72" t="s">
        <v>2150</v>
      </c>
      <c r="D272" s="77" t="s">
        <v>426</v>
      </c>
      <c r="E272" s="13">
        <v>44421</v>
      </c>
      <c r="F272" s="75" t="s">
        <v>1661</v>
      </c>
      <c r="G272" s="13">
        <v>44422</v>
      </c>
      <c r="H272" s="76" t="s">
        <v>1662</v>
      </c>
      <c r="I272" s="15">
        <v>102</v>
      </c>
      <c r="J272" s="15">
        <v>51</v>
      </c>
      <c r="K272" s="15">
        <v>21</v>
      </c>
      <c r="L272" s="15">
        <v>11</v>
      </c>
      <c r="M272" s="80">
        <v>27.310500000000001</v>
      </c>
      <c r="N272" s="71">
        <v>27</v>
      </c>
      <c r="O272" s="62">
        <v>3000</v>
      </c>
      <c r="P272" s="63">
        <f>Table224523689101112131415161718192021222423456723456891011121314[[#This Row],[PEMBULATAN]]*O272</f>
        <v>81000</v>
      </c>
    </row>
    <row r="273" spans="1:16" ht="35.25" customHeight="1" x14ac:dyDescent="0.2">
      <c r="A273" s="90"/>
      <c r="B273" s="74"/>
      <c r="C273" s="72" t="s">
        <v>2151</v>
      </c>
      <c r="D273" s="77" t="s">
        <v>426</v>
      </c>
      <c r="E273" s="13">
        <v>44421</v>
      </c>
      <c r="F273" s="75" t="s">
        <v>1661</v>
      </c>
      <c r="G273" s="13">
        <v>44422</v>
      </c>
      <c r="H273" s="76" t="s">
        <v>1662</v>
      </c>
      <c r="I273" s="15">
        <v>100</v>
      </c>
      <c r="J273" s="15">
        <v>67</v>
      </c>
      <c r="K273" s="15">
        <v>23</v>
      </c>
      <c r="L273" s="15">
        <v>29</v>
      </c>
      <c r="M273" s="80">
        <v>38.524999999999999</v>
      </c>
      <c r="N273" s="71">
        <v>39</v>
      </c>
      <c r="O273" s="62">
        <v>3000</v>
      </c>
      <c r="P273" s="63">
        <f>Table224523689101112131415161718192021222423456723456891011121314[[#This Row],[PEMBULATAN]]*O273</f>
        <v>117000</v>
      </c>
    </row>
    <row r="274" spans="1:16" ht="35.25" customHeight="1" x14ac:dyDescent="0.2">
      <c r="A274" s="90"/>
      <c r="B274" s="74"/>
      <c r="C274" s="72" t="s">
        <v>2152</v>
      </c>
      <c r="D274" s="77" t="s">
        <v>426</v>
      </c>
      <c r="E274" s="13">
        <v>44421</v>
      </c>
      <c r="F274" s="75" t="s">
        <v>1661</v>
      </c>
      <c r="G274" s="13">
        <v>44422</v>
      </c>
      <c r="H274" s="76" t="s">
        <v>1662</v>
      </c>
      <c r="I274" s="15">
        <v>101</v>
      </c>
      <c r="J274" s="15">
        <v>62</v>
      </c>
      <c r="K274" s="15">
        <v>21</v>
      </c>
      <c r="L274" s="15">
        <v>21</v>
      </c>
      <c r="M274" s="80">
        <v>32.875500000000002</v>
      </c>
      <c r="N274" s="71">
        <v>33</v>
      </c>
      <c r="O274" s="62">
        <v>3000</v>
      </c>
      <c r="P274" s="63">
        <f>Table224523689101112131415161718192021222423456723456891011121314[[#This Row],[PEMBULATAN]]*O274</f>
        <v>99000</v>
      </c>
    </row>
    <row r="275" spans="1:16" ht="35.25" customHeight="1" x14ac:dyDescent="0.2">
      <c r="A275" s="90"/>
      <c r="B275" s="74"/>
      <c r="C275" s="72" t="s">
        <v>2153</v>
      </c>
      <c r="D275" s="77" t="s">
        <v>426</v>
      </c>
      <c r="E275" s="13">
        <v>44421</v>
      </c>
      <c r="F275" s="75" t="s">
        <v>1661</v>
      </c>
      <c r="G275" s="13">
        <v>44422</v>
      </c>
      <c r="H275" s="76" t="s">
        <v>1662</v>
      </c>
      <c r="I275" s="15">
        <v>100</v>
      </c>
      <c r="J275" s="15">
        <v>61</v>
      </c>
      <c r="K275" s="15">
        <v>24</v>
      </c>
      <c r="L275" s="15">
        <v>15</v>
      </c>
      <c r="M275" s="80">
        <v>36.6</v>
      </c>
      <c r="N275" s="71">
        <v>37</v>
      </c>
      <c r="O275" s="62">
        <v>3000</v>
      </c>
      <c r="P275" s="63">
        <f>Table224523689101112131415161718192021222423456723456891011121314[[#This Row],[PEMBULATAN]]*O275</f>
        <v>111000</v>
      </c>
    </row>
    <row r="276" spans="1:16" ht="35.25" customHeight="1" x14ac:dyDescent="0.2">
      <c r="A276" s="90"/>
      <c r="B276" s="74"/>
      <c r="C276" s="72" t="s">
        <v>2154</v>
      </c>
      <c r="D276" s="77" t="s">
        <v>426</v>
      </c>
      <c r="E276" s="13">
        <v>44421</v>
      </c>
      <c r="F276" s="75" t="s">
        <v>1661</v>
      </c>
      <c r="G276" s="13">
        <v>44422</v>
      </c>
      <c r="H276" s="76" t="s">
        <v>1662</v>
      </c>
      <c r="I276" s="15">
        <v>84</v>
      </c>
      <c r="J276" s="15">
        <v>57</v>
      </c>
      <c r="K276" s="15">
        <v>33</v>
      </c>
      <c r="L276" s="15">
        <v>22</v>
      </c>
      <c r="M276" s="80">
        <v>39.500999999999998</v>
      </c>
      <c r="N276" s="71">
        <v>40</v>
      </c>
      <c r="O276" s="62">
        <v>3000</v>
      </c>
      <c r="P276" s="63">
        <f>Table224523689101112131415161718192021222423456723456891011121314[[#This Row],[PEMBULATAN]]*O276</f>
        <v>120000</v>
      </c>
    </row>
    <row r="277" spans="1:16" ht="35.25" customHeight="1" x14ac:dyDescent="0.2">
      <c r="A277" s="90"/>
      <c r="B277" s="74"/>
      <c r="C277" s="72" t="s">
        <v>2155</v>
      </c>
      <c r="D277" s="77" t="s">
        <v>426</v>
      </c>
      <c r="E277" s="13">
        <v>44421</v>
      </c>
      <c r="F277" s="75" t="s">
        <v>1661</v>
      </c>
      <c r="G277" s="13">
        <v>44422</v>
      </c>
      <c r="H277" s="76" t="s">
        <v>1662</v>
      </c>
      <c r="I277" s="15">
        <v>90</v>
      </c>
      <c r="J277" s="15">
        <v>50</v>
      </c>
      <c r="K277" s="15">
        <v>40</v>
      </c>
      <c r="L277" s="15">
        <v>25</v>
      </c>
      <c r="M277" s="80">
        <v>45</v>
      </c>
      <c r="N277" s="71">
        <v>45</v>
      </c>
      <c r="O277" s="62">
        <v>3000</v>
      </c>
      <c r="P277" s="63">
        <f>Table224523689101112131415161718192021222423456723456891011121314[[#This Row],[PEMBULATAN]]*O277</f>
        <v>135000</v>
      </c>
    </row>
    <row r="278" spans="1:16" ht="35.25" customHeight="1" x14ac:dyDescent="0.2">
      <c r="A278" s="90"/>
      <c r="B278" s="74"/>
      <c r="C278" s="72" t="s">
        <v>2156</v>
      </c>
      <c r="D278" s="77" t="s">
        <v>426</v>
      </c>
      <c r="E278" s="13">
        <v>44421</v>
      </c>
      <c r="F278" s="75" t="s">
        <v>1661</v>
      </c>
      <c r="G278" s="13">
        <v>44422</v>
      </c>
      <c r="H278" s="76" t="s">
        <v>1662</v>
      </c>
      <c r="I278" s="15">
        <v>91</v>
      </c>
      <c r="J278" s="15">
        <v>64</v>
      </c>
      <c r="K278" s="15">
        <v>31</v>
      </c>
      <c r="L278" s="15">
        <v>18</v>
      </c>
      <c r="M278" s="80">
        <v>45.136000000000003</v>
      </c>
      <c r="N278" s="71">
        <v>45</v>
      </c>
      <c r="O278" s="62">
        <v>3000</v>
      </c>
      <c r="P278" s="63">
        <f>Table224523689101112131415161718192021222423456723456891011121314[[#This Row],[PEMBULATAN]]*O278</f>
        <v>135000</v>
      </c>
    </row>
    <row r="279" spans="1:16" ht="35.25" customHeight="1" x14ac:dyDescent="0.2">
      <c r="A279" s="90"/>
      <c r="B279" s="74"/>
      <c r="C279" s="72" t="s">
        <v>2157</v>
      </c>
      <c r="D279" s="77" t="s">
        <v>426</v>
      </c>
      <c r="E279" s="13">
        <v>44421</v>
      </c>
      <c r="F279" s="75" t="s">
        <v>1661</v>
      </c>
      <c r="G279" s="13">
        <v>44422</v>
      </c>
      <c r="H279" s="76" t="s">
        <v>1662</v>
      </c>
      <c r="I279" s="15">
        <v>90</v>
      </c>
      <c r="J279" s="15">
        <v>53</v>
      </c>
      <c r="K279" s="15">
        <v>28</v>
      </c>
      <c r="L279" s="15">
        <v>18</v>
      </c>
      <c r="M279" s="80">
        <v>33.39</v>
      </c>
      <c r="N279" s="71">
        <v>33</v>
      </c>
      <c r="O279" s="62">
        <v>3000</v>
      </c>
      <c r="P279" s="63">
        <f>Table224523689101112131415161718192021222423456723456891011121314[[#This Row],[PEMBULATAN]]*O279</f>
        <v>99000</v>
      </c>
    </row>
    <row r="280" spans="1:16" ht="35.25" customHeight="1" x14ac:dyDescent="0.2">
      <c r="A280" s="90"/>
      <c r="B280" s="74"/>
      <c r="C280" s="72" t="s">
        <v>2158</v>
      </c>
      <c r="D280" s="77" t="s">
        <v>426</v>
      </c>
      <c r="E280" s="13">
        <v>44421</v>
      </c>
      <c r="F280" s="75" t="s">
        <v>1661</v>
      </c>
      <c r="G280" s="13">
        <v>44422</v>
      </c>
      <c r="H280" s="76" t="s">
        <v>1662</v>
      </c>
      <c r="I280" s="15">
        <v>90</v>
      </c>
      <c r="J280" s="15">
        <v>60</v>
      </c>
      <c r="K280" s="15">
        <v>31</v>
      </c>
      <c r="L280" s="15">
        <v>11</v>
      </c>
      <c r="M280" s="80">
        <v>41.85</v>
      </c>
      <c r="N280" s="71">
        <v>42</v>
      </c>
      <c r="O280" s="62">
        <v>3000</v>
      </c>
      <c r="P280" s="63">
        <f>Table224523689101112131415161718192021222423456723456891011121314[[#This Row],[PEMBULATAN]]*O280</f>
        <v>126000</v>
      </c>
    </row>
    <row r="281" spans="1:16" ht="35.25" customHeight="1" x14ac:dyDescent="0.2">
      <c r="A281" s="90"/>
      <c r="B281" s="74"/>
      <c r="C281" s="72" t="s">
        <v>2159</v>
      </c>
      <c r="D281" s="77" t="s">
        <v>426</v>
      </c>
      <c r="E281" s="13">
        <v>44421</v>
      </c>
      <c r="F281" s="75" t="s">
        <v>1661</v>
      </c>
      <c r="G281" s="13">
        <v>44422</v>
      </c>
      <c r="H281" s="76" t="s">
        <v>1662</v>
      </c>
      <c r="I281" s="15">
        <v>80</v>
      </c>
      <c r="J281" s="15">
        <v>52</v>
      </c>
      <c r="K281" s="15">
        <v>21</v>
      </c>
      <c r="L281" s="15">
        <v>24</v>
      </c>
      <c r="M281" s="80">
        <v>21.84</v>
      </c>
      <c r="N281" s="71">
        <v>24</v>
      </c>
      <c r="O281" s="62">
        <v>3000</v>
      </c>
      <c r="P281" s="63">
        <f>Table224523689101112131415161718192021222423456723456891011121314[[#This Row],[PEMBULATAN]]*O281</f>
        <v>72000</v>
      </c>
    </row>
    <row r="282" spans="1:16" ht="35.25" customHeight="1" x14ac:dyDescent="0.2">
      <c r="A282" s="90"/>
      <c r="B282" s="74"/>
      <c r="C282" s="72" t="s">
        <v>2160</v>
      </c>
      <c r="D282" s="77" t="s">
        <v>426</v>
      </c>
      <c r="E282" s="13">
        <v>44421</v>
      </c>
      <c r="F282" s="75" t="s">
        <v>1661</v>
      </c>
      <c r="G282" s="13">
        <v>44422</v>
      </c>
      <c r="H282" s="76" t="s">
        <v>1662</v>
      </c>
      <c r="I282" s="15">
        <v>80</v>
      </c>
      <c r="J282" s="15">
        <v>50</v>
      </c>
      <c r="K282" s="15">
        <v>22</v>
      </c>
      <c r="L282" s="15">
        <v>12</v>
      </c>
      <c r="M282" s="80">
        <v>22</v>
      </c>
      <c r="N282" s="71">
        <v>22</v>
      </c>
      <c r="O282" s="62">
        <v>3000</v>
      </c>
      <c r="P282" s="63">
        <f>Table224523689101112131415161718192021222423456723456891011121314[[#This Row],[PEMBULATAN]]*O282</f>
        <v>66000</v>
      </c>
    </row>
    <row r="283" spans="1:16" ht="35.25" customHeight="1" x14ac:dyDescent="0.2">
      <c r="A283" s="90"/>
      <c r="B283" s="74"/>
      <c r="C283" s="72" t="s">
        <v>2161</v>
      </c>
      <c r="D283" s="77" t="s">
        <v>426</v>
      </c>
      <c r="E283" s="13">
        <v>44421</v>
      </c>
      <c r="F283" s="75" t="s">
        <v>1661</v>
      </c>
      <c r="G283" s="13">
        <v>44422</v>
      </c>
      <c r="H283" s="76" t="s">
        <v>1662</v>
      </c>
      <c r="I283" s="15">
        <v>90</v>
      </c>
      <c r="J283" s="15">
        <v>60</v>
      </c>
      <c r="K283" s="15">
        <v>33</v>
      </c>
      <c r="L283" s="15">
        <v>18</v>
      </c>
      <c r="M283" s="80">
        <v>44.55</v>
      </c>
      <c r="N283" s="71">
        <v>45</v>
      </c>
      <c r="O283" s="62">
        <v>3000</v>
      </c>
      <c r="P283" s="63">
        <f>Table224523689101112131415161718192021222423456723456891011121314[[#This Row],[PEMBULATAN]]*O283</f>
        <v>135000</v>
      </c>
    </row>
    <row r="284" spans="1:16" ht="35.25" customHeight="1" x14ac:dyDescent="0.2">
      <c r="A284" s="90"/>
      <c r="B284" s="74"/>
      <c r="C284" s="72" t="s">
        <v>2162</v>
      </c>
      <c r="D284" s="77" t="s">
        <v>426</v>
      </c>
      <c r="E284" s="13">
        <v>44421</v>
      </c>
      <c r="F284" s="75" t="s">
        <v>1661</v>
      </c>
      <c r="G284" s="13">
        <v>44422</v>
      </c>
      <c r="H284" s="76" t="s">
        <v>1662</v>
      </c>
      <c r="I284" s="15">
        <v>91</v>
      </c>
      <c r="J284" s="15">
        <v>60</v>
      </c>
      <c r="K284" s="15">
        <v>23</v>
      </c>
      <c r="L284" s="15">
        <v>14</v>
      </c>
      <c r="M284" s="80">
        <v>31.395</v>
      </c>
      <c r="N284" s="71">
        <v>31</v>
      </c>
      <c r="O284" s="62">
        <v>3000</v>
      </c>
      <c r="P284" s="63">
        <f>Table224523689101112131415161718192021222423456723456891011121314[[#This Row],[PEMBULATAN]]*O284</f>
        <v>93000</v>
      </c>
    </row>
    <row r="285" spans="1:16" ht="35.25" customHeight="1" x14ac:dyDescent="0.2">
      <c r="A285" s="90"/>
      <c r="B285" s="74"/>
      <c r="C285" s="72" t="s">
        <v>2163</v>
      </c>
      <c r="D285" s="77" t="s">
        <v>426</v>
      </c>
      <c r="E285" s="13">
        <v>44421</v>
      </c>
      <c r="F285" s="75" t="s">
        <v>1661</v>
      </c>
      <c r="G285" s="13">
        <v>44422</v>
      </c>
      <c r="H285" s="76" t="s">
        <v>1662</v>
      </c>
      <c r="I285" s="15">
        <v>81</v>
      </c>
      <c r="J285" s="15">
        <v>60</v>
      </c>
      <c r="K285" s="15">
        <v>32</v>
      </c>
      <c r="L285" s="15">
        <v>14</v>
      </c>
      <c r="M285" s="80">
        <v>38.880000000000003</v>
      </c>
      <c r="N285" s="71">
        <v>39</v>
      </c>
      <c r="O285" s="62">
        <v>3000</v>
      </c>
      <c r="P285" s="63">
        <f>Table224523689101112131415161718192021222423456723456891011121314[[#This Row],[PEMBULATAN]]*O285</f>
        <v>117000</v>
      </c>
    </row>
    <row r="286" spans="1:16" ht="35.25" customHeight="1" x14ac:dyDescent="0.2">
      <c r="A286" s="90"/>
      <c r="B286" s="74"/>
      <c r="C286" s="72" t="s">
        <v>2164</v>
      </c>
      <c r="D286" s="77" t="s">
        <v>426</v>
      </c>
      <c r="E286" s="13">
        <v>44421</v>
      </c>
      <c r="F286" s="75" t="s">
        <v>1661</v>
      </c>
      <c r="G286" s="13">
        <v>44422</v>
      </c>
      <c r="H286" s="76" t="s">
        <v>1662</v>
      </c>
      <c r="I286" s="15">
        <v>100</v>
      </c>
      <c r="J286" s="15">
        <v>63</v>
      </c>
      <c r="K286" s="15">
        <v>25</v>
      </c>
      <c r="L286" s="15">
        <v>11</v>
      </c>
      <c r="M286" s="80">
        <v>39.375</v>
      </c>
      <c r="N286" s="71">
        <v>39</v>
      </c>
      <c r="O286" s="62">
        <v>3000</v>
      </c>
      <c r="P286" s="63">
        <f>Table224523689101112131415161718192021222423456723456891011121314[[#This Row],[PEMBULATAN]]*O286</f>
        <v>117000</v>
      </c>
    </row>
    <row r="287" spans="1:16" ht="35.25" customHeight="1" x14ac:dyDescent="0.2">
      <c r="A287" s="90"/>
      <c r="B287" s="74"/>
      <c r="C287" s="72" t="s">
        <v>2165</v>
      </c>
      <c r="D287" s="77" t="s">
        <v>426</v>
      </c>
      <c r="E287" s="13">
        <v>44421</v>
      </c>
      <c r="F287" s="75" t="s">
        <v>1661</v>
      </c>
      <c r="G287" s="13">
        <v>44422</v>
      </c>
      <c r="H287" s="76" t="s">
        <v>1662</v>
      </c>
      <c r="I287" s="15">
        <v>100</v>
      </c>
      <c r="J287" s="15">
        <v>56</v>
      </c>
      <c r="K287" s="15">
        <v>31</v>
      </c>
      <c r="L287" s="15">
        <v>26</v>
      </c>
      <c r="M287" s="80">
        <v>43.4</v>
      </c>
      <c r="N287" s="71">
        <v>43</v>
      </c>
      <c r="O287" s="62">
        <v>3000</v>
      </c>
      <c r="P287" s="63">
        <f>Table224523689101112131415161718192021222423456723456891011121314[[#This Row],[PEMBULATAN]]*O287</f>
        <v>129000</v>
      </c>
    </row>
    <row r="288" spans="1:16" ht="35.25" customHeight="1" x14ac:dyDescent="0.2">
      <c r="A288" s="90"/>
      <c r="B288" s="74"/>
      <c r="C288" s="72" t="s">
        <v>2166</v>
      </c>
      <c r="D288" s="77" t="s">
        <v>426</v>
      </c>
      <c r="E288" s="13">
        <v>44421</v>
      </c>
      <c r="F288" s="75" t="s">
        <v>1661</v>
      </c>
      <c r="G288" s="13">
        <v>44422</v>
      </c>
      <c r="H288" s="76" t="s">
        <v>1662</v>
      </c>
      <c r="I288" s="15">
        <v>153</v>
      </c>
      <c r="J288" s="15">
        <v>3</v>
      </c>
      <c r="K288" s="15">
        <v>3</v>
      </c>
      <c r="L288" s="15">
        <v>1</v>
      </c>
      <c r="M288" s="80">
        <v>0.34425</v>
      </c>
      <c r="N288" s="71">
        <v>1</v>
      </c>
      <c r="O288" s="62">
        <v>3000</v>
      </c>
      <c r="P288" s="63">
        <f>Table224523689101112131415161718192021222423456723456891011121314[[#This Row],[PEMBULATAN]]*O288</f>
        <v>3000</v>
      </c>
    </row>
    <row r="289" spans="1:16" ht="35.25" customHeight="1" x14ac:dyDescent="0.2">
      <c r="A289" s="123"/>
      <c r="B289" s="100"/>
      <c r="C289" s="72" t="s">
        <v>2167</v>
      </c>
      <c r="D289" s="77" t="s">
        <v>426</v>
      </c>
      <c r="E289" s="13">
        <v>44421</v>
      </c>
      <c r="F289" s="75" t="s">
        <v>1661</v>
      </c>
      <c r="G289" s="13">
        <v>44422</v>
      </c>
      <c r="H289" s="76" t="s">
        <v>1662</v>
      </c>
      <c r="I289" s="15">
        <v>100</v>
      </c>
      <c r="J289" s="15">
        <v>83</v>
      </c>
      <c r="K289" s="15">
        <v>52</v>
      </c>
      <c r="L289" s="15">
        <v>82</v>
      </c>
      <c r="M289" s="80">
        <v>107.9</v>
      </c>
      <c r="N289" s="71">
        <v>108</v>
      </c>
      <c r="O289" s="62">
        <v>3000</v>
      </c>
      <c r="P289" s="63">
        <f>Table224523689101112131415161718192021222423456723456891011121314[[#This Row],[PEMBULATAN]]*O289</f>
        <v>324000</v>
      </c>
    </row>
    <row r="290" spans="1:16" ht="35.25" customHeight="1" x14ac:dyDescent="0.2">
      <c r="A290" s="90"/>
      <c r="B290" s="74" t="s">
        <v>2168</v>
      </c>
      <c r="C290" s="113" t="s">
        <v>2169</v>
      </c>
      <c r="D290" s="114" t="s">
        <v>426</v>
      </c>
      <c r="E290" s="115">
        <v>44421</v>
      </c>
      <c r="F290" s="116" t="s">
        <v>1661</v>
      </c>
      <c r="G290" s="115">
        <v>44422</v>
      </c>
      <c r="H290" s="117" t="s">
        <v>1662</v>
      </c>
      <c r="I290" s="118">
        <v>67</v>
      </c>
      <c r="J290" s="118">
        <v>50</v>
      </c>
      <c r="K290" s="118">
        <v>17</v>
      </c>
      <c r="L290" s="118">
        <v>15</v>
      </c>
      <c r="M290" s="119">
        <v>14.237500000000001</v>
      </c>
      <c r="N290" s="120">
        <v>15</v>
      </c>
      <c r="O290" s="121">
        <v>3000</v>
      </c>
      <c r="P290" s="122">
        <f>Table224523689101112131415161718192021222423456723456891011121314[[#This Row],[PEMBULATAN]]*O290</f>
        <v>45000</v>
      </c>
    </row>
    <row r="291" spans="1:16" ht="35.25" customHeight="1" x14ac:dyDescent="0.2">
      <c r="A291" s="90"/>
      <c r="B291" s="74"/>
      <c r="C291" s="72" t="s">
        <v>2170</v>
      </c>
      <c r="D291" s="77" t="s">
        <v>426</v>
      </c>
      <c r="E291" s="13">
        <v>44421</v>
      </c>
      <c r="F291" s="75" t="s">
        <v>1661</v>
      </c>
      <c r="G291" s="13">
        <v>44422</v>
      </c>
      <c r="H291" s="76" t="s">
        <v>1662</v>
      </c>
      <c r="I291" s="15">
        <v>100</v>
      </c>
      <c r="J291" s="15">
        <v>35</v>
      </c>
      <c r="K291" s="15">
        <v>39</v>
      </c>
      <c r="L291" s="15">
        <v>21</v>
      </c>
      <c r="M291" s="80">
        <v>34.125</v>
      </c>
      <c r="N291" s="71">
        <v>34</v>
      </c>
      <c r="O291" s="62">
        <v>3000</v>
      </c>
      <c r="P291" s="63">
        <f>Table224523689101112131415161718192021222423456723456891011121314[[#This Row],[PEMBULATAN]]*O291</f>
        <v>102000</v>
      </c>
    </row>
    <row r="292" spans="1:16" ht="35.25" customHeight="1" x14ac:dyDescent="0.2">
      <c r="A292" s="90"/>
      <c r="B292" s="74"/>
      <c r="C292" s="72" t="s">
        <v>2171</v>
      </c>
      <c r="D292" s="77" t="s">
        <v>426</v>
      </c>
      <c r="E292" s="13">
        <v>44421</v>
      </c>
      <c r="F292" s="75" t="s">
        <v>1661</v>
      </c>
      <c r="G292" s="13">
        <v>44422</v>
      </c>
      <c r="H292" s="76" t="s">
        <v>1662</v>
      </c>
      <c r="I292" s="15">
        <v>30</v>
      </c>
      <c r="J292" s="15">
        <v>90</v>
      </c>
      <c r="K292" s="15">
        <v>40</v>
      </c>
      <c r="L292" s="15">
        <v>25</v>
      </c>
      <c r="M292" s="80">
        <v>27</v>
      </c>
      <c r="N292" s="71">
        <v>27</v>
      </c>
      <c r="O292" s="62">
        <v>3000</v>
      </c>
      <c r="P292" s="63">
        <f>Table224523689101112131415161718192021222423456723456891011121314[[#This Row],[PEMBULATAN]]*O292</f>
        <v>81000</v>
      </c>
    </row>
    <row r="293" spans="1:16" ht="35.25" customHeight="1" x14ac:dyDescent="0.2">
      <c r="A293" s="90"/>
      <c r="B293" s="74"/>
      <c r="C293" s="72" t="s">
        <v>2172</v>
      </c>
      <c r="D293" s="77" t="s">
        <v>426</v>
      </c>
      <c r="E293" s="13">
        <v>44421</v>
      </c>
      <c r="F293" s="75" t="s">
        <v>1661</v>
      </c>
      <c r="G293" s="13">
        <v>44422</v>
      </c>
      <c r="H293" s="76" t="s">
        <v>1662</v>
      </c>
      <c r="I293" s="15">
        <v>30</v>
      </c>
      <c r="J293" s="15">
        <v>100</v>
      </c>
      <c r="K293" s="15">
        <v>29</v>
      </c>
      <c r="L293" s="15">
        <v>21</v>
      </c>
      <c r="M293" s="80">
        <v>21.75</v>
      </c>
      <c r="N293" s="71">
        <v>22</v>
      </c>
      <c r="O293" s="62">
        <v>3000</v>
      </c>
      <c r="P293" s="63">
        <f>Table224523689101112131415161718192021222423456723456891011121314[[#This Row],[PEMBULATAN]]*O293</f>
        <v>66000</v>
      </c>
    </row>
    <row r="294" spans="1:16" ht="35.25" customHeight="1" x14ac:dyDescent="0.2">
      <c r="A294" s="90"/>
      <c r="B294" s="74"/>
      <c r="C294" s="72" t="s">
        <v>2173</v>
      </c>
      <c r="D294" s="77" t="s">
        <v>426</v>
      </c>
      <c r="E294" s="13">
        <v>44421</v>
      </c>
      <c r="F294" s="75" t="s">
        <v>1661</v>
      </c>
      <c r="G294" s="13">
        <v>44422</v>
      </c>
      <c r="H294" s="76" t="s">
        <v>1662</v>
      </c>
      <c r="I294" s="15">
        <v>80</v>
      </c>
      <c r="J294" s="15">
        <v>30</v>
      </c>
      <c r="K294" s="15">
        <v>10</v>
      </c>
      <c r="L294" s="15">
        <v>10</v>
      </c>
      <c r="M294" s="80">
        <v>6</v>
      </c>
      <c r="N294" s="71">
        <v>10</v>
      </c>
      <c r="O294" s="62">
        <v>3000</v>
      </c>
      <c r="P294" s="63">
        <f>Table224523689101112131415161718192021222423456723456891011121314[[#This Row],[PEMBULATAN]]*O294</f>
        <v>30000</v>
      </c>
    </row>
    <row r="295" spans="1:16" ht="35.25" customHeight="1" x14ac:dyDescent="0.2">
      <c r="A295" s="90"/>
      <c r="B295" s="74"/>
      <c r="C295" s="72" t="s">
        <v>2174</v>
      </c>
      <c r="D295" s="77" t="s">
        <v>426</v>
      </c>
      <c r="E295" s="13">
        <v>44421</v>
      </c>
      <c r="F295" s="75" t="s">
        <v>1661</v>
      </c>
      <c r="G295" s="13">
        <v>44422</v>
      </c>
      <c r="H295" s="76" t="s">
        <v>1662</v>
      </c>
      <c r="I295" s="15">
        <v>90</v>
      </c>
      <c r="J295" s="15">
        <v>59</v>
      </c>
      <c r="K295" s="15">
        <v>29</v>
      </c>
      <c r="L295" s="15">
        <v>22</v>
      </c>
      <c r="M295" s="80">
        <v>38.497500000000002</v>
      </c>
      <c r="N295" s="71">
        <v>38</v>
      </c>
      <c r="O295" s="62">
        <v>3000</v>
      </c>
      <c r="P295" s="63">
        <f>Table224523689101112131415161718192021222423456723456891011121314[[#This Row],[PEMBULATAN]]*O295</f>
        <v>114000</v>
      </c>
    </row>
    <row r="296" spans="1:16" ht="35.25" customHeight="1" x14ac:dyDescent="0.2">
      <c r="A296" s="90"/>
      <c r="B296" s="100"/>
      <c r="C296" s="72" t="s">
        <v>3706</v>
      </c>
      <c r="D296" s="77" t="s">
        <v>426</v>
      </c>
      <c r="E296" s="13">
        <v>44421</v>
      </c>
      <c r="F296" s="75" t="s">
        <v>1661</v>
      </c>
      <c r="G296" s="13">
        <v>44422</v>
      </c>
      <c r="H296" s="76" t="s">
        <v>1662</v>
      </c>
      <c r="I296" s="15">
        <v>60</v>
      </c>
      <c r="J296" s="15">
        <v>45</v>
      </c>
      <c r="K296" s="15">
        <v>30</v>
      </c>
      <c r="L296" s="15">
        <v>19</v>
      </c>
      <c r="M296" s="80">
        <v>20.25</v>
      </c>
      <c r="N296" s="71">
        <v>20</v>
      </c>
      <c r="O296" s="62">
        <v>3000</v>
      </c>
      <c r="P296" s="63">
        <f>Table224523689101112131415161718192021222423456723456891011121314[[#This Row],[PEMBULATAN]]*O296</f>
        <v>60000</v>
      </c>
    </row>
    <row r="297" spans="1:16" ht="35.25" customHeight="1" x14ac:dyDescent="0.2">
      <c r="A297" s="90"/>
      <c r="B297" s="74" t="s">
        <v>2175</v>
      </c>
      <c r="C297" s="72" t="s">
        <v>2176</v>
      </c>
      <c r="D297" s="77" t="s">
        <v>426</v>
      </c>
      <c r="E297" s="13">
        <v>44421</v>
      </c>
      <c r="F297" s="75" t="s">
        <v>1661</v>
      </c>
      <c r="G297" s="13">
        <v>44422</v>
      </c>
      <c r="H297" s="76" t="s">
        <v>1662</v>
      </c>
      <c r="I297" s="15">
        <v>60</v>
      </c>
      <c r="J297" s="15">
        <v>40</v>
      </c>
      <c r="K297" s="15">
        <v>10</v>
      </c>
      <c r="L297" s="15">
        <v>2</v>
      </c>
      <c r="M297" s="80">
        <v>6</v>
      </c>
      <c r="N297" s="71">
        <v>6</v>
      </c>
      <c r="O297" s="62">
        <v>3000</v>
      </c>
      <c r="P297" s="63">
        <f>Table224523689101112131415161718192021222423456723456891011121314[[#This Row],[PEMBULATAN]]*O297</f>
        <v>18000</v>
      </c>
    </row>
    <row r="298" spans="1:16" ht="22.5" customHeight="1" x14ac:dyDescent="0.2">
      <c r="A298" s="143" t="s">
        <v>32</v>
      </c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5"/>
      <c r="M298" s="78">
        <f>SUBTOTAL(109,Table224523689101112131415161718192021222423456723456891011121314[KG VOLUME])</f>
        <v>4976.1285000000025</v>
      </c>
      <c r="N298" s="66">
        <f>SUM(N3:N297)</f>
        <v>6255</v>
      </c>
      <c r="O298" s="146">
        <f>SUM(P3:P297)</f>
        <v>18765000</v>
      </c>
      <c r="P298" s="147"/>
    </row>
    <row r="299" spans="1:16" ht="22.5" customHeight="1" x14ac:dyDescent="0.2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2"/>
      <c r="N299" s="84" t="s">
        <v>53</v>
      </c>
      <c r="O299" s="83"/>
      <c r="P299" s="83">
        <f>O298*10%</f>
        <v>1876500</v>
      </c>
    </row>
    <row r="300" spans="1:16" x14ac:dyDescent="0.2">
      <c r="A300" s="11"/>
      <c r="B300" s="54" t="s">
        <v>46</v>
      </c>
      <c r="C300" s="53"/>
      <c r="D300" s="55" t="s">
        <v>47</v>
      </c>
      <c r="H300" s="61"/>
      <c r="N300" s="60" t="s">
        <v>33</v>
      </c>
      <c r="P300" s="67">
        <f>O298*1%</f>
        <v>187650</v>
      </c>
    </row>
    <row r="301" spans="1:16" x14ac:dyDescent="0.2">
      <c r="A301" s="11"/>
      <c r="H301" s="61"/>
      <c r="N301" s="60" t="s">
        <v>34</v>
      </c>
      <c r="P301" s="69">
        <v>0</v>
      </c>
    </row>
    <row r="302" spans="1:16" ht="15.75" thickBot="1" x14ac:dyDescent="0.25">
      <c r="A302" s="11"/>
      <c r="H302" s="61"/>
      <c r="N302" s="60" t="s">
        <v>35</v>
      </c>
      <c r="P302" s="69">
        <v>0</v>
      </c>
    </row>
    <row r="303" spans="1:16" x14ac:dyDescent="0.2">
      <c r="A303" s="11"/>
      <c r="H303" s="61"/>
      <c r="N303" s="64" t="s">
        <v>36</v>
      </c>
      <c r="O303" s="65"/>
      <c r="P303" s="68">
        <f>O298-P299+P300</f>
        <v>17076150</v>
      </c>
    </row>
    <row r="304" spans="1:16" x14ac:dyDescent="0.2">
      <c r="B304" s="54"/>
      <c r="C304" s="53"/>
      <c r="D304" s="55"/>
    </row>
    <row r="306" spans="1:16" x14ac:dyDescent="0.2">
      <c r="A306" s="11"/>
      <c r="C306" s="53" t="s">
        <v>3713</v>
      </c>
      <c r="H306" s="61"/>
      <c r="P306" s="70"/>
    </row>
    <row r="307" spans="1:16" x14ac:dyDescent="0.2">
      <c r="A307" s="11"/>
      <c r="C307" s="2" t="s">
        <v>3714</v>
      </c>
      <c r="H307" s="61"/>
      <c r="O307" s="56"/>
      <c r="P307" s="70"/>
    </row>
    <row r="308" spans="1:16" s="3" customFormat="1" x14ac:dyDescent="0.25">
      <c r="A308" s="11"/>
      <c r="B308" s="2"/>
      <c r="C308" s="2" t="s">
        <v>3715</v>
      </c>
      <c r="E308" s="12"/>
      <c r="H308" s="61"/>
      <c r="N308" s="14"/>
      <c r="O308" s="14"/>
      <c r="P308" s="14"/>
    </row>
    <row r="309" spans="1:16" s="3" customFormat="1" x14ac:dyDescent="0.25">
      <c r="A309" s="11"/>
      <c r="B309" s="2"/>
      <c r="C309" s="2" t="s">
        <v>3402</v>
      </c>
      <c r="E309" s="12"/>
      <c r="H309" s="61"/>
      <c r="N309" s="14"/>
      <c r="O309" s="14"/>
      <c r="P309" s="14"/>
    </row>
    <row r="310" spans="1:16" s="3" customFormat="1" x14ac:dyDescent="0.2">
      <c r="A310" s="11"/>
      <c r="B310" s="2"/>
      <c r="C310" s="53" t="s">
        <v>3716</v>
      </c>
      <c r="E310" s="12"/>
      <c r="H310" s="61"/>
      <c r="N310" s="14"/>
      <c r="O310" s="14"/>
      <c r="P310" s="14"/>
    </row>
    <row r="311" spans="1:16" s="3" customFormat="1" x14ac:dyDescent="0.25">
      <c r="A311" s="11"/>
      <c r="B311" s="2"/>
      <c r="C311" s="2" t="s">
        <v>3399</v>
      </c>
      <c r="E311" s="12"/>
      <c r="H311" s="61"/>
      <c r="N311" s="14"/>
      <c r="O311" s="14"/>
      <c r="P311" s="14"/>
    </row>
    <row r="312" spans="1:16" s="3" customFormat="1" x14ac:dyDescent="0.25">
      <c r="A312" s="11"/>
      <c r="B312" s="2"/>
      <c r="C312" s="2" t="s">
        <v>3717</v>
      </c>
      <c r="E312" s="12"/>
      <c r="H312" s="61"/>
      <c r="N312" s="14"/>
      <c r="O312" s="14"/>
      <c r="P312" s="14"/>
    </row>
    <row r="313" spans="1:16" s="3" customFormat="1" x14ac:dyDescent="0.25">
      <c r="A313" s="11"/>
      <c r="B313" s="2"/>
      <c r="C313" s="2" t="s">
        <v>3383</v>
      </c>
      <c r="E313" s="12"/>
      <c r="H313" s="61"/>
      <c r="N313" s="14"/>
      <c r="O313" s="14"/>
      <c r="P313" s="14"/>
    </row>
    <row r="314" spans="1:16" s="3" customFormat="1" x14ac:dyDescent="0.25">
      <c r="A314" s="11"/>
      <c r="B314" s="2"/>
      <c r="C314" s="2" t="s">
        <v>3393</v>
      </c>
      <c r="E314" s="12"/>
      <c r="H314" s="61"/>
      <c r="N314" s="14"/>
      <c r="O314" s="14"/>
      <c r="P314" s="14"/>
    </row>
    <row r="315" spans="1:16" s="3" customFormat="1" x14ac:dyDescent="0.25">
      <c r="A315" s="11"/>
      <c r="B315" s="2"/>
      <c r="C315" s="2" t="s">
        <v>3394</v>
      </c>
      <c r="E315" s="12"/>
      <c r="H315" s="61"/>
      <c r="N315" s="14"/>
      <c r="O315" s="14"/>
      <c r="P315" s="14"/>
    </row>
    <row r="316" spans="1:16" s="3" customFormat="1" x14ac:dyDescent="0.25">
      <c r="A316" s="11"/>
      <c r="B316" s="2"/>
      <c r="C316" s="2" t="s">
        <v>3382</v>
      </c>
      <c r="E316" s="12"/>
      <c r="H316" s="61"/>
      <c r="N316" s="14"/>
      <c r="O316" s="14"/>
      <c r="P316" s="14"/>
    </row>
    <row r="317" spans="1:16" s="3" customFormat="1" x14ac:dyDescent="0.25">
      <c r="A317" s="11"/>
      <c r="B317" s="2"/>
      <c r="C317" s="2" t="s">
        <v>3371</v>
      </c>
      <c r="E317" s="12"/>
      <c r="H317" s="61"/>
      <c r="N317" s="14"/>
      <c r="O317" s="14"/>
      <c r="P317" s="14"/>
    </row>
    <row r="318" spans="1:16" s="3" customFormat="1" x14ac:dyDescent="0.25">
      <c r="A318" s="11"/>
      <c r="B318" s="2"/>
      <c r="C318" s="2" t="s">
        <v>3362</v>
      </c>
      <c r="E318" s="12"/>
      <c r="H318" s="61"/>
      <c r="N318" s="14"/>
      <c r="O318" s="14"/>
      <c r="P318" s="14"/>
    </row>
    <row r="319" spans="1:16" s="3" customFormat="1" x14ac:dyDescent="0.25">
      <c r="A319" s="11"/>
      <c r="B319" s="2"/>
      <c r="C319" s="2" t="s">
        <v>3374</v>
      </c>
      <c r="E319" s="12"/>
      <c r="H319" s="61"/>
      <c r="N319" s="14"/>
      <c r="O319" s="14"/>
      <c r="P319" s="14"/>
    </row>
    <row r="320" spans="1:16" x14ac:dyDescent="0.2">
      <c r="C320" s="2" t="s">
        <v>3375</v>
      </c>
    </row>
    <row r="321" spans="3:3" x14ac:dyDescent="0.2">
      <c r="C321" s="2" t="s">
        <v>3373</v>
      </c>
    </row>
    <row r="322" spans="3:3" x14ac:dyDescent="0.2">
      <c r="C322" s="2" t="s">
        <v>3350</v>
      </c>
    </row>
    <row r="323" spans="3:3" x14ac:dyDescent="0.2">
      <c r="C323" s="2" t="s">
        <v>3359</v>
      </c>
    </row>
    <row r="324" spans="3:3" x14ac:dyDescent="0.2">
      <c r="C324" s="2" t="s">
        <v>3366</v>
      </c>
    </row>
    <row r="325" spans="3:3" x14ac:dyDescent="0.2">
      <c r="C325" s="2" t="s">
        <v>3368</v>
      </c>
    </row>
    <row r="326" spans="3:3" x14ac:dyDescent="0.2">
      <c r="C326" s="2" t="s">
        <v>3352</v>
      </c>
    </row>
    <row r="327" spans="3:3" x14ac:dyDescent="0.2">
      <c r="C327" s="2" t="s">
        <v>3358</v>
      </c>
    </row>
    <row r="328" spans="3:3" x14ac:dyDescent="0.2">
      <c r="C328" s="2" t="s">
        <v>3367</v>
      </c>
    </row>
    <row r="329" spans="3:3" x14ac:dyDescent="0.2">
      <c r="C329" s="2" t="s">
        <v>3348</v>
      </c>
    </row>
    <row r="330" spans="3:3" x14ac:dyDescent="0.2">
      <c r="C330" s="2" t="s">
        <v>3341</v>
      </c>
    </row>
    <row r="331" spans="3:3" x14ac:dyDescent="0.2">
      <c r="C331" s="2" t="s">
        <v>3345</v>
      </c>
    </row>
    <row r="332" spans="3:3" x14ac:dyDescent="0.2">
      <c r="C332" s="2" t="s">
        <v>3322</v>
      </c>
    </row>
    <row r="333" spans="3:3" x14ac:dyDescent="0.2">
      <c r="C333" s="2" t="s">
        <v>3320</v>
      </c>
    </row>
    <row r="334" spans="3:3" x14ac:dyDescent="0.2">
      <c r="C334" s="2" t="s">
        <v>3306</v>
      </c>
    </row>
    <row r="335" spans="3:3" x14ac:dyDescent="0.2">
      <c r="C335" s="2" t="s">
        <v>3299</v>
      </c>
    </row>
    <row r="336" spans="3:3" x14ac:dyDescent="0.2">
      <c r="C336" s="2" t="s">
        <v>3280</v>
      </c>
    </row>
    <row r="337" spans="3:3" x14ac:dyDescent="0.2">
      <c r="C337" s="2" t="s">
        <v>3302</v>
      </c>
    </row>
    <row r="338" spans="3:3" x14ac:dyDescent="0.2">
      <c r="C338" s="2" t="s">
        <v>3333</v>
      </c>
    </row>
    <row r="339" spans="3:3" x14ac:dyDescent="0.2">
      <c r="C339" s="2" t="s">
        <v>3298</v>
      </c>
    </row>
    <row r="340" spans="3:3" x14ac:dyDescent="0.2">
      <c r="C340" s="2" t="s">
        <v>3301</v>
      </c>
    </row>
    <row r="341" spans="3:3" x14ac:dyDescent="0.2">
      <c r="C341" s="2" t="s">
        <v>3379</v>
      </c>
    </row>
    <row r="342" spans="3:3" x14ac:dyDescent="0.2">
      <c r="C342" s="2" t="s">
        <v>3365</v>
      </c>
    </row>
    <row r="343" spans="3:3" x14ac:dyDescent="0.2">
      <c r="C343" s="2" t="s">
        <v>3356</v>
      </c>
    </row>
    <row r="344" spans="3:3" x14ac:dyDescent="0.2">
      <c r="C344" s="2" t="s">
        <v>3346</v>
      </c>
    </row>
    <row r="345" spans="3:3" x14ac:dyDescent="0.2">
      <c r="C345" s="2" t="s">
        <v>3335</v>
      </c>
    </row>
    <row r="346" spans="3:3" x14ac:dyDescent="0.2">
      <c r="C346" s="2" t="s">
        <v>3384</v>
      </c>
    </row>
    <row r="347" spans="3:3" x14ac:dyDescent="0.2">
      <c r="C347" s="2" t="s">
        <v>3339</v>
      </c>
    </row>
    <row r="348" spans="3:3" x14ac:dyDescent="0.2">
      <c r="C348" s="2" t="s">
        <v>3327</v>
      </c>
    </row>
    <row r="349" spans="3:3" x14ac:dyDescent="0.2">
      <c r="C349" s="2" t="s">
        <v>3386</v>
      </c>
    </row>
    <row r="350" spans="3:3" x14ac:dyDescent="0.2">
      <c r="C350" s="2" t="s">
        <v>3318</v>
      </c>
    </row>
    <row r="351" spans="3:3" x14ac:dyDescent="0.2">
      <c r="C351" s="2" t="s">
        <v>3325</v>
      </c>
    </row>
    <row r="352" spans="3:3" x14ac:dyDescent="0.2">
      <c r="C352" s="2" t="s">
        <v>3309</v>
      </c>
    </row>
    <row r="353" spans="3:3" x14ac:dyDescent="0.2">
      <c r="C353" s="2" t="s">
        <v>3314</v>
      </c>
    </row>
    <row r="354" spans="3:3" x14ac:dyDescent="0.2">
      <c r="C354" s="2" t="s">
        <v>3290</v>
      </c>
    </row>
    <row r="355" spans="3:3" x14ac:dyDescent="0.2">
      <c r="C355" s="2" t="s">
        <v>3268</v>
      </c>
    </row>
    <row r="356" spans="3:3" x14ac:dyDescent="0.2">
      <c r="C356" s="2" t="s">
        <v>3288</v>
      </c>
    </row>
    <row r="357" spans="3:3" x14ac:dyDescent="0.2">
      <c r="C357" s="2" t="s">
        <v>3287</v>
      </c>
    </row>
    <row r="358" spans="3:3" x14ac:dyDescent="0.2">
      <c r="C358" s="2" t="s">
        <v>3261</v>
      </c>
    </row>
    <row r="359" spans="3:3" x14ac:dyDescent="0.2">
      <c r="C359" s="2" t="s">
        <v>3274</v>
      </c>
    </row>
    <row r="360" spans="3:3" x14ac:dyDescent="0.2">
      <c r="C360" s="2" t="s">
        <v>3246</v>
      </c>
    </row>
    <row r="361" spans="3:3" x14ac:dyDescent="0.2">
      <c r="C361" s="2" t="s">
        <v>3259</v>
      </c>
    </row>
    <row r="362" spans="3:3" x14ac:dyDescent="0.2">
      <c r="C362" s="2" t="s">
        <v>3266</v>
      </c>
    </row>
    <row r="363" spans="3:3" x14ac:dyDescent="0.2">
      <c r="C363" s="2" t="s">
        <v>3338</v>
      </c>
    </row>
    <row r="364" spans="3:3" x14ac:dyDescent="0.2">
      <c r="C364" s="2" t="s">
        <v>3269</v>
      </c>
    </row>
    <row r="365" spans="3:3" x14ac:dyDescent="0.2">
      <c r="C365" s="2" t="s">
        <v>3243</v>
      </c>
    </row>
    <row r="366" spans="3:3" x14ac:dyDescent="0.2">
      <c r="C366" s="2" t="s">
        <v>3242</v>
      </c>
    </row>
    <row r="367" spans="3:3" x14ac:dyDescent="0.2">
      <c r="C367" s="2" t="s">
        <v>3244</v>
      </c>
    </row>
    <row r="368" spans="3:3" x14ac:dyDescent="0.2">
      <c r="C368" s="2" t="s">
        <v>3389</v>
      </c>
    </row>
    <row r="369" spans="3:3" x14ac:dyDescent="0.2">
      <c r="C369" s="2" t="s">
        <v>3390</v>
      </c>
    </row>
    <row r="370" spans="3:3" x14ac:dyDescent="0.2">
      <c r="C370" s="2" t="s">
        <v>3391</v>
      </c>
    </row>
    <row r="371" spans="3:3" x14ac:dyDescent="0.2">
      <c r="C371" s="2" t="s">
        <v>3256</v>
      </c>
    </row>
    <row r="372" spans="3:3" x14ac:dyDescent="0.2">
      <c r="C372" s="2" t="s">
        <v>3353</v>
      </c>
    </row>
    <row r="373" spans="3:3" x14ac:dyDescent="0.2">
      <c r="C373" s="2" t="s">
        <v>3340</v>
      </c>
    </row>
    <row r="374" spans="3:3" x14ac:dyDescent="0.2">
      <c r="C374" s="2" t="s">
        <v>3351</v>
      </c>
    </row>
    <row r="375" spans="3:3" x14ac:dyDescent="0.2">
      <c r="C375" s="2" t="s">
        <v>3282</v>
      </c>
    </row>
    <row r="376" spans="3:3" x14ac:dyDescent="0.2">
      <c r="C376" s="2" t="s">
        <v>3328</v>
      </c>
    </row>
    <row r="377" spans="3:3" x14ac:dyDescent="0.2">
      <c r="C377" s="2" t="s">
        <v>3317</v>
      </c>
    </row>
    <row r="378" spans="3:3" x14ac:dyDescent="0.2">
      <c r="C378" s="2" t="s">
        <v>3291</v>
      </c>
    </row>
    <row r="379" spans="3:3" x14ac:dyDescent="0.2">
      <c r="C379" s="2" t="s">
        <v>3277</v>
      </c>
    </row>
    <row r="380" spans="3:3" x14ac:dyDescent="0.2">
      <c r="C380" s="2" t="s">
        <v>3289</v>
      </c>
    </row>
    <row r="381" spans="3:3" x14ac:dyDescent="0.2">
      <c r="C381" s="2" t="s">
        <v>3273</v>
      </c>
    </row>
    <row r="382" spans="3:3" x14ac:dyDescent="0.2">
      <c r="C382" s="2" t="s">
        <v>3227</v>
      </c>
    </row>
    <row r="383" spans="3:3" x14ac:dyDescent="0.2">
      <c r="C383" s="2" t="s">
        <v>3331</v>
      </c>
    </row>
    <row r="384" spans="3:3" x14ac:dyDescent="0.2">
      <c r="C384" s="2" t="s">
        <v>3265</v>
      </c>
    </row>
    <row r="385" spans="3:3" x14ac:dyDescent="0.2">
      <c r="C385" s="2" t="s">
        <v>3304</v>
      </c>
    </row>
    <row r="386" spans="3:3" x14ac:dyDescent="0.2">
      <c r="C386" s="2" t="s">
        <v>3293</v>
      </c>
    </row>
    <row r="387" spans="3:3" x14ac:dyDescent="0.2">
      <c r="C387" s="2" t="s">
        <v>3214</v>
      </c>
    </row>
    <row r="388" spans="3:3" x14ac:dyDescent="0.2">
      <c r="C388" s="2" t="s">
        <v>3230</v>
      </c>
    </row>
    <row r="389" spans="3:3" x14ac:dyDescent="0.2">
      <c r="C389" s="2" t="s">
        <v>3221</v>
      </c>
    </row>
    <row r="390" spans="3:3" x14ac:dyDescent="0.2">
      <c r="C390" s="2" t="s">
        <v>3218</v>
      </c>
    </row>
    <row r="391" spans="3:3" x14ac:dyDescent="0.2">
      <c r="C391" s="2" t="s">
        <v>3224</v>
      </c>
    </row>
    <row r="392" spans="3:3" x14ac:dyDescent="0.2">
      <c r="C392" s="2" t="s">
        <v>3222</v>
      </c>
    </row>
    <row r="393" spans="3:3" x14ac:dyDescent="0.2">
      <c r="C393" s="2" t="s">
        <v>3223</v>
      </c>
    </row>
    <row r="394" spans="3:3" x14ac:dyDescent="0.2">
      <c r="C394" s="2" t="s">
        <v>3403</v>
      </c>
    </row>
    <row r="395" spans="3:3" x14ac:dyDescent="0.2">
      <c r="C395" s="2" t="s">
        <v>3257</v>
      </c>
    </row>
    <row r="396" spans="3:3" x14ac:dyDescent="0.2">
      <c r="C396" s="2" t="s">
        <v>3213</v>
      </c>
    </row>
    <row r="397" spans="3:3" x14ac:dyDescent="0.2">
      <c r="C397" s="2" t="s">
        <v>3247</v>
      </c>
    </row>
    <row r="398" spans="3:3" x14ac:dyDescent="0.2">
      <c r="C398" s="2" t="s">
        <v>3205</v>
      </c>
    </row>
    <row r="399" spans="3:3" x14ac:dyDescent="0.2">
      <c r="C399" s="2" t="s">
        <v>3250</v>
      </c>
    </row>
    <row r="400" spans="3:3" x14ac:dyDescent="0.2">
      <c r="C400" s="2" t="s">
        <v>3191</v>
      </c>
    </row>
    <row r="401" spans="3:3" x14ac:dyDescent="0.2">
      <c r="C401" s="2" t="s">
        <v>3193</v>
      </c>
    </row>
    <row r="402" spans="3:3" x14ac:dyDescent="0.2">
      <c r="C402" s="2" t="s">
        <v>3188</v>
      </c>
    </row>
    <row r="403" spans="3:3" x14ac:dyDescent="0.2">
      <c r="C403" s="2" t="s">
        <v>3248</v>
      </c>
    </row>
    <row r="404" spans="3:3" x14ac:dyDescent="0.2">
      <c r="C404" s="2" t="s">
        <v>3199</v>
      </c>
    </row>
    <row r="405" spans="3:3" x14ac:dyDescent="0.2">
      <c r="C405" s="2" t="s">
        <v>3198</v>
      </c>
    </row>
    <row r="406" spans="3:3" x14ac:dyDescent="0.2">
      <c r="C406" s="2" t="s">
        <v>3129</v>
      </c>
    </row>
    <row r="407" spans="3:3" x14ac:dyDescent="0.2">
      <c r="C407" s="2" t="s">
        <v>3174</v>
      </c>
    </row>
    <row r="408" spans="3:3" x14ac:dyDescent="0.2">
      <c r="C408" s="2" t="s">
        <v>3126</v>
      </c>
    </row>
    <row r="409" spans="3:3" x14ac:dyDescent="0.2">
      <c r="C409" s="2" t="s">
        <v>3103</v>
      </c>
    </row>
    <row r="410" spans="3:3" x14ac:dyDescent="0.2">
      <c r="C410" s="2" t="s">
        <v>3123</v>
      </c>
    </row>
    <row r="411" spans="3:3" x14ac:dyDescent="0.2">
      <c r="C411" s="2" t="s">
        <v>3110</v>
      </c>
    </row>
    <row r="412" spans="3:3" x14ac:dyDescent="0.2">
      <c r="C412" s="2" t="s">
        <v>3163</v>
      </c>
    </row>
    <row r="413" spans="3:3" x14ac:dyDescent="0.2">
      <c r="C413" s="2" t="s">
        <v>3200</v>
      </c>
    </row>
    <row r="414" spans="3:3" x14ac:dyDescent="0.2">
      <c r="C414" s="2" t="s">
        <v>3187</v>
      </c>
    </row>
    <row r="415" spans="3:3" x14ac:dyDescent="0.2">
      <c r="C415" s="2" t="s">
        <v>3106</v>
      </c>
    </row>
    <row r="416" spans="3:3" x14ac:dyDescent="0.2">
      <c r="C416" s="2" t="s">
        <v>3107</v>
      </c>
    </row>
    <row r="417" spans="3:3" x14ac:dyDescent="0.2">
      <c r="C417" s="2" t="s">
        <v>3113</v>
      </c>
    </row>
    <row r="418" spans="3:3" x14ac:dyDescent="0.2">
      <c r="C418" s="2" t="s">
        <v>3112</v>
      </c>
    </row>
    <row r="419" spans="3:3" x14ac:dyDescent="0.2">
      <c r="C419" s="2" t="s">
        <v>3119</v>
      </c>
    </row>
    <row r="420" spans="3:3" x14ac:dyDescent="0.2">
      <c r="C420" s="2" t="s">
        <v>3196</v>
      </c>
    </row>
    <row r="421" spans="3:3" x14ac:dyDescent="0.2">
      <c r="C421" s="2" t="s">
        <v>3139</v>
      </c>
    </row>
    <row r="422" spans="3:3" x14ac:dyDescent="0.2">
      <c r="C422" s="2" t="s">
        <v>3135</v>
      </c>
    </row>
    <row r="423" spans="3:3" x14ac:dyDescent="0.2">
      <c r="C423" s="2" t="s">
        <v>3140</v>
      </c>
    </row>
    <row r="424" spans="3:3" x14ac:dyDescent="0.2">
      <c r="C424" s="2" t="s">
        <v>3130</v>
      </c>
    </row>
    <row r="425" spans="3:3" x14ac:dyDescent="0.2">
      <c r="C425" s="2" t="s">
        <v>3142</v>
      </c>
    </row>
    <row r="426" spans="3:3" x14ac:dyDescent="0.2">
      <c r="C426" s="2" t="s">
        <v>3143</v>
      </c>
    </row>
    <row r="427" spans="3:3" x14ac:dyDescent="0.2">
      <c r="C427" s="2" t="s">
        <v>3109</v>
      </c>
    </row>
    <row r="428" spans="3:3" x14ac:dyDescent="0.2">
      <c r="C428" s="2" t="s">
        <v>3157</v>
      </c>
    </row>
    <row r="429" spans="3:3" x14ac:dyDescent="0.2">
      <c r="C429" s="2" t="s">
        <v>3235</v>
      </c>
    </row>
    <row r="430" spans="3:3" x14ac:dyDescent="0.2">
      <c r="C430" s="2" t="s">
        <v>3167</v>
      </c>
    </row>
    <row r="431" spans="3:3" x14ac:dyDescent="0.2">
      <c r="C431" s="2" t="s">
        <v>3095</v>
      </c>
    </row>
    <row r="432" spans="3:3" x14ac:dyDescent="0.2">
      <c r="C432" s="2" t="s">
        <v>3025</v>
      </c>
    </row>
    <row r="433" spans="3:3" x14ac:dyDescent="0.2">
      <c r="C433" s="2" t="s">
        <v>3183</v>
      </c>
    </row>
    <row r="434" spans="3:3" x14ac:dyDescent="0.2">
      <c r="C434" s="2" t="s">
        <v>3152</v>
      </c>
    </row>
    <row r="435" spans="3:3" x14ac:dyDescent="0.2">
      <c r="C435" s="2" t="s">
        <v>3138</v>
      </c>
    </row>
    <row r="436" spans="3:3" x14ac:dyDescent="0.2">
      <c r="C436" s="2" t="s">
        <v>3124</v>
      </c>
    </row>
    <row r="437" spans="3:3" x14ac:dyDescent="0.2">
      <c r="C437" s="2" t="s">
        <v>3153</v>
      </c>
    </row>
    <row r="438" spans="3:3" x14ac:dyDescent="0.2">
      <c r="C438" s="2" t="s">
        <v>3147</v>
      </c>
    </row>
    <row r="439" spans="3:3" x14ac:dyDescent="0.2">
      <c r="C439" s="2" t="s">
        <v>3111</v>
      </c>
    </row>
    <row r="440" spans="3:3" x14ac:dyDescent="0.2">
      <c r="C440" s="2" t="s">
        <v>3134</v>
      </c>
    </row>
    <row r="441" spans="3:3" x14ac:dyDescent="0.2">
      <c r="C441" s="2" t="s">
        <v>3145</v>
      </c>
    </row>
    <row r="442" spans="3:3" x14ac:dyDescent="0.2">
      <c r="C442" s="2" t="s">
        <v>3117</v>
      </c>
    </row>
    <row r="443" spans="3:3" x14ac:dyDescent="0.2">
      <c r="C443" s="2" t="s">
        <v>3154</v>
      </c>
    </row>
    <row r="444" spans="3:3" x14ac:dyDescent="0.2">
      <c r="C444" s="2" t="s">
        <v>3181</v>
      </c>
    </row>
    <row r="445" spans="3:3" x14ac:dyDescent="0.2">
      <c r="C445" s="2" t="s">
        <v>3030</v>
      </c>
    </row>
    <row r="446" spans="3:3" x14ac:dyDescent="0.2">
      <c r="C446" s="2" t="s">
        <v>3073</v>
      </c>
    </row>
    <row r="447" spans="3:3" x14ac:dyDescent="0.2">
      <c r="C447" s="2" t="s">
        <v>3029</v>
      </c>
    </row>
    <row r="448" spans="3:3" x14ac:dyDescent="0.2">
      <c r="C448" s="2" t="s">
        <v>3038</v>
      </c>
    </row>
    <row r="449" spans="3:3" x14ac:dyDescent="0.2">
      <c r="C449" s="2" t="s">
        <v>3085</v>
      </c>
    </row>
    <row r="450" spans="3:3" x14ac:dyDescent="0.2">
      <c r="C450" s="2" t="s">
        <v>3054</v>
      </c>
    </row>
    <row r="451" spans="3:3" x14ac:dyDescent="0.2">
      <c r="C451" s="2" t="s">
        <v>3040</v>
      </c>
    </row>
    <row r="452" spans="3:3" x14ac:dyDescent="0.2">
      <c r="C452" s="2" t="s">
        <v>3078</v>
      </c>
    </row>
    <row r="453" spans="3:3" x14ac:dyDescent="0.2">
      <c r="C453" s="2" t="s">
        <v>3059</v>
      </c>
    </row>
    <row r="454" spans="3:3" x14ac:dyDescent="0.2">
      <c r="C454" s="2" t="s">
        <v>3028</v>
      </c>
    </row>
    <row r="455" spans="3:3" x14ac:dyDescent="0.2">
      <c r="C455" s="2" t="s">
        <v>3166</v>
      </c>
    </row>
    <row r="456" spans="3:3" x14ac:dyDescent="0.2">
      <c r="C456" s="2" t="s">
        <v>3097</v>
      </c>
    </row>
    <row r="457" spans="3:3" x14ac:dyDescent="0.2">
      <c r="C457" s="2" t="s">
        <v>3172</v>
      </c>
    </row>
    <row r="458" spans="3:3" x14ac:dyDescent="0.2">
      <c r="C458" s="2" t="s">
        <v>3175</v>
      </c>
    </row>
    <row r="459" spans="3:3" x14ac:dyDescent="0.2">
      <c r="C459" s="2" t="s">
        <v>3079</v>
      </c>
    </row>
    <row r="460" spans="3:3" x14ac:dyDescent="0.2">
      <c r="C460" s="2" t="s">
        <v>3056</v>
      </c>
    </row>
    <row r="461" spans="3:3" x14ac:dyDescent="0.2">
      <c r="C461" s="2" t="s">
        <v>3048</v>
      </c>
    </row>
    <row r="462" spans="3:3" x14ac:dyDescent="0.2">
      <c r="C462" s="2" t="s">
        <v>3083</v>
      </c>
    </row>
    <row r="463" spans="3:3" x14ac:dyDescent="0.2">
      <c r="C463" s="2" t="s">
        <v>3060</v>
      </c>
    </row>
    <row r="464" spans="3:3" x14ac:dyDescent="0.2">
      <c r="C464" s="2" t="s">
        <v>3076</v>
      </c>
    </row>
    <row r="465" spans="3:3" x14ac:dyDescent="0.2">
      <c r="C465" s="2" t="s">
        <v>3069</v>
      </c>
    </row>
    <row r="466" spans="3:3" x14ac:dyDescent="0.2">
      <c r="C466" s="2" t="s">
        <v>3080</v>
      </c>
    </row>
    <row r="467" spans="3:3" x14ac:dyDescent="0.2">
      <c r="C467" s="2" t="s">
        <v>3074</v>
      </c>
    </row>
    <row r="468" spans="3:3" x14ac:dyDescent="0.2">
      <c r="C468" s="2" t="s">
        <v>3070</v>
      </c>
    </row>
    <row r="469" spans="3:3" x14ac:dyDescent="0.2">
      <c r="C469" s="2" t="s">
        <v>3072</v>
      </c>
    </row>
    <row r="470" spans="3:3" x14ac:dyDescent="0.2">
      <c r="C470" s="2" t="s">
        <v>3067</v>
      </c>
    </row>
    <row r="471" spans="3:3" x14ac:dyDescent="0.2">
      <c r="C471" s="2" t="s">
        <v>3063</v>
      </c>
    </row>
    <row r="472" spans="3:3" x14ac:dyDescent="0.2">
      <c r="C472" s="2" t="s">
        <v>3049</v>
      </c>
    </row>
    <row r="473" spans="3:3" x14ac:dyDescent="0.2">
      <c r="C473" s="2" t="s">
        <v>3718</v>
      </c>
    </row>
    <row r="474" spans="3:3" x14ac:dyDescent="0.2">
      <c r="C474" s="2" t="s">
        <v>3719</v>
      </c>
    </row>
    <row r="475" spans="3:3" x14ac:dyDescent="0.2">
      <c r="C475" s="2" t="s">
        <v>3720</v>
      </c>
    </row>
    <row r="476" spans="3:3" x14ac:dyDescent="0.2">
      <c r="C476" s="2" t="s">
        <v>3721</v>
      </c>
    </row>
    <row r="477" spans="3:3" x14ac:dyDescent="0.2">
      <c r="C477" s="2" t="s">
        <v>3722</v>
      </c>
    </row>
    <row r="478" spans="3:3" x14ac:dyDescent="0.2">
      <c r="C478" s="2" t="s">
        <v>3723</v>
      </c>
    </row>
    <row r="479" spans="3:3" x14ac:dyDescent="0.2">
      <c r="C479" s="2" t="s">
        <v>3724</v>
      </c>
    </row>
    <row r="480" spans="3:3" x14ac:dyDescent="0.2">
      <c r="C480" s="2" t="s">
        <v>3725</v>
      </c>
    </row>
    <row r="481" spans="3:3" x14ac:dyDescent="0.2">
      <c r="C481" s="2" t="s">
        <v>3726</v>
      </c>
    </row>
    <row r="482" spans="3:3" x14ac:dyDescent="0.2">
      <c r="C482" s="2" t="s">
        <v>3727</v>
      </c>
    </row>
    <row r="483" spans="3:3" x14ac:dyDescent="0.2">
      <c r="C483" s="2" t="s">
        <v>3728</v>
      </c>
    </row>
    <row r="484" spans="3:3" x14ac:dyDescent="0.2">
      <c r="C484" s="2" t="s">
        <v>3729</v>
      </c>
    </row>
    <row r="485" spans="3:3" x14ac:dyDescent="0.2">
      <c r="C485" s="2" t="s">
        <v>3730</v>
      </c>
    </row>
    <row r="486" spans="3:3" x14ac:dyDescent="0.2">
      <c r="C486" s="2" t="s">
        <v>3731</v>
      </c>
    </row>
    <row r="487" spans="3:3" x14ac:dyDescent="0.2">
      <c r="C487" s="2" t="s">
        <v>3732</v>
      </c>
    </row>
    <row r="488" spans="3:3" x14ac:dyDescent="0.2">
      <c r="C488" s="2" t="s">
        <v>3733</v>
      </c>
    </row>
    <row r="489" spans="3:3" x14ac:dyDescent="0.2">
      <c r="C489" s="2" t="s">
        <v>3734</v>
      </c>
    </row>
    <row r="490" spans="3:3" x14ac:dyDescent="0.2">
      <c r="C490" s="2" t="s">
        <v>3735</v>
      </c>
    </row>
    <row r="491" spans="3:3" x14ac:dyDescent="0.2">
      <c r="C491" s="2" t="s">
        <v>3736</v>
      </c>
    </row>
    <row r="492" spans="3:3" x14ac:dyDescent="0.2">
      <c r="C492" s="2" t="s">
        <v>3737</v>
      </c>
    </row>
    <row r="493" spans="3:3" x14ac:dyDescent="0.2">
      <c r="C493" s="2" t="s">
        <v>3738</v>
      </c>
    </row>
    <row r="494" spans="3:3" x14ac:dyDescent="0.2">
      <c r="C494" s="2" t="s">
        <v>3739</v>
      </c>
    </row>
    <row r="495" spans="3:3" x14ac:dyDescent="0.2">
      <c r="C495" s="2" t="s">
        <v>3740</v>
      </c>
    </row>
    <row r="496" spans="3:3" x14ac:dyDescent="0.2">
      <c r="C496" s="2" t="s">
        <v>3741</v>
      </c>
    </row>
    <row r="497" spans="3:3" x14ac:dyDescent="0.2">
      <c r="C497" s="2" t="s">
        <v>3742</v>
      </c>
    </row>
    <row r="498" spans="3:3" x14ac:dyDescent="0.2">
      <c r="C498" s="2" t="s">
        <v>3743</v>
      </c>
    </row>
    <row r="499" spans="3:3" x14ac:dyDescent="0.2">
      <c r="C499" s="2" t="s">
        <v>3744</v>
      </c>
    </row>
    <row r="500" spans="3:3" x14ac:dyDescent="0.2">
      <c r="C500" s="2" t="s">
        <v>3745</v>
      </c>
    </row>
    <row r="501" spans="3:3" x14ac:dyDescent="0.2">
      <c r="C501" s="2" t="s">
        <v>3746</v>
      </c>
    </row>
    <row r="502" spans="3:3" x14ac:dyDescent="0.2">
      <c r="C502" s="2" t="s">
        <v>3747</v>
      </c>
    </row>
    <row r="503" spans="3:3" x14ac:dyDescent="0.2">
      <c r="C503" s="2" t="s">
        <v>3748</v>
      </c>
    </row>
    <row r="504" spans="3:3" x14ac:dyDescent="0.2">
      <c r="C504" s="2" t="s">
        <v>3749</v>
      </c>
    </row>
    <row r="505" spans="3:3" x14ac:dyDescent="0.2">
      <c r="C505" s="2" t="s">
        <v>3750</v>
      </c>
    </row>
    <row r="506" spans="3:3" x14ac:dyDescent="0.2">
      <c r="C506" s="2" t="s">
        <v>3751</v>
      </c>
    </row>
    <row r="507" spans="3:3" x14ac:dyDescent="0.2">
      <c r="C507" s="2" t="s">
        <v>3752</v>
      </c>
    </row>
    <row r="508" spans="3:3" x14ac:dyDescent="0.2">
      <c r="C508" s="2" t="s">
        <v>3753</v>
      </c>
    </row>
    <row r="509" spans="3:3" x14ac:dyDescent="0.2">
      <c r="C509" s="2" t="s">
        <v>3754</v>
      </c>
    </row>
    <row r="510" spans="3:3" x14ac:dyDescent="0.2">
      <c r="C510" s="2" t="s">
        <v>3755</v>
      </c>
    </row>
    <row r="511" spans="3:3" x14ac:dyDescent="0.2">
      <c r="C511" s="2" t="s">
        <v>3756</v>
      </c>
    </row>
    <row r="512" spans="3:3" x14ac:dyDescent="0.2">
      <c r="C512" s="2" t="s">
        <v>3757</v>
      </c>
    </row>
    <row r="513" spans="3:3" x14ac:dyDescent="0.2">
      <c r="C513" s="2" t="s">
        <v>3758</v>
      </c>
    </row>
    <row r="514" spans="3:3" x14ac:dyDescent="0.2">
      <c r="C514" s="2" t="s">
        <v>3759</v>
      </c>
    </row>
    <row r="515" spans="3:3" x14ac:dyDescent="0.2">
      <c r="C515" s="2" t="s">
        <v>3760</v>
      </c>
    </row>
    <row r="516" spans="3:3" x14ac:dyDescent="0.2">
      <c r="C516" s="2" t="s">
        <v>3761</v>
      </c>
    </row>
    <row r="517" spans="3:3" x14ac:dyDescent="0.2">
      <c r="C517" s="2" t="s">
        <v>3762</v>
      </c>
    </row>
    <row r="518" spans="3:3" x14ac:dyDescent="0.2">
      <c r="C518" s="2" t="s">
        <v>3763</v>
      </c>
    </row>
    <row r="519" spans="3:3" x14ac:dyDescent="0.2">
      <c r="C519" s="2" t="s">
        <v>3764</v>
      </c>
    </row>
    <row r="520" spans="3:3" x14ac:dyDescent="0.2">
      <c r="C520" s="2" t="s">
        <v>3765</v>
      </c>
    </row>
    <row r="521" spans="3:3" x14ac:dyDescent="0.2">
      <c r="C521" s="2" t="s">
        <v>3766</v>
      </c>
    </row>
    <row r="522" spans="3:3" x14ac:dyDescent="0.2">
      <c r="C522" s="2" t="s">
        <v>3767</v>
      </c>
    </row>
    <row r="523" spans="3:3" x14ac:dyDescent="0.2">
      <c r="C523" s="2" t="s">
        <v>3768</v>
      </c>
    </row>
    <row r="524" spans="3:3" x14ac:dyDescent="0.2">
      <c r="C524" s="2" t="s">
        <v>3769</v>
      </c>
    </row>
    <row r="525" spans="3:3" x14ac:dyDescent="0.2">
      <c r="C525" s="2" t="s">
        <v>3770</v>
      </c>
    </row>
    <row r="526" spans="3:3" x14ac:dyDescent="0.2">
      <c r="C526" s="2" t="s">
        <v>3771</v>
      </c>
    </row>
    <row r="527" spans="3:3" x14ac:dyDescent="0.2">
      <c r="C527" s="2" t="s">
        <v>3772</v>
      </c>
    </row>
    <row r="528" spans="3:3" x14ac:dyDescent="0.2">
      <c r="C528" s="2" t="s">
        <v>3773</v>
      </c>
    </row>
    <row r="529" spans="3:3" x14ac:dyDescent="0.2">
      <c r="C529" s="2" t="s">
        <v>3774</v>
      </c>
    </row>
    <row r="530" spans="3:3" x14ac:dyDescent="0.2">
      <c r="C530" s="2" t="s">
        <v>3775</v>
      </c>
    </row>
    <row r="531" spans="3:3" x14ac:dyDescent="0.2">
      <c r="C531" s="2" t="s">
        <v>3776</v>
      </c>
    </row>
    <row r="532" spans="3:3" x14ac:dyDescent="0.2">
      <c r="C532" s="2" t="s">
        <v>3777</v>
      </c>
    </row>
    <row r="533" spans="3:3" x14ac:dyDescent="0.2">
      <c r="C533" s="2" t="s">
        <v>3778</v>
      </c>
    </row>
    <row r="534" spans="3:3" x14ac:dyDescent="0.2">
      <c r="C534" s="2" t="s">
        <v>3779</v>
      </c>
    </row>
    <row r="535" spans="3:3" x14ac:dyDescent="0.2">
      <c r="C535" s="2" t="s">
        <v>3780</v>
      </c>
    </row>
    <row r="536" spans="3:3" x14ac:dyDescent="0.2">
      <c r="C536" s="2" t="s">
        <v>3781</v>
      </c>
    </row>
    <row r="537" spans="3:3" x14ac:dyDescent="0.2">
      <c r="C537" s="2" t="s">
        <v>3782</v>
      </c>
    </row>
    <row r="538" spans="3:3" x14ac:dyDescent="0.2">
      <c r="C538" s="2" t="s">
        <v>3783</v>
      </c>
    </row>
    <row r="539" spans="3:3" x14ac:dyDescent="0.2">
      <c r="C539" s="2" t="s">
        <v>3784</v>
      </c>
    </row>
    <row r="540" spans="3:3" x14ac:dyDescent="0.2">
      <c r="C540" s="2" t="s">
        <v>3785</v>
      </c>
    </row>
    <row r="541" spans="3:3" x14ac:dyDescent="0.2">
      <c r="C541" s="2" t="s">
        <v>3786</v>
      </c>
    </row>
    <row r="542" spans="3:3" x14ac:dyDescent="0.2">
      <c r="C542" s="2" t="s">
        <v>3787</v>
      </c>
    </row>
    <row r="543" spans="3:3" x14ac:dyDescent="0.2">
      <c r="C543" s="2" t="s">
        <v>3788</v>
      </c>
    </row>
    <row r="544" spans="3:3" x14ac:dyDescent="0.2">
      <c r="C544" s="2" t="s">
        <v>3789</v>
      </c>
    </row>
    <row r="545" spans="3:3" x14ac:dyDescent="0.2">
      <c r="C545" s="2" t="s">
        <v>3790</v>
      </c>
    </row>
    <row r="546" spans="3:3" x14ac:dyDescent="0.2">
      <c r="C546" s="2" t="s">
        <v>3791</v>
      </c>
    </row>
    <row r="547" spans="3:3" x14ac:dyDescent="0.2">
      <c r="C547" s="2" t="s">
        <v>3792</v>
      </c>
    </row>
    <row r="548" spans="3:3" x14ac:dyDescent="0.2">
      <c r="C548" s="2" t="s">
        <v>3372</v>
      </c>
    </row>
    <row r="549" spans="3:3" x14ac:dyDescent="0.2">
      <c r="C549" s="2" t="s">
        <v>3400</v>
      </c>
    </row>
    <row r="550" spans="3:3" x14ac:dyDescent="0.2">
      <c r="C550" s="2" t="s">
        <v>3793</v>
      </c>
    </row>
    <row r="551" spans="3:3" x14ac:dyDescent="0.2">
      <c r="C551" s="2" t="s">
        <v>3397</v>
      </c>
    </row>
    <row r="552" spans="3:3" x14ac:dyDescent="0.2">
      <c r="C552" s="2" t="s">
        <v>3398</v>
      </c>
    </row>
    <row r="553" spans="3:3" x14ac:dyDescent="0.2">
      <c r="C553" s="2" t="s">
        <v>3395</v>
      </c>
    </row>
    <row r="554" spans="3:3" x14ac:dyDescent="0.2">
      <c r="C554" s="2" t="s">
        <v>3381</v>
      </c>
    </row>
    <row r="555" spans="3:3" x14ac:dyDescent="0.2">
      <c r="C555" s="2" t="s">
        <v>3794</v>
      </c>
    </row>
    <row r="556" spans="3:3" x14ac:dyDescent="0.2">
      <c r="C556" s="2" t="s">
        <v>3396</v>
      </c>
    </row>
    <row r="557" spans="3:3" x14ac:dyDescent="0.2">
      <c r="C557" s="2" t="s">
        <v>3795</v>
      </c>
    </row>
    <row r="558" spans="3:3" x14ac:dyDescent="0.2">
      <c r="C558" s="2" t="s">
        <v>3796</v>
      </c>
    </row>
    <row r="559" spans="3:3" x14ac:dyDescent="0.2">
      <c r="C559" s="2" t="s">
        <v>3401</v>
      </c>
    </row>
    <row r="560" spans="3:3" x14ac:dyDescent="0.2">
      <c r="C560" s="2" t="s">
        <v>3797</v>
      </c>
    </row>
    <row r="561" spans="3:3" x14ac:dyDescent="0.2">
      <c r="C561" s="2" t="s">
        <v>3360</v>
      </c>
    </row>
    <row r="562" spans="3:3" x14ac:dyDescent="0.2">
      <c r="C562" s="2" t="s">
        <v>3378</v>
      </c>
    </row>
    <row r="563" spans="3:3" x14ac:dyDescent="0.2">
      <c r="C563" s="2" t="s">
        <v>3370</v>
      </c>
    </row>
    <row r="564" spans="3:3" x14ac:dyDescent="0.2">
      <c r="C564" s="2" t="s">
        <v>3380</v>
      </c>
    </row>
    <row r="565" spans="3:3" x14ac:dyDescent="0.2">
      <c r="C565" s="2" t="s">
        <v>3392</v>
      </c>
    </row>
    <row r="566" spans="3:3" x14ac:dyDescent="0.2">
      <c r="C566" s="2" t="s">
        <v>3363</v>
      </c>
    </row>
    <row r="567" spans="3:3" x14ac:dyDescent="0.2">
      <c r="C567" s="2" t="s">
        <v>3369</v>
      </c>
    </row>
    <row r="568" spans="3:3" x14ac:dyDescent="0.2">
      <c r="C568" s="2" t="s">
        <v>3361</v>
      </c>
    </row>
    <row r="569" spans="3:3" x14ac:dyDescent="0.2">
      <c r="C569" s="2" t="s">
        <v>3376</v>
      </c>
    </row>
    <row r="570" spans="3:3" x14ac:dyDescent="0.2">
      <c r="C570" s="2" t="s">
        <v>3347</v>
      </c>
    </row>
    <row r="571" spans="3:3" x14ac:dyDescent="0.2">
      <c r="C571" s="2" t="s">
        <v>3336</v>
      </c>
    </row>
    <row r="572" spans="3:3" x14ac:dyDescent="0.2">
      <c r="C572" s="2" t="s">
        <v>3310</v>
      </c>
    </row>
    <row r="573" spans="3:3" x14ac:dyDescent="0.2">
      <c r="C573" s="2" t="s">
        <v>3297</v>
      </c>
    </row>
    <row r="574" spans="3:3" x14ac:dyDescent="0.2">
      <c r="C574" s="2" t="s">
        <v>3337</v>
      </c>
    </row>
    <row r="575" spans="3:3" x14ac:dyDescent="0.2">
      <c r="C575" s="2" t="s">
        <v>3334</v>
      </c>
    </row>
    <row r="576" spans="3:3" x14ac:dyDescent="0.2">
      <c r="C576" s="2" t="s">
        <v>3300</v>
      </c>
    </row>
    <row r="577" spans="3:3" x14ac:dyDescent="0.2">
      <c r="C577" s="2" t="s">
        <v>3303</v>
      </c>
    </row>
    <row r="578" spans="3:3" x14ac:dyDescent="0.2">
      <c r="C578" s="2" t="s">
        <v>3364</v>
      </c>
    </row>
    <row r="579" spans="3:3" x14ac:dyDescent="0.2">
      <c r="C579" s="2" t="s">
        <v>3355</v>
      </c>
    </row>
    <row r="580" spans="3:3" x14ac:dyDescent="0.2">
      <c r="C580" s="2" t="s">
        <v>3354</v>
      </c>
    </row>
    <row r="581" spans="3:3" x14ac:dyDescent="0.2">
      <c r="C581" s="2" t="s">
        <v>3349</v>
      </c>
    </row>
    <row r="582" spans="3:3" x14ac:dyDescent="0.2">
      <c r="C582" s="2" t="s">
        <v>3344</v>
      </c>
    </row>
    <row r="583" spans="3:3" x14ac:dyDescent="0.2">
      <c r="C583" s="2" t="s">
        <v>3385</v>
      </c>
    </row>
    <row r="584" spans="3:3" x14ac:dyDescent="0.2">
      <c r="C584" s="2" t="s">
        <v>3388</v>
      </c>
    </row>
    <row r="585" spans="3:3" x14ac:dyDescent="0.2">
      <c r="C585" s="2" t="s">
        <v>3357</v>
      </c>
    </row>
    <row r="586" spans="3:3" x14ac:dyDescent="0.2">
      <c r="C586" s="2" t="s">
        <v>3387</v>
      </c>
    </row>
    <row r="587" spans="3:3" x14ac:dyDescent="0.2">
      <c r="C587" s="2" t="s">
        <v>3315</v>
      </c>
    </row>
    <row r="588" spans="3:3" x14ac:dyDescent="0.2">
      <c r="C588" s="2" t="s">
        <v>3324</v>
      </c>
    </row>
    <row r="589" spans="3:3" x14ac:dyDescent="0.2">
      <c r="C589" s="2" t="s">
        <v>3316</v>
      </c>
    </row>
    <row r="590" spans="3:3" x14ac:dyDescent="0.2">
      <c r="C590" s="2" t="s">
        <v>3319</v>
      </c>
    </row>
    <row r="591" spans="3:3" x14ac:dyDescent="0.2">
      <c r="C591" s="2" t="s">
        <v>3342</v>
      </c>
    </row>
    <row r="592" spans="3:3" x14ac:dyDescent="0.2">
      <c r="C592" s="2" t="s">
        <v>3284</v>
      </c>
    </row>
    <row r="593" spans="3:3" x14ac:dyDescent="0.2">
      <c r="C593" s="2" t="s">
        <v>3286</v>
      </c>
    </row>
    <row r="594" spans="3:3" x14ac:dyDescent="0.2">
      <c r="C594" s="2" t="s">
        <v>3323</v>
      </c>
    </row>
    <row r="595" spans="3:3" x14ac:dyDescent="0.2">
      <c r="C595" s="2" t="s">
        <v>3329</v>
      </c>
    </row>
    <row r="596" spans="3:3" x14ac:dyDescent="0.2">
      <c r="C596" s="2" t="s">
        <v>3283</v>
      </c>
    </row>
    <row r="597" spans="3:3" x14ac:dyDescent="0.2">
      <c r="C597" s="2" t="s">
        <v>3285</v>
      </c>
    </row>
    <row r="598" spans="3:3" x14ac:dyDescent="0.2">
      <c r="C598" s="2" t="s">
        <v>3292</v>
      </c>
    </row>
    <row r="599" spans="3:3" x14ac:dyDescent="0.2">
      <c r="C599" s="2" t="s">
        <v>3294</v>
      </c>
    </row>
    <row r="600" spans="3:3" x14ac:dyDescent="0.2">
      <c r="C600" s="2" t="s">
        <v>3267</v>
      </c>
    </row>
    <row r="601" spans="3:3" x14ac:dyDescent="0.2">
      <c r="C601" s="2" t="s">
        <v>3270</v>
      </c>
    </row>
    <row r="602" spans="3:3" x14ac:dyDescent="0.2">
      <c r="C602" s="2" t="s">
        <v>3321</v>
      </c>
    </row>
    <row r="603" spans="3:3" x14ac:dyDescent="0.2">
      <c r="C603" s="2" t="s">
        <v>3271</v>
      </c>
    </row>
    <row r="604" spans="3:3" x14ac:dyDescent="0.2">
      <c r="C604" s="2" t="s">
        <v>3263</v>
      </c>
    </row>
    <row r="605" spans="3:3" x14ac:dyDescent="0.2">
      <c r="C605" s="2" t="s">
        <v>3238</v>
      </c>
    </row>
    <row r="606" spans="3:3" x14ac:dyDescent="0.2">
      <c r="C606" s="2" t="s">
        <v>3258</v>
      </c>
    </row>
    <row r="607" spans="3:3" x14ac:dyDescent="0.2">
      <c r="C607" s="2" t="s">
        <v>3241</v>
      </c>
    </row>
    <row r="608" spans="3:3" x14ac:dyDescent="0.2">
      <c r="C608" s="2" t="s">
        <v>3245</v>
      </c>
    </row>
    <row r="609" spans="3:3" x14ac:dyDescent="0.2">
      <c r="C609" s="2" t="s">
        <v>3239</v>
      </c>
    </row>
    <row r="610" spans="3:3" x14ac:dyDescent="0.2">
      <c r="C610" s="2" t="s">
        <v>3332</v>
      </c>
    </row>
    <row r="611" spans="3:3" x14ac:dyDescent="0.2">
      <c r="C611" s="2" t="s">
        <v>3343</v>
      </c>
    </row>
    <row r="612" spans="3:3" x14ac:dyDescent="0.2">
      <c r="C612" s="2" t="s">
        <v>3330</v>
      </c>
    </row>
    <row r="613" spans="3:3" x14ac:dyDescent="0.2">
      <c r="C613" s="2" t="s">
        <v>3278</v>
      </c>
    </row>
    <row r="614" spans="3:3" x14ac:dyDescent="0.2">
      <c r="C614" s="2" t="s">
        <v>3326</v>
      </c>
    </row>
    <row r="615" spans="3:3" x14ac:dyDescent="0.2">
      <c r="C615" s="2" t="s">
        <v>3312</v>
      </c>
    </row>
    <row r="616" spans="3:3" x14ac:dyDescent="0.2">
      <c r="C616" s="2" t="s">
        <v>3313</v>
      </c>
    </row>
    <row r="617" spans="3:3" x14ac:dyDescent="0.2">
      <c r="C617" s="2" t="s">
        <v>3305</v>
      </c>
    </row>
    <row r="618" spans="3:3" x14ac:dyDescent="0.2">
      <c r="C618" s="2" t="s">
        <v>3276</v>
      </c>
    </row>
    <row r="619" spans="3:3" x14ac:dyDescent="0.2">
      <c r="C619" s="2" t="s">
        <v>3308</v>
      </c>
    </row>
    <row r="620" spans="3:3" x14ac:dyDescent="0.2">
      <c r="C620" s="2" t="s">
        <v>3279</v>
      </c>
    </row>
    <row r="621" spans="3:3" x14ac:dyDescent="0.2">
      <c r="C621" s="2" t="s">
        <v>3311</v>
      </c>
    </row>
    <row r="622" spans="3:3" x14ac:dyDescent="0.2">
      <c r="C622" s="2" t="s">
        <v>3708</v>
      </c>
    </row>
    <row r="623" spans="3:3" x14ac:dyDescent="0.2">
      <c r="C623" s="2" t="s">
        <v>3295</v>
      </c>
    </row>
    <row r="624" spans="3:3" x14ac:dyDescent="0.2">
      <c r="C624" s="2" t="s">
        <v>3272</v>
      </c>
    </row>
    <row r="625" spans="3:3" x14ac:dyDescent="0.2">
      <c r="C625" s="2" t="s">
        <v>3296</v>
      </c>
    </row>
    <row r="626" spans="3:3" x14ac:dyDescent="0.2">
      <c r="C626" s="2" t="s">
        <v>3281</v>
      </c>
    </row>
    <row r="627" spans="3:3" x14ac:dyDescent="0.2">
      <c r="C627" s="2" t="s">
        <v>3260</v>
      </c>
    </row>
    <row r="628" spans="3:3" x14ac:dyDescent="0.2">
      <c r="C628" s="2" t="s">
        <v>3264</v>
      </c>
    </row>
    <row r="629" spans="3:3" x14ac:dyDescent="0.2">
      <c r="C629" s="2" t="s">
        <v>3240</v>
      </c>
    </row>
    <row r="630" spans="3:3" x14ac:dyDescent="0.2">
      <c r="C630" s="2" t="s">
        <v>3228</v>
      </c>
    </row>
    <row r="631" spans="3:3" x14ac:dyDescent="0.2">
      <c r="C631" s="2" t="s">
        <v>3226</v>
      </c>
    </row>
    <row r="632" spans="3:3" x14ac:dyDescent="0.2">
      <c r="C632" s="2" t="s">
        <v>3209</v>
      </c>
    </row>
    <row r="633" spans="3:3" x14ac:dyDescent="0.2">
      <c r="C633" s="2" t="s">
        <v>3220</v>
      </c>
    </row>
    <row r="634" spans="3:3" x14ac:dyDescent="0.2">
      <c r="C634" s="2" t="s">
        <v>3229</v>
      </c>
    </row>
    <row r="635" spans="3:3" x14ac:dyDescent="0.2">
      <c r="C635" s="2" t="s">
        <v>3231</v>
      </c>
    </row>
    <row r="636" spans="3:3" x14ac:dyDescent="0.2">
      <c r="C636" s="2" t="s">
        <v>3307</v>
      </c>
    </row>
    <row r="637" spans="3:3" x14ac:dyDescent="0.2">
      <c r="C637" s="2" t="s">
        <v>3208</v>
      </c>
    </row>
    <row r="638" spans="3:3" x14ac:dyDescent="0.2">
      <c r="C638" s="2" t="s">
        <v>3215</v>
      </c>
    </row>
    <row r="639" spans="3:3" x14ac:dyDescent="0.2">
      <c r="C639" s="2" t="s">
        <v>3210</v>
      </c>
    </row>
    <row r="640" spans="3:3" x14ac:dyDescent="0.2">
      <c r="C640" s="2" t="s">
        <v>3211</v>
      </c>
    </row>
    <row r="641" spans="3:3" x14ac:dyDescent="0.2">
      <c r="C641" s="2" t="s">
        <v>3216</v>
      </c>
    </row>
    <row r="642" spans="3:3" x14ac:dyDescent="0.2">
      <c r="C642" s="2" t="s">
        <v>3212</v>
      </c>
    </row>
    <row r="643" spans="3:3" x14ac:dyDescent="0.2">
      <c r="C643" s="2" t="s">
        <v>3217</v>
      </c>
    </row>
    <row r="644" spans="3:3" x14ac:dyDescent="0.2">
      <c r="C644" s="2" t="s">
        <v>3202</v>
      </c>
    </row>
    <row r="645" spans="3:3" x14ac:dyDescent="0.2">
      <c r="C645" s="2" t="s">
        <v>3203</v>
      </c>
    </row>
    <row r="646" spans="3:3" x14ac:dyDescent="0.2">
      <c r="C646" s="2" t="s">
        <v>3255</v>
      </c>
    </row>
    <row r="647" spans="3:3" x14ac:dyDescent="0.2">
      <c r="C647" s="2" t="s">
        <v>3262</v>
      </c>
    </row>
    <row r="648" spans="3:3" x14ac:dyDescent="0.2">
      <c r="C648" s="2" t="s">
        <v>3253</v>
      </c>
    </row>
    <row r="649" spans="3:3" x14ac:dyDescent="0.2">
      <c r="C649" s="2" t="s">
        <v>3195</v>
      </c>
    </row>
    <row r="650" spans="3:3" x14ac:dyDescent="0.2">
      <c r="C650" s="2" t="s">
        <v>3234</v>
      </c>
    </row>
    <row r="651" spans="3:3" x14ac:dyDescent="0.2">
      <c r="C651" s="2" t="s">
        <v>3206</v>
      </c>
    </row>
    <row r="652" spans="3:3" x14ac:dyDescent="0.2">
      <c r="C652" s="2" t="s">
        <v>3207</v>
      </c>
    </row>
    <row r="653" spans="3:3" x14ac:dyDescent="0.2">
      <c r="C653" s="2" t="s">
        <v>3251</v>
      </c>
    </row>
    <row r="654" spans="3:3" x14ac:dyDescent="0.2">
      <c r="C654" s="2" t="s">
        <v>3237</v>
      </c>
    </row>
    <row r="655" spans="3:3" x14ac:dyDescent="0.2">
      <c r="C655" s="2" t="s">
        <v>3232</v>
      </c>
    </row>
    <row r="656" spans="3:3" x14ac:dyDescent="0.2">
      <c r="C656" s="2" t="s">
        <v>3192</v>
      </c>
    </row>
    <row r="657" spans="3:3" x14ac:dyDescent="0.2">
      <c r="C657" s="2" t="s">
        <v>3178</v>
      </c>
    </row>
    <row r="658" spans="3:3" x14ac:dyDescent="0.2">
      <c r="C658" s="2" t="s">
        <v>3236</v>
      </c>
    </row>
    <row r="659" spans="3:3" x14ac:dyDescent="0.2">
      <c r="C659" s="2" t="s">
        <v>3194</v>
      </c>
    </row>
    <row r="660" spans="3:3" x14ac:dyDescent="0.2">
      <c r="C660" s="2" t="s">
        <v>3249</v>
      </c>
    </row>
    <row r="661" spans="3:3" x14ac:dyDescent="0.2">
      <c r="C661" s="2" t="s">
        <v>3252</v>
      </c>
    </row>
    <row r="662" spans="3:3" x14ac:dyDescent="0.2">
      <c r="C662" s="2" t="s">
        <v>3204</v>
      </c>
    </row>
    <row r="663" spans="3:3" x14ac:dyDescent="0.2">
      <c r="C663" s="2" t="s">
        <v>3186</v>
      </c>
    </row>
    <row r="664" spans="3:3" x14ac:dyDescent="0.2">
      <c r="C664" s="2" t="s">
        <v>3189</v>
      </c>
    </row>
    <row r="665" spans="3:3" x14ac:dyDescent="0.2">
      <c r="C665" s="2" t="s">
        <v>3185</v>
      </c>
    </row>
    <row r="666" spans="3:3" x14ac:dyDescent="0.2">
      <c r="C666" s="2" t="s">
        <v>3102</v>
      </c>
    </row>
    <row r="667" spans="3:3" x14ac:dyDescent="0.2">
      <c r="C667" s="2" t="s">
        <v>3177</v>
      </c>
    </row>
    <row r="668" spans="3:3" x14ac:dyDescent="0.2">
      <c r="C668" s="2" t="s">
        <v>3173</v>
      </c>
    </row>
    <row r="669" spans="3:3" x14ac:dyDescent="0.2">
      <c r="C669" s="2" t="s">
        <v>3176</v>
      </c>
    </row>
    <row r="670" spans="3:3" x14ac:dyDescent="0.2">
      <c r="C670" s="2" t="s">
        <v>3104</v>
      </c>
    </row>
    <row r="671" spans="3:3" x14ac:dyDescent="0.2">
      <c r="C671" s="2" t="s">
        <v>3132</v>
      </c>
    </row>
    <row r="672" spans="3:3" x14ac:dyDescent="0.2">
      <c r="C672" s="2" t="s">
        <v>3121</v>
      </c>
    </row>
    <row r="673" spans="3:3" x14ac:dyDescent="0.2">
      <c r="C673" s="2" t="s">
        <v>3146</v>
      </c>
    </row>
    <row r="674" spans="3:3" x14ac:dyDescent="0.2">
      <c r="C674" s="2" t="s">
        <v>3137</v>
      </c>
    </row>
    <row r="675" spans="3:3" x14ac:dyDescent="0.2">
      <c r="C675" s="2" t="s">
        <v>3161</v>
      </c>
    </row>
    <row r="676" spans="3:3" x14ac:dyDescent="0.2">
      <c r="C676" s="2" t="s">
        <v>3149</v>
      </c>
    </row>
    <row r="677" spans="3:3" x14ac:dyDescent="0.2">
      <c r="C677" s="2" t="s">
        <v>3118</v>
      </c>
    </row>
    <row r="678" spans="3:3" x14ac:dyDescent="0.2">
      <c r="C678" s="2" t="s">
        <v>3197</v>
      </c>
    </row>
    <row r="679" spans="3:3" x14ac:dyDescent="0.2">
      <c r="C679" s="2" t="s">
        <v>3201</v>
      </c>
    </row>
    <row r="680" spans="3:3" x14ac:dyDescent="0.2">
      <c r="C680" s="2" t="s">
        <v>3233</v>
      </c>
    </row>
    <row r="681" spans="3:3" x14ac:dyDescent="0.2">
      <c r="C681" s="2" t="s">
        <v>3141</v>
      </c>
    </row>
    <row r="682" spans="3:3" x14ac:dyDescent="0.2">
      <c r="C682" s="2" t="s">
        <v>3159</v>
      </c>
    </row>
    <row r="683" spans="3:3" x14ac:dyDescent="0.2">
      <c r="C683" s="2" t="s">
        <v>3170</v>
      </c>
    </row>
    <row r="684" spans="3:3" x14ac:dyDescent="0.2">
      <c r="C684" s="2" t="s">
        <v>3089</v>
      </c>
    </row>
    <row r="685" spans="3:3" x14ac:dyDescent="0.2">
      <c r="C685" s="2" t="s">
        <v>3105</v>
      </c>
    </row>
    <row r="686" spans="3:3" x14ac:dyDescent="0.2">
      <c r="C686" s="2" t="s">
        <v>3160</v>
      </c>
    </row>
    <row r="687" spans="3:3" x14ac:dyDescent="0.2">
      <c r="C687" s="2" t="s">
        <v>3158</v>
      </c>
    </row>
    <row r="688" spans="3:3" x14ac:dyDescent="0.2">
      <c r="C688" s="2" t="s">
        <v>3136</v>
      </c>
    </row>
    <row r="689" spans="3:3" x14ac:dyDescent="0.2">
      <c r="C689" s="2" t="s">
        <v>3180</v>
      </c>
    </row>
    <row r="690" spans="3:3" x14ac:dyDescent="0.2">
      <c r="C690" s="2" t="s">
        <v>3150</v>
      </c>
    </row>
    <row r="691" spans="3:3" x14ac:dyDescent="0.2">
      <c r="C691" s="2" t="s">
        <v>3190</v>
      </c>
    </row>
    <row r="692" spans="3:3" x14ac:dyDescent="0.2">
      <c r="C692" s="2" t="s">
        <v>3131</v>
      </c>
    </row>
    <row r="693" spans="3:3" x14ac:dyDescent="0.2">
      <c r="C693" s="2" t="s">
        <v>3034</v>
      </c>
    </row>
    <row r="694" spans="3:3" x14ac:dyDescent="0.2">
      <c r="C694" s="2" t="s">
        <v>3182</v>
      </c>
    </row>
    <row r="695" spans="3:3" x14ac:dyDescent="0.2">
      <c r="C695" s="2" t="s">
        <v>3033</v>
      </c>
    </row>
    <row r="696" spans="3:3" x14ac:dyDescent="0.2">
      <c r="C696" s="2" t="s">
        <v>3090</v>
      </c>
    </row>
    <row r="697" spans="3:3" x14ac:dyDescent="0.2">
      <c r="C697" s="2" t="s">
        <v>3055</v>
      </c>
    </row>
    <row r="698" spans="3:3" x14ac:dyDescent="0.2">
      <c r="C698" s="2" t="s">
        <v>3068</v>
      </c>
    </row>
    <row r="699" spans="3:3" x14ac:dyDescent="0.2">
      <c r="C699" s="2" t="s">
        <v>3042</v>
      </c>
    </row>
    <row r="700" spans="3:3" x14ac:dyDescent="0.2">
      <c r="C700" s="2" t="s">
        <v>3171</v>
      </c>
    </row>
    <row r="701" spans="3:3" x14ac:dyDescent="0.2">
      <c r="C701" s="2" t="s">
        <v>3164</v>
      </c>
    </row>
    <row r="702" spans="3:3" x14ac:dyDescent="0.2">
      <c r="C702" s="2" t="s">
        <v>3027</v>
      </c>
    </row>
    <row r="703" spans="3:3" x14ac:dyDescent="0.2">
      <c r="C703" s="2" t="s">
        <v>3114</v>
      </c>
    </row>
    <row r="704" spans="3:3" x14ac:dyDescent="0.2">
      <c r="C704" s="2" t="s">
        <v>3122</v>
      </c>
    </row>
    <row r="705" spans="3:3" x14ac:dyDescent="0.2">
      <c r="C705" s="2" t="s">
        <v>3184</v>
      </c>
    </row>
    <row r="706" spans="3:3" x14ac:dyDescent="0.2">
      <c r="C706" s="2" t="s">
        <v>3116</v>
      </c>
    </row>
    <row r="707" spans="3:3" x14ac:dyDescent="0.2">
      <c r="C707" s="2" t="s">
        <v>3115</v>
      </c>
    </row>
    <row r="708" spans="3:3" x14ac:dyDescent="0.2">
      <c r="C708" s="2" t="s">
        <v>3127</v>
      </c>
    </row>
    <row r="709" spans="3:3" x14ac:dyDescent="0.2">
      <c r="C709" s="2" t="s">
        <v>3144</v>
      </c>
    </row>
    <row r="710" spans="3:3" x14ac:dyDescent="0.2">
      <c r="C710" s="2" t="s">
        <v>3162</v>
      </c>
    </row>
    <row r="711" spans="3:3" x14ac:dyDescent="0.2">
      <c r="C711" s="2" t="s">
        <v>3086</v>
      </c>
    </row>
    <row r="712" spans="3:3" x14ac:dyDescent="0.2">
      <c r="C712" s="2" t="s">
        <v>3096</v>
      </c>
    </row>
    <row r="713" spans="3:3" x14ac:dyDescent="0.2">
      <c r="C713" s="2" t="s">
        <v>3057</v>
      </c>
    </row>
    <row r="714" spans="3:3" x14ac:dyDescent="0.2">
      <c r="C714" s="2" t="s">
        <v>3047</v>
      </c>
    </row>
    <row r="715" spans="3:3" x14ac:dyDescent="0.2">
      <c r="C715" s="2" t="s">
        <v>3125</v>
      </c>
    </row>
    <row r="716" spans="3:3" x14ac:dyDescent="0.2">
      <c r="C716" s="2" t="s">
        <v>3077</v>
      </c>
    </row>
    <row r="717" spans="3:3" x14ac:dyDescent="0.2">
      <c r="C717" s="2" t="s">
        <v>3065</v>
      </c>
    </row>
    <row r="718" spans="3:3" x14ac:dyDescent="0.2">
      <c r="C718" s="2" t="s">
        <v>3066</v>
      </c>
    </row>
    <row r="719" spans="3:3" x14ac:dyDescent="0.2">
      <c r="C719" s="2" t="s">
        <v>3151</v>
      </c>
    </row>
    <row r="720" spans="3:3" x14ac:dyDescent="0.2">
      <c r="C720" s="2" t="s">
        <v>3148</v>
      </c>
    </row>
    <row r="721" spans="3:3" x14ac:dyDescent="0.2">
      <c r="C721" s="2" t="s">
        <v>3075</v>
      </c>
    </row>
    <row r="722" spans="3:3" x14ac:dyDescent="0.2">
      <c r="C722" s="2" t="s">
        <v>3053</v>
      </c>
    </row>
    <row r="723" spans="3:3" x14ac:dyDescent="0.2">
      <c r="C723" s="2" t="s">
        <v>3120</v>
      </c>
    </row>
    <row r="724" spans="3:3" x14ac:dyDescent="0.2">
      <c r="C724" s="2" t="s">
        <v>3156</v>
      </c>
    </row>
    <row r="725" spans="3:3" x14ac:dyDescent="0.2">
      <c r="C725" s="2" t="s">
        <v>3058</v>
      </c>
    </row>
    <row r="726" spans="3:3" x14ac:dyDescent="0.2">
      <c r="C726" s="2" t="s">
        <v>3064</v>
      </c>
    </row>
    <row r="727" spans="3:3" x14ac:dyDescent="0.2">
      <c r="C727" s="2" t="s">
        <v>3061</v>
      </c>
    </row>
    <row r="728" spans="3:3" x14ac:dyDescent="0.2">
      <c r="C728" s="2" t="s">
        <v>3039</v>
      </c>
    </row>
    <row r="729" spans="3:3" x14ac:dyDescent="0.2">
      <c r="C729" s="2" t="s">
        <v>3052</v>
      </c>
    </row>
    <row r="730" spans="3:3" x14ac:dyDescent="0.2">
      <c r="C730" s="2" t="s">
        <v>3168</v>
      </c>
    </row>
    <row r="731" spans="3:3" x14ac:dyDescent="0.2">
      <c r="C731" s="2" t="s">
        <v>3041</v>
      </c>
    </row>
    <row r="732" spans="3:3" x14ac:dyDescent="0.2">
      <c r="C732" s="2" t="s">
        <v>3071</v>
      </c>
    </row>
    <row r="733" spans="3:3" x14ac:dyDescent="0.2">
      <c r="C733" s="2" t="s">
        <v>3045</v>
      </c>
    </row>
    <row r="734" spans="3:3" x14ac:dyDescent="0.2">
      <c r="C734" s="2" t="s">
        <v>3050</v>
      </c>
    </row>
    <row r="735" spans="3:3" x14ac:dyDescent="0.2">
      <c r="C735" s="2" t="s">
        <v>3165</v>
      </c>
    </row>
    <row r="736" spans="3:3" x14ac:dyDescent="0.2">
      <c r="C736" s="2" t="s">
        <v>3087</v>
      </c>
    </row>
    <row r="737" spans="3:3" x14ac:dyDescent="0.2">
      <c r="C737" s="2" t="s">
        <v>3081</v>
      </c>
    </row>
    <row r="738" spans="3:3" x14ac:dyDescent="0.2">
      <c r="C738" s="2" t="s">
        <v>3093</v>
      </c>
    </row>
    <row r="739" spans="3:3" x14ac:dyDescent="0.2">
      <c r="C739" s="2" t="s">
        <v>3099</v>
      </c>
    </row>
    <row r="740" spans="3:3" x14ac:dyDescent="0.2">
      <c r="C740" s="2" t="s">
        <v>3026</v>
      </c>
    </row>
    <row r="741" spans="3:3" x14ac:dyDescent="0.2">
      <c r="C741" s="2" t="s">
        <v>3035</v>
      </c>
    </row>
    <row r="742" spans="3:3" x14ac:dyDescent="0.2">
      <c r="C742" s="2" t="s">
        <v>3798</v>
      </c>
    </row>
    <row r="743" spans="3:3" x14ac:dyDescent="0.2">
      <c r="C743" s="2" t="s">
        <v>3032</v>
      </c>
    </row>
    <row r="744" spans="3:3" x14ac:dyDescent="0.2">
      <c r="C744" s="2" t="s">
        <v>3084</v>
      </c>
    </row>
    <row r="745" spans="3:3" x14ac:dyDescent="0.2">
      <c r="C745" s="2" t="s">
        <v>3051</v>
      </c>
    </row>
    <row r="746" spans="3:3" x14ac:dyDescent="0.2">
      <c r="C746" s="2" t="s">
        <v>3043</v>
      </c>
    </row>
    <row r="747" spans="3:3" x14ac:dyDescent="0.2">
      <c r="C747" s="2" t="s">
        <v>3799</v>
      </c>
    </row>
    <row r="748" spans="3:3" x14ac:dyDescent="0.2">
      <c r="C748" s="2" t="s">
        <v>3169</v>
      </c>
    </row>
    <row r="749" spans="3:3" x14ac:dyDescent="0.2">
      <c r="C749" s="2" t="s">
        <v>3800</v>
      </c>
    </row>
    <row r="750" spans="3:3" x14ac:dyDescent="0.2">
      <c r="C750" s="2" t="s">
        <v>3088</v>
      </c>
    </row>
    <row r="751" spans="3:3" x14ac:dyDescent="0.2">
      <c r="C751" s="2" t="s">
        <v>3801</v>
      </c>
    </row>
    <row r="752" spans="3:3" x14ac:dyDescent="0.2">
      <c r="C752" s="2" t="s">
        <v>3094</v>
      </c>
    </row>
    <row r="753" spans="3:3" x14ac:dyDescent="0.2">
      <c r="C753" s="2" t="s">
        <v>3092</v>
      </c>
    </row>
    <row r="754" spans="3:3" x14ac:dyDescent="0.2">
      <c r="C754" s="2" t="s">
        <v>3082</v>
      </c>
    </row>
    <row r="755" spans="3:3" x14ac:dyDescent="0.2">
      <c r="C755" s="2" t="s">
        <v>3091</v>
      </c>
    </row>
    <row r="756" spans="3:3" x14ac:dyDescent="0.2">
      <c r="C756" s="2" t="s">
        <v>3062</v>
      </c>
    </row>
    <row r="757" spans="3:3" x14ac:dyDescent="0.2">
      <c r="C757" s="2" t="s">
        <v>3046</v>
      </c>
    </row>
    <row r="758" spans="3:3" x14ac:dyDescent="0.2">
      <c r="C758" s="2" t="s">
        <v>3031</v>
      </c>
    </row>
    <row r="759" spans="3:3" x14ac:dyDescent="0.2">
      <c r="C759" s="2" t="s">
        <v>3802</v>
      </c>
    </row>
    <row r="760" spans="3:3" x14ac:dyDescent="0.2">
      <c r="C760" s="2" t="s">
        <v>3098</v>
      </c>
    </row>
    <row r="761" spans="3:3" x14ac:dyDescent="0.2">
      <c r="C761" s="2" t="s">
        <v>3803</v>
      </c>
    </row>
    <row r="762" spans="3:3" x14ac:dyDescent="0.2">
      <c r="C762" s="2" t="s">
        <v>3036</v>
      </c>
    </row>
    <row r="763" spans="3:3" x14ac:dyDescent="0.2">
      <c r="C763" s="2" t="s">
        <v>3100</v>
      </c>
    </row>
    <row r="764" spans="3:3" x14ac:dyDescent="0.2">
      <c r="C764" s="2" t="s">
        <v>3804</v>
      </c>
    </row>
    <row r="765" spans="3:3" x14ac:dyDescent="0.2">
      <c r="C765" s="2" t="s">
        <v>3805</v>
      </c>
    </row>
    <row r="766" spans="3:3" x14ac:dyDescent="0.2">
      <c r="C766" s="2" t="s">
        <v>3101</v>
      </c>
    </row>
    <row r="767" spans="3:3" x14ac:dyDescent="0.2">
      <c r="C767" s="2" t="s">
        <v>3806</v>
      </c>
    </row>
    <row r="768" spans="3:3" x14ac:dyDescent="0.2">
      <c r="C768" s="2" t="s">
        <v>3807</v>
      </c>
    </row>
    <row r="769" spans="3:3" x14ac:dyDescent="0.2">
      <c r="C769" s="2" t="s">
        <v>3037</v>
      </c>
    </row>
    <row r="770" spans="3:3" x14ac:dyDescent="0.2">
      <c r="C770" s="2" t="s">
        <v>3808</v>
      </c>
    </row>
    <row r="771" spans="3:3" x14ac:dyDescent="0.2">
      <c r="C771" s="2" t="s">
        <v>3809</v>
      </c>
    </row>
    <row r="772" spans="3:3" x14ac:dyDescent="0.2">
      <c r="C772" s="2" t="s">
        <v>3810</v>
      </c>
    </row>
    <row r="773" spans="3:3" x14ac:dyDescent="0.2">
      <c r="C773" s="2" t="s">
        <v>3811</v>
      </c>
    </row>
    <row r="774" spans="3:3" x14ac:dyDescent="0.2">
      <c r="C774" s="2" t="s">
        <v>3812</v>
      </c>
    </row>
    <row r="775" spans="3:3" x14ac:dyDescent="0.2">
      <c r="C775" s="2" t="s">
        <v>3813</v>
      </c>
    </row>
    <row r="776" spans="3:3" x14ac:dyDescent="0.2">
      <c r="C776" s="2" t="s">
        <v>3814</v>
      </c>
    </row>
    <row r="777" spans="3:3" x14ac:dyDescent="0.2">
      <c r="C777" s="2" t="s">
        <v>3815</v>
      </c>
    </row>
    <row r="778" spans="3:3" x14ac:dyDescent="0.2">
      <c r="C778" s="2" t="s">
        <v>3816</v>
      </c>
    </row>
    <row r="779" spans="3:3" x14ac:dyDescent="0.2">
      <c r="C779" s="2" t="s">
        <v>3817</v>
      </c>
    </row>
    <row r="780" spans="3:3" x14ac:dyDescent="0.2">
      <c r="C780" s="2" t="s">
        <v>3818</v>
      </c>
    </row>
    <row r="781" spans="3:3" x14ac:dyDescent="0.2">
      <c r="C781" s="2" t="s">
        <v>3819</v>
      </c>
    </row>
    <row r="782" spans="3:3" x14ac:dyDescent="0.2">
      <c r="C782" s="2" t="s">
        <v>3820</v>
      </c>
    </row>
    <row r="783" spans="3:3" x14ac:dyDescent="0.2">
      <c r="C783" s="2" t="s">
        <v>3821</v>
      </c>
    </row>
    <row r="784" spans="3:3" x14ac:dyDescent="0.2">
      <c r="C784" s="2" t="s">
        <v>3822</v>
      </c>
    </row>
    <row r="785" spans="3:3" x14ac:dyDescent="0.2">
      <c r="C785" s="2" t="s">
        <v>3823</v>
      </c>
    </row>
    <row r="786" spans="3:3" x14ac:dyDescent="0.2">
      <c r="C786" s="2" t="s">
        <v>3824</v>
      </c>
    </row>
    <row r="787" spans="3:3" x14ac:dyDescent="0.2">
      <c r="C787" s="2" t="s">
        <v>3825</v>
      </c>
    </row>
    <row r="788" spans="3:3" x14ac:dyDescent="0.2">
      <c r="C788" s="2" t="s">
        <v>3826</v>
      </c>
    </row>
    <row r="789" spans="3:3" x14ac:dyDescent="0.2">
      <c r="C789" s="2" t="s">
        <v>3827</v>
      </c>
    </row>
    <row r="790" spans="3:3" x14ac:dyDescent="0.2">
      <c r="C790" s="2" t="s">
        <v>3828</v>
      </c>
    </row>
    <row r="791" spans="3:3" x14ac:dyDescent="0.2">
      <c r="C791" s="2" t="s">
        <v>3829</v>
      </c>
    </row>
    <row r="792" spans="3:3" x14ac:dyDescent="0.2">
      <c r="C792" s="2" t="s">
        <v>3830</v>
      </c>
    </row>
    <row r="793" spans="3:3" x14ac:dyDescent="0.2">
      <c r="C793" s="2" t="s">
        <v>3831</v>
      </c>
    </row>
    <row r="794" spans="3:3" x14ac:dyDescent="0.2">
      <c r="C794" s="2" t="s">
        <v>3832</v>
      </c>
    </row>
    <row r="795" spans="3:3" x14ac:dyDescent="0.2">
      <c r="C795" s="2" t="s">
        <v>3833</v>
      </c>
    </row>
    <row r="796" spans="3:3" x14ac:dyDescent="0.2">
      <c r="C796" s="2" t="s">
        <v>3834</v>
      </c>
    </row>
    <row r="797" spans="3:3" x14ac:dyDescent="0.2">
      <c r="C797" s="2" t="s">
        <v>3835</v>
      </c>
    </row>
    <row r="798" spans="3:3" x14ac:dyDescent="0.2">
      <c r="C798" s="2" t="s">
        <v>3836</v>
      </c>
    </row>
    <row r="799" spans="3:3" x14ac:dyDescent="0.2">
      <c r="C799" s="2" t="s">
        <v>3837</v>
      </c>
    </row>
    <row r="800" spans="3:3" x14ac:dyDescent="0.2">
      <c r="C800" s="2" t="s">
        <v>3838</v>
      </c>
    </row>
    <row r="801" spans="3:3" x14ac:dyDescent="0.2">
      <c r="C801" s="2" t="s">
        <v>3839</v>
      </c>
    </row>
    <row r="802" spans="3:3" x14ac:dyDescent="0.2">
      <c r="C802" s="2" t="s">
        <v>3840</v>
      </c>
    </row>
    <row r="803" spans="3:3" x14ac:dyDescent="0.2">
      <c r="C803" s="2" t="s">
        <v>3841</v>
      </c>
    </row>
    <row r="804" spans="3:3" x14ac:dyDescent="0.2">
      <c r="C804" s="2" t="s">
        <v>3842</v>
      </c>
    </row>
    <row r="805" spans="3:3" x14ac:dyDescent="0.2">
      <c r="C805" s="2" t="s">
        <v>3843</v>
      </c>
    </row>
    <row r="806" spans="3:3" x14ac:dyDescent="0.2">
      <c r="C806" s="2" t="s">
        <v>3844</v>
      </c>
    </row>
    <row r="807" spans="3:3" x14ac:dyDescent="0.2">
      <c r="C807" s="2" t="s">
        <v>3845</v>
      </c>
    </row>
    <row r="808" spans="3:3" x14ac:dyDescent="0.2">
      <c r="C808" s="2" t="s">
        <v>3846</v>
      </c>
    </row>
    <row r="809" spans="3:3" x14ac:dyDescent="0.2">
      <c r="C809" s="2" t="s">
        <v>3847</v>
      </c>
    </row>
    <row r="810" spans="3:3" x14ac:dyDescent="0.2">
      <c r="C810" s="2" t="s">
        <v>3848</v>
      </c>
    </row>
    <row r="811" spans="3:3" x14ac:dyDescent="0.2">
      <c r="C811" s="2" t="s">
        <v>3849</v>
      </c>
    </row>
    <row r="812" spans="3:3" x14ac:dyDescent="0.2">
      <c r="C812" s="2" t="s">
        <v>3850</v>
      </c>
    </row>
    <row r="813" spans="3:3" x14ac:dyDescent="0.2">
      <c r="C813" s="2" t="s">
        <v>3851</v>
      </c>
    </row>
    <row r="814" spans="3:3" x14ac:dyDescent="0.2">
      <c r="C814" s="2" t="s">
        <v>3852</v>
      </c>
    </row>
    <row r="815" spans="3:3" x14ac:dyDescent="0.2">
      <c r="C815" s="2" t="s">
        <v>3853</v>
      </c>
    </row>
    <row r="816" spans="3:3" x14ac:dyDescent="0.2">
      <c r="C816" s="2" t="s">
        <v>3854</v>
      </c>
    </row>
    <row r="817" spans="3:3" x14ac:dyDescent="0.2">
      <c r="C817" s="2" t="s">
        <v>3855</v>
      </c>
    </row>
    <row r="818" spans="3:3" x14ac:dyDescent="0.2">
      <c r="C818" s="2" t="s">
        <v>3856</v>
      </c>
    </row>
    <row r="819" spans="3:3" x14ac:dyDescent="0.2">
      <c r="C819" s="2" t="s">
        <v>3857</v>
      </c>
    </row>
    <row r="820" spans="3:3" x14ac:dyDescent="0.2">
      <c r="C820" s="2" t="s">
        <v>3858</v>
      </c>
    </row>
    <row r="821" spans="3:3" x14ac:dyDescent="0.2">
      <c r="C821" s="2" t="s">
        <v>3859</v>
      </c>
    </row>
    <row r="822" spans="3:3" x14ac:dyDescent="0.2">
      <c r="C822" s="2" t="s">
        <v>3860</v>
      </c>
    </row>
    <row r="823" spans="3:3" x14ac:dyDescent="0.2">
      <c r="C823" s="2" t="s">
        <v>3861</v>
      </c>
    </row>
    <row r="824" spans="3:3" x14ac:dyDescent="0.2">
      <c r="C824" s="2" t="s">
        <v>3862</v>
      </c>
    </row>
    <row r="825" spans="3:3" x14ac:dyDescent="0.2">
      <c r="C825" s="2" t="s">
        <v>3863</v>
      </c>
    </row>
    <row r="826" spans="3:3" x14ac:dyDescent="0.2">
      <c r="C826" s="2" t="s">
        <v>3864</v>
      </c>
    </row>
    <row r="827" spans="3:3" x14ac:dyDescent="0.2">
      <c r="C827" s="2" t="s">
        <v>3865</v>
      </c>
    </row>
    <row r="828" spans="3:3" x14ac:dyDescent="0.2">
      <c r="C828" s="2" t="s">
        <v>3866</v>
      </c>
    </row>
    <row r="829" spans="3:3" x14ac:dyDescent="0.2">
      <c r="C829" s="2" t="s">
        <v>3867</v>
      </c>
    </row>
    <row r="830" spans="3:3" x14ac:dyDescent="0.2">
      <c r="C830" s="2" t="s">
        <v>3868</v>
      </c>
    </row>
    <row r="831" spans="3:3" x14ac:dyDescent="0.2">
      <c r="C831" s="2" t="s">
        <v>3869</v>
      </c>
    </row>
    <row r="832" spans="3:3" x14ac:dyDescent="0.2">
      <c r="C832" s="2" t="s">
        <v>3870</v>
      </c>
    </row>
    <row r="833" spans="3:3" x14ac:dyDescent="0.2">
      <c r="C833" s="2" t="s">
        <v>3871</v>
      </c>
    </row>
    <row r="834" spans="3:3" x14ac:dyDescent="0.2">
      <c r="C834" s="2" t="s">
        <v>3872</v>
      </c>
    </row>
    <row r="835" spans="3:3" x14ac:dyDescent="0.2">
      <c r="C835" s="2" t="s">
        <v>3873</v>
      </c>
    </row>
    <row r="836" spans="3:3" x14ac:dyDescent="0.2">
      <c r="C836" s="2" t="s">
        <v>3874</v>
      </c>
    </row>
    <row r="837" spans="3:3" x14ac:dyDescent="0.2">
      <c r="C837" s="2" t="s">
        <v>3875</v>
      </c>
    </row>
    <row r="838" spans="3:3" x14ac:dyDescent="0.2">
      <c r="C838" s="2" t="s">
        <v>3876</v>
      </c>
    </row>
    <row r="839" spans="3:3" x14ac:dyDescent="0.2">
      <c r="C839" s="2" t="s">
        <v>3877</v>
      </c>
    </row>
    <row r="840" spans="3:3" x14ac:dyDescent="0.2">
      <c r="C840" s="2" t="s">
        <v>3878</v>
      </c>
    </row>
    <row r="841" spans="3:3" x14ac:dyDescent="0.2">
      <c r="C841" s="2" t="s">
        <v>3879</v>
      </c>
    </row>
    <row r="842" spans="3:3" x14ac:dyDescent="0.2">
      <c r="C842" s="2" t="s">
        <v>3880</v>
      </c>
    </row>
    <row r="843" spans="3:3" x14ac:dyDescent="0.2">
      <c r="C843" s="2" t="s">
        <v>3881</v>
      </c>
    </row>
    <row r="844" spans="3:3" x14ac:dyDescent="0.2">
      <c r="C844" s="2" t="s">
        <v>3882</v>
      </c>
    </row>
    <row r="845" spans="3:3" x14ac:dyDescent="0.2">
      <c r="C845" s="2" t="s">
        <v>3883</v>
      </c>
    </row>
    <row r="846" spans="3:3" x14ac:dyDescent="0.2">
      <c r="C846" s="2" t="s">
        <v>3884</v>
      </c>
    </row>
    <row r="847" spans="3:3" x14ac:dyDescent="0.2">
      <c r="C847" s="2" t="s">
        <v>3885</v>
      </c>
    </row>
    <row r="848" spans="3:3" x14ac:dyDescent="0.2">
      <c r="C848" s="2" t="s">
        <v>3886</v>
      </c>
    </row>
    <row r="849" spans="3:3" x14ac:dyDescent="0.2">
      <c r="C849" s="2" t="s">
        <v>3887</v>
      </c>
    </row>
    <row r="850" spans="3:3" x14ac:dyDescent="0.2">
      <c r="C850" s="2" t="s">
        <v>3888</v>
      </c>
    </row>
    <row r="851" spans="3:3" x14ac:dyDescent="0.2">
      <c r="C851" s="2" t="s">
        <v>3889</v>
      </c>
    </row>
    <row r="852" spans="3:3" x14ac:dyDescent="0.2">
      <c r="C852" s="2" t="s">
        <v>3890</v>
      </c>
    </row>
    <row r="853" spans="3:3" x14ac:dyDescent="0.2">
      <c r="C853" s="2" t="s">
        <v>3891</v>
      </c>
    </row>
    <row r="854" spans="3:3" x14ac:dyDescent="0.2">
      <c r="C854" s="2" t="s">
        <v>3892</v>
      </c>
    </row>
    <row r="855" spans="3:3" x14ac:dyDescent="0.2">
      <c r="C855" s="2" t="s">
        <v>3893</v>
      </c>
    </row>
    <row r="856" spans="3:3" x14ac:dyDescent="0.2">
      <c r="C856" s="2" t="s">
        <v>3894</v>
      </c>
    </row>
    <row r="857" spans="3:3" x14ac:dyDescent="0.2">
      <c r="C857" s="2" t="s">
        <v>3895</v>
      </c>
    </row>
    <row r="858" spans="3:3" x14ac:dyDescent="0.2">
      <c r="C858" s="2" t="s">
        <v>3896</v>
      </c>
    </row>
    <row r="859" spans="3:3" x14ac:dyDescent="0.2">
      <c r="C859" s="2" t="s">
        <v>3897</v>
      </c>
    </row>
    <row r="860" spans="3:3" x14ac:dyDescent="0.2">
      <c r="C860" s="2" t="s">
        <v>3898</v>
      </c>
    </row>
    <row r="861" spans="3:3" x14ac:dyDescent="0.2">
      <c r="C861" s="2" t="s">
        <v>3899</v>
      </c>
    </row>
    <row r="862" spans="3:3" x14ac:dyDescent="0.2">
      <c r="C862" s="2" t="s">
        <v>3900</v>
      </c>
    </row>
    <row r="863" spans="3:3" x14ac:dyDescent="0.2">
      <c r="C863" s="2" t="s">
        <v>3901</v>
      </c>
    </row>
    <row r="864" spans="3:3" x14ac:dyDescent="0.2">
      <c r="C864" s="2" t="s">
        <v>3902</v>
      </c>
    </row>
    <row r="865" spans="3:3" x14ac:dyDescent="0.2">
      <c r="C865" s="2" t="s">
        <v>3377</v>
      </c>
    </row>
    <row r="866" spans="3:3" x14ac:dyDescent="0.2">
      <c r="C866" s="2" t="s">
        <v>3275</v>
      </c>
    </row>
    <row r="867" spans="3:3" x14ac:dyDescent="0.2">
      <c r="C867" s="2" t="s">
        <v>3044</v>
      </c>
    </row>
    <row r="868" spans="3:3" x14ac:dyDescent="0.2">
      <c r="C868" s="2" t="s">
        <v>3903</v>
      </c>
    </row>
    <row r="869" spans="3:3" x14ac:dyDescent="0.2">
      <c r="C869" s="2" t="s">
        <v>3904</v>
      </c>
    </row>
    <row r="870" spans="3:3" x14ac:dyDescent="0.2">
      <c r="C870" s="2" t="s">
        <v>3905</v>
      </c>
    </row>
    <row r="871" spans="3:3" x14ac:dyDescent="0.2">
      <c r="C871" s="2" t="s">
        <v>3108</v>
      </c>
    </row>
    <row r="872" spans="3:3" x14ac:dyDescent="0.2">
      <c r="C872" s="2" t="s">
        <v>3155</v>
      </c>
    </row>
    <row r="873" spans="3:3" x14ac:dyDescent="0.2">
      <c r="C873" s="2" t="s">
        <v>3906</v>
      </c>
    </row>
    <row r="874" spans="3:3" x14ac:dyDescent="0.2">
      <c r="C874" s="2" t="s">
        <v>3907</v>
      </c>
    </row>
    <row r="875" spans="3:3" x14ac:dyDescent="0.2">
      <c r="C875" s="2" t="s">
        <v>3908</v>
      </c>
    </row>
    <row r="876" spans="3:3" x14ac:dyDescent="0.2">
      <c r="C876" s="2" t="s">
        <v>3128</v>
      </c>
    </row>
    <row r="877" spans="3:3" x14ac:dyDescent="0.2">
      <c r="C877" s="2" t="s">
        <v>3179</v>
      </c>
    </row>
    <row r="878" spans="3:3" x14ac:dyDescent="0.2">
      <c r="C878" s="2" t="s">
        <v>3225</v>
      </c>
    </row>
    <row r="879" spans="3:3" x14ac:dyDescent="0.2">
      <c r="C879" s="2" t="s">
        <v>3219</v>
      </c>
    </row>
    <row r="880" spans="3:3" x14ac:dyDescent="0.2">
      <c r="C880" s="2" t="s">
        <v>3909</v>
      </c>
    </row>
    <row r="881" spans="3:3" x14ac:dyDescent="0.2">
      <c r="C881" s="2" t="s">
        <v>3254</v>
      </c>
    </row>
    <row r="882" spans="3:3" x14ac:dyDescent="0.2">
      <c r="C882" s="2" t="s">
        <v>3133</v>
      </c>
    </row>
  </sheetData>
  <mergeCells count="3">
    <mergeCell ref="A3:A4"/>
    <mergeCell ref="A298:L298"/>
    <mergeCell ref="O298:P298"/>
  </mergeCells>
  <conditionalFormatting sqref="B3">
    <cfRule type="duplicateValues" dxfId="84" priority="3"/>
  </conditionalFormatting>
  <conditionalFormatting sqref="B4:B297">
    <cfRule type="duplicateValues" dxfId="83" priority="71"/>
  </conditionalFormatting>
  <conditionalFormatting sqref="C306:C882">
    <cfRule type="duplicateValues" dxfId="82" priority="2"/>
  </conditionalFormatting>
  <conditionalFormatting sqref="C1:C1048576">
    <cfRule type="duplicateValues" dxfId="81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1"/>
  <sheetViews>
    <sheetView zoomScale="110" zoomScaleNormal="110" workbookViewId="0">
      <pane xSplit="3" ySplit="2" topLeftCell="D18" activePane="bottomRight" state="frozen"/>
      <selection activeCell="F207" sqref="F207"/>
      <selection pane="topRight" activeCell="F207" sqref="F207"/>
      <selection pane="bottomLeft" activeCell="F207" sqref="F207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42578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141" t="s">
        <v>2792</v>
      </c>
      <c r="B3" s="73" t="s">
        <v>2778</v>
      </c>
      <c r="C3" s="9" t="s">
        <v>2779</v>
      </c>
      <c r="D3" s="75" t="s">
        <v>292</v>
      </c>
      <c r="E3" s="13">
        <v>44421</v>
      </c>
      <c r="F3" s="75" t="s">
        <v>1661</v>
      </c>
      <c r="G3" s="13">
        <v>44422</v>
      </c>
      <c r="H3" s="10" t="s">
        <v>1662</v>
      </c>
      <c r="I3" s="1">
        <v>103</v>
      </c>
      <c r="J3" s="1">
        <v>46</v>
      </c>
      <c r="K3" s="1">
        <v>50</v>
      </c>
      <c r="L3" s="1">
        <v>12</v>
      </c>
      <c r="M3" s="79">
        <v>59.225000000000001</v>
      </c>
      <c r="N3" s="8">
        <v>59</v>
      </c>
      <c r="O3" s="62">
        <v>3000</v>
      </c>
      <c r="P3" s="63">
        <f>Table224523689101112131415161718192021222423456723456891011121314151617181920212223[[#This Row],[PEMBULATAN]]*O3</f>
        <v>177000</v>
      </c>
    </row>
    <row r="4" spans="1:16" ht="39" customHeight="1" x14ac:dyDescent="0.2">
      <c r="A4" s="142"/>
      <c r="B4" s="74"/>
      <c r="C4" s="9" t="s">
        <v>2780</v>
      </c>
      <c r="D4" s="75" t="s">
        <v>292</v>
      </c>
      <c r="E4" s="13">
        <v>44421</v>
      </c>
      <c r="F4" s="75" t="s">
        <v>1661</v>
      </c>
      <c r="G4" s="13">
        <v>44422</v>
      </c>
      <c r="H4" s="10" t="s">
        <v>1662</v>
      </c>
      <c r="I4" s="1">
        <v>103</v>
      </c>
      <c r="J4" s="1">
        <v>46</v>
      </c>
      <c r="K4" s="1">
        <v>50</v>
      </c>
      <c r="L4" s="1">
        <v>12</v>
      </c>
      <c r="M4" s="79">
        <v>59.225000000000001</v>
      </c>
      <c r="N4" s="8">
        <v>59</v>
      </c>
      <c r="O4" s="62">
        <v>3000</v>
      </c>
      <c r="P4" s="63">
        <f>Table224523689101112131415161718192021222423456723456891011121314151617181920212223[[#This Row],[PEMBULATAN]]*O4</f>
        <v>177000</v>
      </c>
    </row>
    <row r="5" spans="1:16" ht="39" customHeight="1" x14ac:dyDescent="0.2">
      <c r="A5" s="90"/>
      <c r="B5" s="74"/>
      <c r="C5" s="85" t="s">
        <v>2781</v>
      </c>
      <c r="D5" s="77" t="s">
        <v>292</v>
      </c>
      <c r="E5" s="13">
        <v>44421</v>
      </c>
      <c r="F5" s="75" t="s">
        <v>1661</v>
      </c>
      <c r="G5" s="13">
        <v>44422</v>
      </c>
      <c r="H5" s="76" t="s">
        <v>1662</v>
      </c>
      <c r="I5" s="15">
        <v>103</v>
      </c>
      <c r="J5" s="15">
        <v>46</v>
      </c>
      <c r="K5" s="15">
        <v>50</v>
      </c>
      <c r="L5" s="15">
        <v>12</v>
      </c>
      <c r="M5" s="80">
        <v>59.225000000000001</v>
      </c>
      <c r="N5" s="71">
        <v>59</v>
      </c>
      <c r="O5" s="62">
        <v>3000</v>
      </c>
      <c r="P5" s="63">
        <f>Table224523689101112131415161718192021222423456723456891011121314151617181920212223[[#This Row],[PEMBULATAN]]*O5</f>
        <v>177000</v>
      </c>
    </row>
    <row r="6" spans="1:16" ht="39" customHeight="1" x14ac:dyDescent="0.2">
      <c r="A6" s="90"/>
      <c r="B6" s="74"/>
      <c r="C6" s="85" t="s">
        <v>2782</v>
      </c>
      <c r="D6" s="77" t="s">
        <v>292</v>
      </c>
      <c r="E6" s="13">
        <v>44421</v>
      </c>
      <c r="F6" s="75" t="s">
        <v>1661</v>
      </c>
      <c r="G6" s="13">
        <v>44422</v>
      </c>
      <c r="H6" s="76" t="s">
        <v>1662</v>
      </c>
      <c r="I6" s="15">
        <v>31</v>
      </c>
      <c r="J6" s="15">
        <v>21</v>
      </c>
      <c r="K6" s="15">
        <v>17</v>
      </c>
      <c r="L6" s="15">
        <v>7</v>
      </c>
      <c r="M6" s="80">
        <v>2.76675</v>
      </c>
      <c r="N6" s="71">
        <v>7</v>
      </c>
      <c r="O6" s="62">
        <v>3000</v>
      </c>
      <c r="P6" s="63">
        <f>Table224523689101112131415161718192021222423456723456891011121314151617181920212223[[#This Row],[PEMBULATAN]]*O6</f>
        <v>21000</v>
      </c>
    </row>
    <row r="7" spans="1:16" ht="39" customHeight="1" x14ac:dyDescent="0.2">
      <c r="A7" s="90"/>
      <c r="B7" s="74"/>
      <c r="C7" s="85" t="s">
        <v>2783</v>
      </c>
      <c r="D7" s="77" t="s">
        <v>292</v>
      </c>
      <c r="E7" s="13">
        <v>44421</v>
      </c>
      <c r="F7" s="75" t="s">
        <v>1661</v>
      </c>
      <c r="G7" s="13">
        <v>44422</v>
      </c>
      <c r="H7" s="76" t="s">
        <v>1662</v>
      </c>
      <c r="I7" s="15">
        <v>43</v>
      </c>
      <c r="J7" s="15">
        <v>33</v>
      </c>
      <c r="K7" s="15">
        <v>28</v>
      </c>
      <c r="L7" s="15">
        <v>9</v>
      </c>
      <c r="M7" s="80">
        <v>9.9329999999999998</v>
      </c>
      <c r="N7" s="71">
        <v>10</v>
      </c>
      <c r="O7" s="62">
        <v>3000</v>
      </c>
      <c r="P7" s="63">
        <f>Table224523689101112131415161718192021222423456723456891011121314151617181920212223[[#This Row],[PEMBULATAN]]*O7</f>
        <v>30000</v>
      </c>
    </row>
    <row r="8" spans="1:16" ht="39" customHeight="1" x14ac:dyDescent="0.2">
      <c r="A8" s="90"/>
      <c r="B8" s="74"/>
      <c r="C8" s="85" t="s">
        <v>2784</v>
      </c>
      <c r="D8" s="77" t="s">
        <v>292</v>
      </c>
      <c r="E8" s="13">
        <v>44421</v>
      </c>
      <c r="F8" s="75" t="s">
        <v>1661</v>
      </c>
      <c r="G8" s="13">
        <v>44422</v>
      </c>
      <c r="H8" s="76" t="s">
        <v>1662</v>
      </c>
      <c r="I8" s="15">
        <v>43</v>
      </c>
      <c r="J8" s="15">
        <v>33</v>
      </c>
      <c r="K8" s="15">
        <v>28</v>
      </c>
      <c r="L8" s="15">
        <v>9</v>
      </c>
      <c r="M8" s="80">
        <v>9.9329999999999998</v>
      </c>
      <c r="N8" s="71">
        <v>10</v>
      </c>
      <c r="O8" s="62">
        <v>3000</v>
      </c>
      <c r="P8" s="63">
        <f>Table224523689101112131415161718192021222423456723456891011121314151617181920212223[[#This Row],[PEMBULATAN]]*O8</f>
        <v>30000</v>
      </c>
    </row>
    <row r="9" spans="1:16" ht="39" customHeight="1" x14ac:dyDescent="0.2">
      <c r="A9" s="90"/>
      <c r="B9" s="74"/>
      <c r="C9" s="85" t="s">
        <v>2785</v>
      </c>
      <c r="D9" s="77" t="s">
        <v>292</v>
      </c>
      <c r="E9" s="13">
        <v>44421</v>
      </c>
      <c r="F9" s="75" t="s">
        <v>1661</v>
      </c>
      <c r="G9" s="13">
        <v>44422</v>
      </c>
      <c r="H9" s="76" t="s">
        <v>1662</v>
      </c>
      <c r="I9" s="15">
        <v>77</v>
      </c>
      <c r="J9" s="15">
        <v>62</v>
      </c>
      <c r="K9" s="15">
        <v>44</v>
      </c>
      <c r="L9" s="15">
        <v>31</v>
      </c>
      <c r="M9" s="80">
        <v>52.514000000000003</v>
      </c>
      <c r="N9" s="71">
        <v>53</v>
      </c>
      <c r="O9" s="62">
        <v>3000</v>
      </c>
      <c r="P9" s="63">
        <f>Table224523689101112131415161718192021222423456723456891011121314151617181920212223[[#This Row],[PEMBULATAN]]*O9</f>
        <v>159000</v>
      </c>
    </row>
    <row r="10" spans="1:16" ht="39" customHeight="1" x14ac:dyDescent="0.2">
      <c r="A10" s="90"/>
      <c r="B10" s="74"/>
      <c r="C10" s="85" t="s">
        <v>2786</v>
      </c>
      <c r="D10" s="77" t="s">
        <v>292</v>
      </c>
      <c r="E10" s="13">
        <v>44421</v>
      </c>
      <c r="F10" s="75" t="s">
        <v>1661</v>
      </c>
      <c r="G10" s="13">
        <v>44422</v>
      </c>
      <c r="H10" s="76" t="s">
        <v>1662</v>
      </c>
      <c r="I10" s="15">
        <v>77</v>
      </c>
      <c r="J10" s="15">
        <v>62</v>
      </c>
      <c r="K10" s="15">
        <v>44</v>
      </c>
      <c r="L10" s="15">
        <v>31</v>
      </c>
      <c r="M10" s="80">
        <v>52.514000000000003</v>
      </c>
      <c r="N10" s="71">
        <v>53</v>
      </c>
      <c r="O10" s="62">
        <v>3000</v>
      </c>
      <c r="P10" s="63">
        <f>Table224523689101112131415161718192021222423456723456891011121314151617181920212223[[#This Row],[PEMBULATAN]]*O10</f>
        <v>159000</v>
      </c>
    </row>
    <row r="11" spans="1:16" ht="39" customHeight="1" x14ac:dyDescent="0.2">
      <c r="A11" s="90"/>
      <c r="B11" s="74"/>
      <c r="C11" s="85" t="s">
        <v>2787</v>
      </c>
      <c r="D11" s="77" t="s">
        <v>292</v>
      </c>
      <c r="E11" s="13">
        <v>44421</v>
      </c>
      <c r="F11" s="75" t="s">
        <v>1661</v>
      </c>
      <c r="G11" s="13">
        <v>44422</v>
      </c>
      <c r="H11" s="76" t="s">
        <v>1662</v>
      </c>
      <c r="I11" s="15">
        <v>77</v>
      </c>
      <c r="J11" s="15">
        <v>62</v>
      </c>
      <c r="K11" s="15">
        <v>44</v>
      </c>
      <c r="L11" s="15">
        <v>31</v>
      </c>
      <c r="M11" s="80">
        <v>52.514000000000003</v>
      </c>
      <c r="N11" s="71">
        <v>53</v>
      </c>
      <c r="O11" s="62">
        <v>3000</v>
      </c>
      <c r="P11" s="63">
        <f>Table224523689101112131415161718192021222423456723456891011121314151617181920212223[[#This Row],[PEMBULATAN]]*O11</f>
        <v>159000</v>
      </c>
    </row>
    <row r="12" spans="1:16" ht="39" customHeight="1" x14ac:dyDescent="0.2">
      <c r="A12" s="90"/>
      <c r="B12" s="74"/>
      <c r="C12" s="85" t="s">
        <v>2788</v>
      </c>
      <c r="D12" s="77" t="s">
        <v>292</v>
      </c>
      <c r="E12" s="13">
        <v>44421</v>
      </c>
      <c r="F12" s="75" t="s">
        <v>1661</v>
      </c>
      <c r="G12" s="13">
        <v>44422</v>
      </c>
      <c r="H12" s="76" t="s">
        <v>1662</v>
      </c>
      <c r="I12" s="15">
        <v>77</v>
      </c>
      <c r="J12" s="15">
        <v>62</v>
      </c>
      <c r="K12" s="15">
        <v>44</v>
      </c>
      <c r="L12" s="15">
        <v>31</v>
      </c>
      <c r="M12" s="80">
        <v>52.514000000000003</v>
      </c>
      <c r="N12" s="71">
        <v>53</v>
      </c>
      <c r="O12" s="62">
        <v>3000</v>
      </c>
      <c r="P12" s="63">
        <f>Table224523689101112131415161718192021222423456723456891011121314151617181920212223[[#This Row],[PEMBULATAN]]*O12</f>
        <v>159000</v>
      </c>
    </row>
    <row r="13" spans="1:16" ht="39" customHeight="1" x14ac:dyDescent="0.2">
      <c r="A13" s="90"/>
      <c r="B13" s="74"/>
      <c r="C13" s="85" t="s">
        <v>2789</v>
      </c>
      <c r="D13" s="77" t="s">
        <v>292</v>
      </c>
      <c r="E13" s="13">
        <v>44421</v>
      </c>
      <c r="F13" s="75" t="s">
        <v>1661</v>
      </c>
      <c r="G13" s="13">
        <v>44422</v>
      </c>
      <c r="H13" s="76" t="s">
        <v>1662</v>
      </c>
      <c r="I13" s="15">
        <v>77</v>
      </c>
      <c r="J13" s="15">
        <v>62</v>
      </c>
      <c r="K13" s="15">
        <v>44</v>
      </c>
      <c r="L13" s="15">
        <v>31</v>
      </c>
      <c r="M13" s="80">
        <v>52.514000000000003</v>
      </c>
      <c r="N13" s="71">
        <v>53</v>
      </c>
      <c r="O13" s="62">
        <v>3000</v>
      </c>
      <c r="P13" s="63">
        <f>Table224523689101112131415161718192021222423456723456891011121314151617181920212223[[#This Row],[PEMBULATAN]]*O13</f>
        <v>159000</v>
      </c>
    </row>
    <row r="14" spans="1:16" ht="39" customHeight="1" x14ac:dyDescent="0.2">
      <c r="A14" s="90"/>
      <c r="B14" s="74"/>
      <c r="C14" s="85" t="s">
        <v>2790</v>
      </c>
      <c r="D14" s="77" t="s">
        <v>292</v>
      </c>
      <c r="E14" s="13">
        <v>44421</v>
      </c>
      <c r="F14" s="75" t="s">
        <v>1661</v>
      </c>
      <c r="G14" s="13">
        <v>44422</v>
      </c>
      <c r="H14" s="76" t="s">
        <v>1662</v>
      </c>
      <c r="I14" s="15">
        <v>70</v>
      </c>
      <c r="J14" s="15">
        <v>66</v>
      </c>
      <c r="K14" s="15">
        <v>55</v>
      </c>
      <c r="L14" s="15">
        <v>12</v>
      </c>
      <c r="M14" s="80">
        <v>63.524999999999999</v>
      </c>
      <c r="N14" s="71">
        <v>64</v>
      </c>
      <c r="O14" s="62">
        <v>3000</v>
      </c>
      <c r="P14" s="63">
        <f>Table224523689101112131415161718192021222423456723456891011121314151617181920212223[[#This Row],[PEMBULATAN]]*O14</f>
        <v>192000</v>
      </c>
    </row>
    <row r="15" spans="1:16" ht="39" customHeight="1" x14ac:dyDescent="0.2">
      <c r="A15" s="90"/>
      <c r="B15" s="74"/>
      <c r="C15" s="85" t="s">
        <v>2791</v>
      </c>
      <c r="D15" s="77" t="s">
        <v>292</v>
      </c>
      <c r="E15" s="13">
        <v>44421</v>
      </c>
      <c r="F15" s="75" t="s">
        <v>1661</v>
      </c>
      <c r="G15" s="13">
        <v>44422</v>
      </c>
      <c r="H15" s="76" t="s">
        <v>1662</v>
      </c>
      <c r="I15" s="15">
        <v>70</v>
      </c>
      <c r="J15" s="15">
        <v>66</v>
      </c>
      <c r="K15" s="15">
        <v>55</v>
      </c>
      <c r="L15" s="15">
        <v>12</v>
      </c>
      <c r="M15" s="80">
        <v>63.524999999999999</v>
      </c>
      <c r="N15" s="71">
        <v>64</v>
      </c>
      <c r="O15" s="62">
        <v>3000</v>
      </c>
      <c r="P15" s="63">
        <f>Table224523689101112131415161718192021222423456723456891011121314151617181920212223[[#This Row],[PEMBULATAN]]*O15</f>
        <v>192000</v>
      </c>
    </row>
    <row r="16" spans="1:16" ht="22.5" customHeight="1" x14ac:dyDescent="0.2">
      <c r="A16" s="143" t="s">
        <v>32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5"/>
      <c r="M16" s="78">
        <f>SUBTOTAL(109,Table224523689101112131415161718192021222423456723456891011121314151617181920212223[KG VOLUME])</f>
        <v>589.92775000000006</v>
      </c>
      <c r="N16" s="66">
        <f>SUM(N3:N15)</f>
        <v>597</v>
      </c>
      <c r="O16" s="146">
        <f>SUM(P3:P15)</f>
        <v>1791000</v>
      </c>
      <c r="P16" s="147"/>
    </row>
    <row r="17" spans="1:16" ht="22.5" customHeight="1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2"/>
      <c r="N17" s="84" t="s">
        <v>53</v>
      </c>
      <c r="O17" s="83"/>
      <c r="P17" s="83">
        <f>O16*10%</f>
        <v>179100</v>
      </c>
    </row>
    <row r="18" spans="1:16" x14ac:dyDescent="0.2">
      <c r="A18" s="11"/>
      <c r="B18" s="54" t="s">
        <v>46</v>
      </c>
      <c r="C18" s="53"/>
      <c r="D18" s="55" t="s">
        <v>47</v>
      </c>
      <c r="H18" s="61"/>
      <c r="N18" s="60" t="s">
        <v>33</v>
      </c>
      <c r="P18" s="67">
        <f>O16*1%</f>
        <v>17910</v>
      </c>
    </row>
    <row r="19" spans="1:16" x14ac:dyDescent="0.2">
      <c r="A19" s="11"/>
      <c r="H19" s="61"/>
      <c r="N19" s="60" t="s">
        <v>34</v>
      </c>
      <c r="P19" s="69">
        <v>0</v>
      </c>
    </row>
    <row r="20" spans="1:16" ht="15.75" thickBot="1" x14ac:dyDescent="0.25">
      <c r="A20" s="11"/>
      <c r="H20" s="61"/>
      <c r="N20" s="60" t="s">
        <v>35</v>
      </c>
      <c r="P20" s="69">
        <v>0</v>
      </c>
    </row>
    <row r="21" spans="1:16" x14ac:dyDescent="0.2">
      <c r="A21" s="11"/>
      <c r="H21" s="61"/>
      <c r="N21" s="64" t="s">
        <v>36</v>
      </c>
      <c r="O21" s="65"/>
      <c r="P21" s="68">
        <f>O16-P17+P18</f>
        <v>1629810</v>
      </c>
    </row>
    <row r="22" spans="1:16" x14ac:dyDescent="0.2">
      <c r="B22" s="54"/>
      <c r="C22" s="53"/>
      <c r="D22" s="55"/>
    </row>
    <row r="24" spans="1:16" x14ac:dyDescent="0.2">
      <c r="A24" s="11"/>
      <c r="H24" s="61"/>
      <c r="P24" s="70"/>
    </row>
    <row r="25" spans="1:16" x14ac:dyDescent="0.2">
      <c r="A25" s="11"/>
      <c r="C25" s="53" t="s">
        <v>3713</v>
      </c>
      <c r="H25" s="61"/>
      <c r="O25" s="56"/>
      <c r="P25" s="70"/>
    </row>
    <row r="26" spans="1:16" s="3" customFormat="1" x14ac:dyDescent="0.25">
      <c r="A26" s="11"/>
      <c r="B26" s="2"/>
      <c r="C26" s="2" t="s">
        <v>3714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3715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3402</v>
      </c>
      <c r="E28" s="12"/>
      <c r="H28" s="61"/>
      <c r="N28" s="14"/>
      <c r="O28" s="14"/>
      <c r="P28" s="14"/>
    </row>
    <row r="29" spans="1:16" s="3" customFormat="1" x14ac:dyDescent="0.2">
      <c r="A29" s="11"/>
      <c r="B29" s="2"/>
      <c r="C29" s="53" t="s">
        <v>3716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3399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3717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3383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3393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3394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3382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3371</v>
      </c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 t="s">
        <v>3362</v>
      </c>
      <c r="E37" s="12"/>
      <c r="H37" s="61"/>
      <c r="N37" s="14"/>
      <c r="O37" s="14"/>
      <c r="P37" s="14"/>
    </row>
    <row r="38" spans="1:16" x14ac:dyDescent="0.2">
      <c r="C38" s="2" t="s">
        <v>3374</v>
      </c>
    </row>
    <row r="39" spans="1:16" x14ac:dyDescent="0.2">
      <c r="C39" s="2" t="s">
        <v>3375</v>
      </c>
    </row>
    <row r="40" spans="1:16" x14ac:dyDescent="0.2">
      <c r="C40" s="2" t="s">
        <v>3373</v>
      </c>
    </row>
    <row r="41" spans="1:16" x14ac:dyDescent="0.2">
      <c r="C41" s="2" t="s">
        <v>3350</v>
      </c>
    </row>
    <row r="42" spans="1:16" x14ac:dyDescent="0.2">
      <c r="C42" s="2" t="s">
        <v>3359</v>
      </c>
    </row>
    <row r="43" spans="1:16" x14ac:dyDescent="0.2">
      <c r="C43" s="2" t="s">
        <v>3366</v>
      </c>
    </row>
    <row r="44" spans="1:16" x14ac:dyDescent="0.2">
      <c r="C44" s="2" t="s">
        <v>3368</v>
      </c>
    </row>
    <row r="45" spans="1:16" x14ac:dyDescent="0.2">
      <c r="C45" s="2" t="s">
        <v>3352</v>
      </c>
    </row>
    <row r="46" spans="1:16" x14ac:dyDescent="0.2">
      <c r="C46" s="2" t="s">
        <v>3358</v>
      </c>
    </row>
    <row r="47" spans="1:16" x14ac:dyDescent="0.2">
      <c r="C47" s="2" t="s">
        <v>3367</v>
      </c>
    </row>
    <row r="48" spans="1:16" x14ac:dyDescent="0.2">
      <c r="C48" s="2" t="s">
        <v>3348</v>
      </c>
    </row>
    <row r="49" spans="3:3" x14ac:dyDescent="0.2">
      <c r="C49" s="2" t="s">
        <v>3341</v>
      </c>
    </row>
    <row r="50" spans="3:3" x14ac:dyDescent="0.2">
      <c r="C50" s="2" t="s">
        <v>3345</v>
      </c>
    </row>
    <row r="51" spans="3:3" x14ac:dyDescent="0.2">
      <c r="C51" s="2" t="s">
        <v>3322</v>
      </c>
    </row>
    <row r="52" spans="3:3" x14ac:dyDescent="0.2">
      <c r="C52" s="2" t="s">
        <v>3320</v>
      </c>
    </row>
    <row r="53" spans="3:3" x14ac:dyDescent="0.2">
      <c r="C53" s="2" t="s">
        <v>3306</v>
      </c>
    </row>
    <row r="54" spans="3:3" x14ac:dyDescent="0.2">
      <c r="C54" s="2" t="s">
        <v>3299</v>
      </c>
    </row>
    <row r="55" spans="3:3" x14ac:dyDescent="0.2">
      <c r="C55" s="2" t="s">
        <v>3280</v>
      </c>
    </row>
    <row r="56" spans="3:3" x14ac:dyDescent="0.2">
      <c r="C56" s="2" t="s">
        <v>3302</v>
      </c>
    </row>
    <row r="57" spans="3:3" x14ac:dyDescent="0.2">
      <c r="C57" s="2" t="s">
        <v>3333</v>
      </c>
    </row>
    <row r="58" spans="3:3" x14ac:dyDescent="0.2">
      <c r="C58" s="2" t="s">
        <v>3298</v>
      </c>
    </row>
    <row r="59" spans="3:3" x14ac:dyDescent="0.2">
      <c r="C59" s="2" t="s">
        <v>3301</v>
      </c>
    </row>
    <row r="60" spans="3:3" x14ac:dyDescent="0.2">
      <c r="C60" s="2" t="s">
        <v>3379</v>
      </c>
    </row>
    <row r="61" spans="3:3" x14ac:dyDescent="0.2">
      <c r="C61" s="2" t="s">
        <v>3365</v>
      </c>
    </row>
    <row r="62" spans="3:3" x14ac:dyDescent="0.2">
      <c r="C62" s="2" t="s">
        <v>3356</v>
      </c>
    </row>
    <row r="63" spans="3:3" x14ac:dyDescent="0.2">
      <c r="C63" s="2" t="s">
        <v>3346</v>
      </c>
    </row>
    <row r="64" spans="3:3" x14ac:dyDescent="0.2">
      <c r="C64" s="2" t="s">
        <v>3335</v>
      </c>
    </row>
    <row r="65" spans="3:3" x14ac:dyDescent="0.2">
      <c r="C65" s="2" t="s">
        <v>3384</v>
      </c>
    </row>
    <row r="66" spans="3:3" x14ac:dyDescent="0.2">
      <c r="C66" s="2" t="s">
        <v>3339</v>
      </c>
    </row>
    <row r="67" spans="3:3" x14ac:dyDescent="0.2">
      <c r="C67" s="2" t="s">
        <v>3327</v>
      </c>
    </row>
    <row r="68" spans="3:3" x14ac:dyDescent="0.2">
      <c r="C68" s="2" t="s">
        <v>3386</v>
      </c>
    </row>
    <row r="69" spans="3:3" x14ac:dyDescent="0.2">
      <c r="C69" s="2" t="s">
        <v>3318</v>
      </c>
    </row>
    <row r="70" spans="3:3" x14ac:dyDescent="0.2">
      <c r="C70" s="2" t="s">
        <v>3325</v>
      </c>
    </row>
    <row r="71" spans="3:3" x14ac:dyDescent="0.2">
      <c r="C71" s="2" t="s">
        <v>3309</v>
      </c>
    </row>
    <row r="72" spans="3:3" x14ac:dyDescent="0.2">
      <c r="C72" s="2" t="s">
        <v>3314</v>
      </c>
    </row>
    <row r="73" spans="3:3" x14ac:dyDescent="0.2">
      <c r="C73" s="2" t="s">
        <v>3290</v>
      </c>
    </row>
    <row r="74" spans="3:3" x14ac:dyDescent="0.2">
      <c r="C74" s="2" t="s">
        <v>3268</v>
      </c>
    </row>
    <row r="75" spans="3:3" x14ac:dyDescent="0.2">
      <c r="C75" s="2" t="s">
        <v>3288</v>
      </c>
    </row>
    <row r="76" spans="3:3" x14ac:dyDescent="0.2">
      <c r="C76" s="2" t="s">
        <v>3287</v>
      </c>
    </row>
    <row r="77" spans="3:3" x14ac:dyDescent="0.2">
      <c r="C77" s="2" t="s">
        <v>3261</v>
      </c>
    </row>
    <row r="78" spans="3:3" x14ac:dyDescent="0.2">
      <c r="C78" s="2" t="s">
        <v>3274</v>
      </c>
    </row>
    <row r="79" spans="3:3" x14ac:dyDescent="0.2">
      <c r="C79" s="2" t="s">
        <v>3246</v>
      </c>
    </row>
    <row r="80" spans="3:3" x14ac:dyDescent="0.2">
      <c r="C80" s="2" t="s">
        <v>3259</v>
      </c>
    </row>
    <row r="81" spans="3:3" x14ac:dyDescent="0.2">
      <c r="C81" s="2" t="s">
        <v>3266</v>
      </c>
    </row>
    <row r="82" spans="3:3" x14ac:dyDescent="0.2">
      <c r="C82" s="2" t="s">
        <v>3338</v>
      </c>
    </row>
    <row r="83" spans="3:3" x14ac:dyDescent="0.2">
      <c r="C83" s="2" t="s">
        <v>3269</v>
      </c>
    </row>
    <row r="84" spans="3:3" x14ac:dyDescent="0.2">
      <c r="C84" s="2" t="s">
        <v>3243</v>
      </c>
    </row>
    <row r="85" spans="3:3" x14ac:dyDescent="0.2">
      <c r="C85" s="2" t="s">
        <v>3242</v>
      </c>
    </row>
    <row r="86" spans="3:3" x14ac:dyDescent="0.2">
      <c r="C86" s="2" t="s">
        <v>3244</v>
      </c>
    </row>
    <row r="87" spans="3:3" x14ac:dyDescent="0.2">
      <c r="C87" s="2" t="s">
        <v>3389</v>
      </c>
    </row>
    <row r="88" spans="3:3" x14ac:dyDescent="0.2">
      <c r="C88" s="2" t="s">
        <v>3390</v>
      </c>
    </row>
    <row r="89" spans="3:3" x14ac:dyDescent="0.2">
      <c r="C89" s="2" t="s">
        <v>3391</v>
      </c>
    </row>
    <row r="90" spans="3:3" x14ac:dyDescent="0.2">
      <c r="C90" s="2" t="s">
        <v>3256</v>
      </c>
    </row>
    <row r="91" spans="3:3" x14ac:dyDescent="0.2">
      <c r="C91" s="2" t="s">
        <v>3353</v>
      </c>
    </row>
    <row r="92" spans="3:3" x14ac:dyDescent="0.2">
      <c r="C92" s="2" t="s">
        <v>3340</v>
      </c>
    </row>
    <row r="93" spans="3:3" x14ac:dyDescent="0.2">
      <c r="C93" s="2" t="s">
        <v>3351</v>
      </c>
    </row>
    <row r="94" spans="3:3" x14ac:dyDescent="0.2">
      <c r="C94" s="2" t="s">
        <v>3282</v>
      </c>
    </row>
    <row r="95" spans="3:3" x14ac:dyDescent="0.2">
      <c r="C95" s="2" t="s">
        <v>3328</v>
      </c>
    </row>
    <row r="96" spans="3:3" x14ac:dyDescent="0.2">
      <c r="C96" s="2" t="s">
        <v>3317</v>
      </c>
    </row>
    <row r="97" spans="3:3" x14ac:dyDescent="0.2">
      <c r="C97" s="2" t="s">
        <v>3291</v>
      </c>
    </row>
    <row r="98" spans="3:3" x14ac:dyDescent="0.2">
      <c r="C98" s="2" t="s">
        <v>3277</v>
      </c>
    </row>
    <row r="99" spans="3:3" x14ac:dyDescent="0.2">
      <c r="C99" s="2" t="s">
        <v>3289</v>
      </c>
    </row>
    <row r="100" spans="3:3" x14ac:dyDescent="0.2">
      <c r="C100" s="2" t="s">
        <v>3273</v>
      </c>
    </row>
    <row r="101" spans="3:3" x14ac:dyDescent="0.2">
      <c r="C101" s="2" t="s">
        <v>3227</v>
      </c>
    </row>
    <row r="102" spans="3:3" x14ac:dyDescent="0.2">
      <c r="C102" s="2" t="s">
        <v>3331</v>
      </c>
    </row>
    <row r="103" spans="3:3" x14ac:dyDescent="0.2">
      <c r="C103" s="2" t="s">
        <v>3265</v>
      </c>
    </row>
    <row r="104" spans="3:3" x14ac:dyDescent="0.2">
      <c r="C104" s="2" t="s">
        <v>3304</v>
      </c>
    </row>
    <row r="105" spans="3:3" x14ac:dyDescent="0.2">
      <c r="C105" s="2" t="s">
        <v>3293</v>
      </c>
    </row>
    <row r="106" spans="3:3" x14ac:dyDescent="0.2">
      <c r="C106" s="2" t="s">
        <v>3214</v>
      </c>
    </row>
    <row r="107" spans="3:3" x14ac:dyDescent="0.2">
      <c r="C107" s="2" t="s">
        <v>3230</v>
      </c>
    </row>
    <row r="108" spans="3:3" x14ac:dyDescent="0.2">
      <c r="C108" s="2" t="s">
        <v>3221</v>
      </c>
    </row>
    <row r="109" spans="3:3" x14ac:dyDescent="0.2">
      <c r="C109" s="2" t="s">
        <v>3218</v>
      </c>
    </row>
    <row r="110" spans="3:3" x14ac:dyDescent="0.2">
      <c r="C110" s="2" t="s">
        <v>3224</v>
      </c>
    </row>
    <row r="111" spans="3:3" x14ac:dyDescent="0.2">
      <c r="C111" s="2" t="s">
        <v>3222</v>
      </c>
    </row>
    <row r="112" spans="3:3" x14ac:dyDescent="0.2">
      <c r="C112" s="2" t="s">
        <v>3223</v>
      </c>
    </row>
    <row r="113" spans="3:3" x14ac:dyDescent="0.2">
      <c r="C113" s="2" t="s">
        <v>3403</v>
      </c>
    </row>
    <row r="114" spans="3:3" x14ac:dyDescent="0.2">
      <c r="C114" s="2" t="s">
        <v>3257</v>
      </c>
    </row>
    <row r="115" spans="3:3" x14ac:dyDescent="0.2">
      <c r="C115" s="2" t="s">
        <v>3213</v>
      </c>
    </row>
    <row r="116" spans="3:3" x14ac:dyDescent="0.2">
      <c r="C116" s="2" t="s">
        <v>3247</v>
      </c>
    </row>
    <row r="117" spans="3:3" x14ac:dyDescent="0.2">
      <c r="C117" s="2" t="s">
        <v>3205</v>
      </c>
    </row>
    <row r="118" spans="3:3" x14ac:dyDescent="0.2">
      <c r="C118" s="2" t="s">
        <v>3250</v>
      </c>
    </row>
    <row r="119" spans="3:3" x14ac:dyDescent="0.2">
      <c r="C119" s="2" t="s">
        <v>3191</v>
      </c>
    </row>
    <row r="120" spans="3:3" x14ac:dyDescent="0.2">
      <c r="C120" s="2" t="s">
        <v>3193</v>
      </c>
    </row>
    <row r="121" spans="3:3" x14ac:dyDescent="0.2">
      <c r="C121" s="2" t="s">
        <v>3188</v>
      </c>
    </row>
    <row r="122" spans="3:3" x14ac:dyDescent="0.2">
      <c r="C122" s="2" t="s">
        <v>3248</v>
      </c>
    </row>
    <row r="123" spans="3:3" x14ac:dyDescent="0.2">
      <c r="C123" s="2" t="s">
        <v>3199</v>
      </c>
    </row>
    <row r="124" spans="3:3" x14ac:dyDescent="0.2">
      <c r="C124" s="2" t="s">
        <v>3198</v>
      </c>
    </row>
    <row r="125" spans="3:3" x14ac:dyDescent="0.2">
      <c r="C125" s="2" t="s">
        <v>3129</v>
      </c>
    </row>
    <row r="126" spans="3:3" x14ac:dyDescent="0.2">
      <c r="C126" s="2" t="s">
        <v>3174</v>
      </c>
    </row>
    <row r="127" spans="3:3" x14ac:dyDescent="0.2">
      <c r="C127" s="2" t="s">
        <v>3126</v>
      </c>
    </row>
    <row r="128" spans="3:3" x14ac:dyDescent="0.2">
      <c r="C128" s="2" t="s">
        <v>3103</v>
      </c>
    </row>
    <row r="129" spans="3:3" x14ac:dyDescent="0.2">
      <c r="C129" s="2" t="s">
        <v>3123</v>
      </c>
    </row>
    <row r="130" spans="3:3" x14ac:dyDescent="0.2">
      <c r="C130" s="2" t="s">
        <v>3110</v>
      </c>
    </row>
    <row r="131" spans="3:3" x14ac:dyDescent="0.2">
      <c r="C131" s="2" t="s">
        <v>3163</v>
      </c>
    </row>
    <row r="132" spans="3:3" x14ac:dyDescent="0.2">
      <c r="C132" s="2" t="s">
        <v>3200</v>
      </c>
    </row>
    <row r="133" spans="3:3" x14ac:dyDescent="0.2">
      <c r="C133" s="2" t="s">
        <v>3187</v>
      </c>
    </row>
    <row r="134" spans="3:3" x14ac:dyDescent="0.2">
      <c r="C134" s="2" t="s">
        <v>3106</v>
      </c>
    </row>
    <row r="135" spans="3:3" x14ac:dyDescent="0.2">
      <c r="C135" s="2" t="s">
        <v>3107</v>
      </c>
    </row>
    <row r="136" spans="3:3" x14ac:dyDescent="0.2">
      <c r="C136" s="2" t="s">
        <v>3113</v>
      </c>
    </row>
    <row r="137" spans="3:3" x14ac:dyDescent="0.2">
      <c r="C137" s="2" t="s">
        <v>3112</v>
      </c>
    </row>
    <row r="138" spans="3:3" x14ac:dyDescent="0.2">
      <c r="C138" s="2" t="s">
        <v>3119</v>
      </c>
    </row>
    <row r="139" spans="3:3" x14ac:dyDescent="0.2">
      <c r="C139" s="2" t="s">
        <v>3196</v>
      </c>
    </row>
    <row r="140" spans="3:3" x14ac:dyDescent="0.2">
      <c r="C140" s="2" t="s">
        <v>3139</v>
      </c>
    </row>
    <row r="141" spans="3:3" x14ac:dyDescent="0.2">
      <c r="C141" s="2" t="s">
        <v>3135</v>
      </c>
    </row>
    <row r="142" spans="3:3" x14ac:dyDescent="0.2">
      <c r="C142" s="2" t="s">
        <v>3140</v>
      </c>
    </row>
    <row r="143" spans="3:3" x14ac:dyDescent="0.2">
      <c r="C143" s="2" t="s">
        <v>3130</v>
      </c>
    </row>
    <row r="144" spans="3:3" x14ac:dyDescent="0.2">
      <c r="C144" s="2" t="s">
        <v>3142</v>
      </c>
    </row>
    <row r="145" spans="3:3" x14ac:dyDescent="0.2">
      <c r="C145" s="2" t="s">
        <v>3143</v>
      </c>
    </row>
    <row r="146" spans="3:3" x14ac:dyDescent="0.2">
      <c r="C146" s="2" t="s">
        <v>3109</v>
      </c>
    </row>
    <row r="147" spans="3:3" x14ac:dyDescent="0.2">
      <c r="C147" s="2" t="s">
        <v>3157</v>
      </c>
    </row>
    <row r="148" spans="3:3" x14ac:dyDescent="0.2">
      <c r="C148" s="2" t="s">
        <v>3235</v>
      </c>
    </row>
    <row r="149" spans="3:3" x14ac:dyDescent="0.2">
      <c r="C149" s="2" t="s">
        <v>3167</v>
      </c>
    </row>
    <row r="150" spans="3:3" x14ac:dyDescent="0.2">
      <c r="C150" s="2" t="s">
        <v>3095</v>
      </c>
    </row>
    <row r="151" spans="3:3" x14ac:dyDescent="0.2">
      <c r="C151" s="2" t="s">
        <v>3025</v>
      </c>
    </row>
    <row r="152" spans="3:3" x14ac:dyDescent="0.2">
      <c r="C152" s="2" t="s">
        <v>3183</v>
      </c>
    </row>
    <row r="153" spans="3:3" x14ac:dyDescent="0.2">
      <c r="C153" s="2" t="s">
        <v>3152</v>
      </c>
    </row>
    <row r="154" spans="3:3" x14ac:dyDescent="0.2">
      <c r="C154" s="2" t="s">
        <v>3138</v>
      </c>
    </row>
    <row r="155" spans="3:3" x14ac:dyDescent="0.2">
      <c r="C155" s="2" t="s">
        <v>3124</v>
      </c>
    </row>
    <row r="156" spans="3:3" x14ac:dyDescent="0.2">
      <c r="C156" s="2" t="s">
        <v>3153</v>
      </c>
    </row>
    <row r="157" spans="3:3" x14ac:dyDescent="0.2">
      <c r="C157" s="2" t="s">
        <v>3147</v>
      </c>
    </row>
    <row r="158" spans="3:3" x14ac:dyDescent="0.2">
      <c r="C158" s="2" t="s">
        <v>3111</v>
      </c>
    </row>
    <row r="159" spans="3:3" x14ac:dyDescent="0.2">
      <c r="C159" s="2" t="s">
        <v>3134</v>
      </c>
    </row>
    <row r="160" spans="3:3" x14ac:dyDescent="0.2">
      <c r="C160" s="2" t="s">
        <v>3145</v>
      </c>
    </row>
    <row r="161" spans="3:3" x14ac:dyDescent="0.2">
      <c r="C161" s="2" t="s">
        <v>3117</v>
      </c>
    </row>
    <row r="162" spans="3:3" x14ac:dyDescent="0.2">
      <c r="C162" s="2" t="s">
        <v>3154</v>
      </c>
    </row>
    <row r="163" spans="3:3" x14ac:dyDescent="0.2">
      <c r="C163" s="2" t="s">
        <v>3181</v>
      </c>
    </row>
    <row r="164" spans="3:3" x14ac:dyDescent="0.2">
      <c r="C164" s="2" t="s">
        <v>3030</v>
      </c>
    </row>
    <row r="165" spans="3:3" x14ac:dyDescent="0.2">
      <c r="C165" s="2" t="s">
        <v>3073</v>
      </c>
    </row>
    <row r="166" spans="3:3" x14ac:dyDescent="0.2">
      <c r="C166" s="2" t="s">
        <v>3029</v>
      </c>
    </row>
    <row r="167" spans="3:3" x14ac:dyDescent="0.2">
      <c r="C167" s="2" t="s">
        <v>3038</v>
      </c>
    </row>
    <row r="168" spans="3:3" x14ac:dyDescent="0.2">
      <c r="C168" s="2" t="s">
        <v>3085</v>
      </c>
    </row>
    <row r="169" spans="3:3" x14ac:dyDescent="0.2">
      <c r="C169" s="2" t="s">
        <v>3054</v>
      </c>
    </row>
    <row r="170" spans="3:3" x14ac:dyDescent="0.2">
      <c r="C170" s="2" t="s">
        <v>3040</v>
      </c>
    </row>
    <row r="171" spans="3:3" x14ac:dyDescent="0.2">
      <c r="C171" s="2" t="s">
        <v>3078</v>
      </c>
    </row>
    <row r="172" spans="3:3" x14ac:dyDescent="0.2">
      <c r="C172" s="2" t="s">
        <v>3059</v>
      </c>
    </row>
    <row r="173" spans="3:3" x14ac:dyDescent="0.2">
      <c r="C173" s="2" t="s">
        <v>3028</v>
      </c>
    </row>
    <row r="174" spans="3:3" x14ac:dyDescent="0.2">
      <c r="C174" s="2" t="s">
        <v>3166</v>
      </c>
    </row>
    <row r="175" spans="3:3" x14ac:dyDescent="0.2">
      <c r="C175" s="2" t="s">
        <v>3097</v>
      </c>
    </row>
    <row r="176" spans="3:3" x14ac:dyDescent="0.2">
      <c r="C176" s="2" t="s">
        <v>3172</v>
      </c>
    </row>
    <row r="177" spans="3:3" x14ac:dyDescent="0.2">
      <c r="C177" s="2" t="s">
        <v>3175</v>
      </c>
    </row>
    <row r="178" spans="3:3" x14ac:dyDescent="0.2">
      <c r="C178" s="2" t="s">
        <v>3079</v>
      </c>
    </row>
    <row r="179" spans="3:3" x14ac:dyDescent="0.2">
      <c r="C179" s="2" t="s">
        <v>3056</v>
      </c>
    </row>
    <row r="180" spans="3:3" x14ac:dyDescent="0.2">
      <c r="C180" s="2" t="s">
        <v>3048</v>
      </c>
    </row>
    <row r="181" spans="3:3" x14ac:dyDescent="0.2">
      <c r="C181" s="2" t="s">
        <v>3083</v>
      </c>
    </row>
    <row r="182" spans="3:3" x14ac:dyDescent="0.2">
      <c r="C182" s="2" t="s">
        <v>3060</v>
      </c>
    </row>
    <row r="183" spans="3:3" x14ac:dyDescent="0.2">
      <c r="C183" s="2" t="s">
        <v>3076</v>
      </c>
    </row>
    <row r="184" spans="3:3" x14ac:dyDescent="0.2">
      <c r="C184" s="2" t="s">
        <v>3069</v>
      </c>
    </row>
    <row r="185" spans="3:3" x14ac:dyDescent="0.2">
      <c r="C185" s="2" t="s">
        <v>3080</v>
      </c>
    </row>
    <row r="186" spans="3:3" x14ac:dyDescent="0.2">
      <c r="C186" s="2" t="s">
        <v>3074</v>
      </c>
    </row>
    <row r="187" spans="3:3" x14ac:dyDescent="0.2">
      <c r="C187" s="2" t="s">
        <v>3070</v>
      </c>
    </row>
    <row r="188" spans="3:3" x14ac:dyDescent="0.2">
      <c r="C188" s="2" t="s">
        <v>3072</v>
      </c>
    </row>
    <row r="189" spans="3:3" x14ac:dyDescent="0.2">
      <c r="C189" s="2" t="s">
        <v>3067</v>
      </c>
    </row>
    <row r="190" spans="3:3" x14ac:dyDescent="0.2">
      <c r="C190" s="2" t="s">
        <v>3063</v>
      </c>
    </row>
    <row r="191" spans="3:3" x14ac:dyDescent="0.2">
      <c r="C191" s="2" t="s">
        <v>3049</v>
      </c>
    </row>
    <row r="192" spans="3:3" x14ac:dyDescent="0.2">
      <c r="C192" s="2" t="s">
        <v>3718</v>
      </c>
    </row>
    <row r="193" spans="3:3" x14ac:dyDescent="0.2">
      <c r="C193" s="2" t="s">
        <v>3719</v>
      </c>
    </row>
    <row r="194" spans="3:3" x14ac:dyDescent="0.2">
      <c r="C194" s="2" t="s">
        <v>3720</v>
      </c>
    </row>
    <row r="195" spans="3:3" x14ac:dyDescent="0.2">
      <c r="C195" s="2" t="s">
        <v>3721</v>
      </c>
    </row>
    <row r="196" spans="3:3" x14ac:dyDescent="0.2">
      <c r="C196" s="2" t="s">
        <v>3722</v>
      </c>
    </row>
    <row r="197" spans="3:3" x14ac:dyDescent="0.2">
      <c r="C197" s="2" t="s">
        <v>3723</v>
      </c>
    </row>
    <row r="198" spans="3:3" x14ac:dyDescent="0.2">
      <c r="C198" s="2" t="s">
        <v>3724</v>
      </c>
    </row>
    <row r="199" spans="3:3" x14ac:dyDescent="0.2">
      <c r="C199" s="2" t="s">
        <v>3725</v>
      </c>
    </row>
    <row r="200" spans="3:3" x14ac:dyDescent="0.2">
      <c r="C200" s="2" t="s">
        <v>3726</v>
      </c>
    </row>
    <row r="201" spans="3:3" x14ac:dyDescent="0.2">
      <c r="C201" s="2" t="s">
        <v>3727</v>
      </c>
    </row>
    <row r="202" spans="3:3" x14ac:dyDescent="0.2">
      <c r="C202" s="2" t="s">
        <v>3728</v>
      </c>
    </row>
    <row r="203" spans="3:3" x14ac:dyDescent="0.2">
      <c r="C203" s="2" t="s">
        <v>3729</v>
      </c>
    </row>
    <row r="204" spans="3:3" x14ac:dyDescent="0.2">
      <c r="C204" s="2" t="s">
        <v>3730</v>
      </c>
    </row>
    <row r="205" spans="3:3" x14ac:dyDescent="0.2">
      <c r="C205" s="2" t="s">
        <v>3731</v>
      </c>
    </row>
    <row r="206" spans="3:3" x14ac:dyDescent="0.2">
      <c r="C206" s="2" t="s">
        <v>3732</v>
      </c>
    </row>
    <row r="207" spans="3:3" x14ac:dyDescent="0.2">
      <c r="C207" s="2" t="s">
        <v>3733</v>
      </c>
    </row>
    <row r="208" spans="3:3" x14ac:dyDescent="0.2">
      <c r="C208" s="2" t="s">
        <v>3734</v>
      </c>
    </row>
    <row r="209" spans="3:3" x14ac:dyDescent="0.2">
      <c r="C209" s="2" t="s">
        <v>3735</v>
      </c>
    </row>
    <row r="210" spans="3:3" x14ac:dyDescent="0.2">
      <c r="C210" s="2" t="s">
        <v>3736</v>
      </c>
    </row>
    <row r="211" spans="3:3" x14ac:dyDescent="0.2">
      <c r="C211" s="2" t="s">
        <v>3737</v>
      </c>
    </row>
    <row r="212" spans="3:3" x14ac:dyDescent="0.2">
      <c r="C212" s="2" t="s">
        <v>3738</v>
      </c>
    </row>
    <row r="213" spans="3:3" x14ac:dyDescent="0.2">
      <c r="C213" s="2" t="s">
        <v>3739</v>
      </c>
    </row>
    <row r="214" spans="3:3" x14ac:dyDescent="0.2">
      <c r="C214" s="2" t="s">
        <v>3740</v>
      </c>
    </row>
    <row r="215" spans="3:3" x14ac:dyDescent="0.2">
      <c r="C215" s="2" t="s">
        <v>3741</v>
      </c>
    </row>
    <row r="216" spans="3:3" x14ac:dyDescent="0.2">
      <c r="C216" s="2" t="s">
        <v>3742</v>
      </c>
    </row>
    <row r="217" spans="3:3" x14ac:dyDescent="0.2">
      <c r="C217" s="2" t="s">
        <v>3743</v>
      </c>
    </row>
    <row r="218" spans="3:3" x14ac:dyDescent="0.2">
      <c r="C218" s="2" t="s">
        <v>3744</v>
      </c>
    </row>
    <row r="219" spans="3:3" x14ac:dyDescent="0.2">
      <c r="C219" s="2" t="s">
        <v>3745</v>
      </c>
    </row>
    <row r="220" spans="3:3" x14ac:dyDescent="0.2">
      <c r="C220" s="2" t="s">
        <v>3746</v>
      </c>
    </row>
    <row r="221" spans="3:3" x14ac:dyDescent="0.2">
      <c r="C221" s="2" t="s">
        <v>3747</v>
      </c>
    </row>
    <row r="222" spans="3:3" x14ac:dyDescent="0.2">
      <c r="C222" s="2" t="s">
        <v>3748</v>
      </c>
    </row>
    <row r="223" spans="3:3" x14ac:dyDescent="0.2">
      <c r="C223" s="2" t="s">
        <v>3749</v>
      </c>
    </row>
    <row r="224" spans="3:3" x14ac:dyDescent="0.2">
      <c r="C224" s="2" t="s">
        <v>3750</v>
      </c>
    </row>
    <row r="225" spans="3:3" x14ac:dyDescent="0.2">
      <c r="C225" s="2" t="s">
        <v>3751</v>
      </c>
    </row>
    <row r="226" spans="3:3" x14ac:dyDescent="0.2">
      <c r="C226" s="2" t="s">
        <v>3752</v>
      </c>
    </row>
    <row r="227" spans="3:3" x14ac:dyDescent="0.2">
      <c r="C227" s="2" t="s">
        <v>3753</v>
      </c>
    </row>
    <row r="228" spans="3:3" x14ac:dyDescent="0.2">
      <c r="C228" s="2" t="s">
        <v>3754</v>
      </c>
    </row>
    <row r="229" spans="3:3" x14ac:dyDescent="0.2">
      <c r="C229" s="2" t="s">
        <v>3755</v>
      </c>
    </row>
    <row r="230" spans="3:3" x14ac:dyDescent="0.2">
      <c r="C230" s="2" t="s">
        <v>3756</v>
      </c>
    </row>
    <row r="231" spans="3:3" x14ac:dyDescent="0.2">
      <c r="C231" s="2" t="s">
        <v>3757</v>
      </c>
    </row>
    <row r="232" spans="3:3" x14ac:dyDescent="0.2">
      <c r="C232" s="2" t="s">
        <v>3758</v>
      </c>
    </row>
    <row r="233" spans="3:3" x14ac:dyDescent="0.2">
      <c r="C233" s="2" t="s">
        <v>3759</v>
      </c>
    </row>
    <row r="234" spans="3:3" x14ac:dyDescent="0.2">
      <c r="C234" s="2" t="s">
        <v>3760</v>
      </c>
    </row>
    <row r="235" spans="3:3" x14ac:dyDescent="0.2">
      <c r="C235" s="2" t="s">
        <v>3761</v>
      </c>
    </row>
    <row r="236" spans="3:3" x14ac:dyDescent="0.2">
      <c r="C236" s="2" t="s">
        <v>3762</v>
      </c>
    </row>
    <row r="237" spans="3:3" x14ac:dyDescent="0.2">
      <c r="C237" s="2" t="s">
        <v>3763</v>
      </c>
    </row>
    <row r="238" spans="3:3" x14ac:dyDescent="0.2">
      <c r="C238" s="2" t="s">
        <v>3764</v>
      </c>
    </row>
    <row r="239" spans="3:3" x14ac:dyDescent="0.2">
      <c r="C239" s="2" t="s">
        <v>3765</v>
      </c>
    </row>
    <row r="240" spans="3:3" x14ac:dyDescent="0.2">
      <c r="C240" s="2" t="s">
        <v>3766</v>
      </c>
    </row>
    <row r="241" spans="3:3" x14ac:dyDescent="0.2">
      <c r="C241" s="2" t="s">
        <v>3767</v>
      </c>
    </row>
    <row r="242" spans="3:3" x14ac:dyDescent="0.2">
      <c r="C242" s="2" t="s">
        <v>3768</v>
      </c>
    </row>
    <row r="243" spans="3:3" x14ac:dyDescent="0.2">
      <c r="C243" s="2" t="s">
        <v>3769</v>
      </c>
    </row>
    <row r="244" spans="3:3" x14ac:dyDescent="0.2">
      <c r="C244" s="2" t="s">
        <v>3770</v>
      </c>
    </row>
    <row r="245" spans="3:3" x14ac:dyDescent="0.2">
      <c r="C245" s="2" t="s">
        <v>3771</v>
      </c>
    </row>
    <row r="246" spans="3:3" x14ac:dyDescent="0.2">
      <c r="C246" s="2" t="s">
        <v>3772</v>
      </c>
    </row>
    <row r="247" spans="3:3" x14ac:dyDescent="0.2">
      <c r="C247" s="2" t="s">
        <v>3773</v>
      </c>
    </row>
    <row r="248" spans="3:3" x14ac:dyDescent="0.2">
      <c r="C248" s="2" t="s">
        <v>3774</v>
      </c>
    </row>
    <row r="249" spans="3:3" x14ac:dyDescent="0.2">
      <c r="C249" s="2" t="s">
        <v>3775</v>
      </c>
    </row>
    <row r="250" spans="3:3" x14ac:dyDescent="0.2">
      <c r="C250" s="2" t="s">
        <v>3776</v>
      </c>
    </row>
    <row r="251" spans="3:3" x14ac:dyDescent="0.2">
      <c r="C251" s="2" t="s">
        <v>3777</v>
      </c>
    </row>
    <row r="252" spans="3:3" x14ac:dyDescent="0.2">
      <c r="C252" s="2" t="s">
        <v>3778</v>
      </c>
    </row>
    <row r="253" spans="3:3" x14ac:dyDescent="0.2">
      <c r="C253" s="2" t="s">
        <v>3779</v>
      </c>
    </row>
    <row r="254" spans="3:3" x14ac:dyDescent="0.2">
      <c r="C254" s="2" t="s">
        <v>3780</v>
      </c>
    </row>
    <row r="255" spans="3:3" x14ac:dyDescent="0.2">
      <c r="C255" s="2" t="s">
        <v>3781</v>
      </c>
    </row>
    <row r="256" spans="3:3" x14ac:dyDescent="0.2">
      <c r="C256" s="2" t="s">
        <v>3782</v>
      </c>
    </row>
    <row r="257" spans="3:3" x14ac:dyDescent="0.2">
      <c r="C257" s="2" t="s">
        <v>3783</v>
      </c>
    </row>
    <row r="258" spans="3:3" x14ac:dyDescent="0.2">
      <c r="C258" s="2" t="s">
        <v>3784</v>
      </c>
    </row>
    <row r="259" spans="3:3" x14ac:dyDescent="0.2">
      <c r="C259" s="2" t="s">
        <v>3785</v>
      </c>
    </row>
    <row r="260" spans="3:3" x14ac:dyDescent="0.2">
      <c r="C260" s="2" t="s">
        <v>3786</v>
      </c>
    </row>
    <row r="261" spans="3:3" x14ac:dyDescent="0.2">
      <c r="C261" s="2" t="s">
        <v>3787</v>
      </c>
    </row>
    <row r="262" spans="3:3" x14ac:dyDescent="0.2">
      <c r="C262" s="2" t="s">
        <v>3788</v>
      </c>
    </row>
    <row r="263" spans="3:3" x14ac:dyDescent="0.2">
      <c r="C263" s="2" t="s">
        <v>3789</v>
      </c>
    </row>
    <row r="264" spans="3:3" x14ac:dyDescent="0.2">
      <c r="C264" s="2" t="s">
        <v>3790</v>
      </c>
    </row>
    <row r="265" spans="3:3" x14ac:dyDescent="0.2">
      <c r="C265" s="2" t="s">
        <v>3791</v>
      </c>
    </row>
    <row r="266" spans="3:3" x14ac:dyDescent="0.2">
      <c r="C266" s="2" t="s">
        <v>3792</v>
      </c>
    </row>
    <row r="267" spans="3:3" x14ac:dyDescent="0.2">
      <c r="C267" s="2" t="s">
        <v>3372</v>
      </c>
    </row>
    <row r="268" spans="3:3" x14ac:dyDescent="0.2">
      <c r="C268" s="2" t="s">
        <v>3400</v>
      </c>
    </row>
    <row r="269" spans="3:3" x14ac:dyDescent="0.2">
      <c r="C269" s="2" t="s">
        <v>3793</v>
      </c>
    </row>
    <row r="270" spans="3:3" x14ac:dyDescent="0.2">
      <c r="C270" s="2" t="s">
        <v>3397</v>
      </c>
    </row>
    <row r="271" spans="3:3" x14ac:dyDescent="0.2">
      <c r="C271" s="2" t="s">
        <v>3398</v>
      </c>
    </row>
    <row r="272" spans="3:3" x14ac:dyDescent="0.2">
      <c r="C272" s="2" t="s">
        <v>3395</v>
      </c>
    </row>
    <row r="273" spans="3:3" x14ac:dyDescent="0.2">
      <c r="C273" s="2" t="s">
        <v>3381</v>
      </c>
    </row>
    <row r="274" spans="3:3" x14ac:dyDescent="0.2">
      <c r="C274" s="2" t="s">
        <v>3794</v>
      </c>
    </row>
    <row r="275" spans="3:3" x14ac:dyDescent="0.2">
      <c r="C275" s="2" t="s">
        <v>3396</v>
      </c>
    </row>
    <row r="276" spans="3:3" x14ac:dyDescent="0.2">
      <c r="C276" s="2" t="s">
        <v>3795</v>
      </c>
    </row>
    <row r="277" spans="3:3" x14ac:dyDescent="0.2">
      <c r="C277" s="2" t="s">
        <v>3796</v>
      </c>
    </row>
    <row r="278" spans="3:3" x14ac:dyDescent="0.2">
      <c r="C278" s="2" t="s">
        <v>3401</v>
      </c>
    </row>
    <row r="279" spans="3:3" x14ac:dyDescent="0.2">
      <c r="C279" s="2" t="s">
        <v>3797</v>
      </c>
    </row>
    <row r="280" spans="3:3" x14ac:dyDescent="0.2">
      <c r="C280" s="2" t="s">
        <v>3360</v>
      </c>
    </row>
    <row r="281" spans="3:3" x14ac:dyDescent="0.2">
      <c r="C281" s="2" t="s">
        <v>3378</v>
      </c>
    </row>
    <row r="282" spans="3:3" x14ac:dyDescent="0.2">
      <c r="C282" s="2" t="s">
        <v>3370</v>
      </c>
    </row>
    <row r="283" spans="3:3" x14ac:dyDescent="0.2">
      <c r="C283" s="2" t="s">
        <v>3380</v>
      </c>
    </row>
    <row r="284" spans="3:3" x14ac:dyDescent="0.2">
      <c r="C284" s="2" t="s">
        <v>3392</v>
      </c>
    </row>
    <row r="285" spans="3:3" x14ac:dyDescent="0.2">
      <c r="C285" s="2" t="s">
        <v>3363</v>
      </c>
    </row>
    <row r="286" spans="3:3" x14ac:dyDescent="0.2">
      <c r="C286" s="2" t="s">
        <v>3369</v>
      </c>
    </row>
    <row r="287" spans="3:3" x14ac:dyDescent="0.2">
      <c r="C287" s="2" t="s">
        <v>3361</v>
      </c>
    </row>
    <row r="288" spans="3:3" x14ac:dyDescent="0.2">
      <c r="C288" s="2" t="s">
        <v>3376</v>
      </c>
    </row>
    <row r="289" spans="3:3" x14ac:dyDescent="0.2">
      <c r="C289" s="2" t="s">
        <v>3347</v>
      </c>
    </row>
    <row r="290" spans="3:3" x14ac:dyDescent="0.2">
      <c r="C290" s="2" t="s">
        <v>3336</v>
      </c>
    </row>
    <row r="291" spans="3:3" x14ac:dyDescent="0.2">
      <c r="C291" s="2" t="s">
        <v>3310</v>
      </c>
    </row>
    <row r="292" spans="3:3" x14ac:dyDescent="0.2">
      <c r="C292" s="2" t="s">
        <v>3297</v>
      </c>
    </row>
    <row r="293" spans="3:3" x14ac:dyDescent="0.2">
      <c r="C293" s="2" t="s">
        <v>3337</v>
      </c>
    </row>
    <row r="294" spans="3:3" x14ac:dyDescent="0.2">
      <c r="C294" s="2" t="s">
        <v>3334</v>
      </c>
    </row>
    <row r="295" spans="3:3" x14ac:dyDescent="0.2">
      <c r="C295" s="2" t="s">
        <v>3300</v>
      </c>
    </row>
    <row r="296" spans="3:3" x14ac:dyDescent="0.2">
      <c r="C296" s="2" t="s">
        <v>3303</v>
      </c>
    </row>
    <row r="297" spans="3:3" x14ac:dyDescent="0.2">
      <c r="C297" s="2" t="s">
        <v>3364</v>
      </c>
    </row>
    <row r="298" spans="3:3" x14ac:dyDescent="0.2">
      <c r="C298" s="2" t="s">
        <v>3355</v>
      </c>
    </row>
    <row r="299" spans="3:3" x14ac:dyDescent="0.2">
      <c r="C299" s="2" t="s">
        <v>3354</v>
      </c>
    </row>
    <row r="300" spans="3:3" x14ac:dyDescent="0.2">
      <c r="C300" s="2" t="s">
        <v>3349</v>
      </c>
    </row>
    <row r="301" spans="3:3" x14ac:dyDescent="0.2">
      <c r="C301" s="2" t="s">
        <v>3344</v>
      </c>
    </row>
    <row r="302" spans="3:3" x14ac:dyDescent="0.2">
      <c r="C302" s="2" t="s">
        <v>3385</v>
      </c>
    </row>
    <row r="303" spans="3:3" x14ac:dyDescent="0.2">
      <c r="C303" s="2" t="s">
        <v>3388</v>
      </c>
    </row>
    <row r="304" spans="3:3" x14ac:dyDescent="0.2">
      <c r="C304" s="2" t="s">
        <v>3357</v>
      </c>
    </row>
    <row r="305" spans="3:3" x14ac:dyDescent="0.2">
      <c r="C305" s="2" t="s">
        <v>3387</v>
      </c>
    </row>
    <row r="306" spans="3:3" x14ac:dyDescent="0.2">
      <c r="C306" s="2" t="s">
        <v>3315</v>
      </c>
    </row>
    <row r="307" spans="3:3" x14ac:dyDescent="0.2">
      <c r="C307" s="2" t="s">
        <v>3324</v>
      </c>
    </row>
    <row r="308" spans="3:3" x14ac:dyDescent="0.2">
      <c r="C308" s="2" t="s">
        <v>3316</v>
      </c>
    </row>
    <row r="309" spans="3:3" x14ac:dyDescent="0.2">
      <c r="C309" s="2" t="s">
        <v>3319</v>
      </c>
    </row>
    <row r="310" spans="3:3" x14ac:dyDescent="0.2">
      <c r="C310" s="2" t="s">
        <v>3342</v>
      </c>
    </row>
    <row r="311" spans="3:3" x14ac:dyDescent="0.2">
      <c r="C311" s="2" t="s">
        <v>3284</v>
      </c>
    </row>
    <row r="312" spans="3:3" x14ac:dyDescent="0.2">
      <c r="C312" s="2" t="s">
        <v>3286</v>
      </c>
    </row>
    <row r="313" spans="3:3" x14ac:dyDescent="0.2">
      <c r="C313" s="2" t="s">
        <v>3323</v>
      </c>
    </row>
    <row r="314" spans="3:3" x14ac:dyDescent="0.2">
      <c r="C314" s="2" t="s">
        <v>3329</v>
      </c>
    </row>
    <row r="315" spans="3:3" x14ac:dyDescent="0.2">
      <c r="C315" s="2" t="s">
        <v>3283</v>
      </c>
    </row>
    <row r="316" spans="3:3" x14ac:dyDescent="0.2">
      <c r="C316" s="2" t="s">
        <v>3285</v>
      </c>
    </row>
    <row r="317" spans="3:3" x14ac:dyDescent="0.2">
      <c r="C317" s="2" t="s">
        <v>3292</v>
      </c>
    </row>
    <row r="318" spans="3:3" x14ac:dyDescent="0.2">
      <c r="C318" s="2" t="s">
        <v>3294</v>
      </c>
    </row>
    <row r="319" spans="3:3" x14ac:dyDescent="0.2">
      <c r="C319" s="2" t="s">
        <v>3267</v>
      </c>
    </row>
    <row r="320" spans="3:3" x14ac:dyDescent="0.2">
      <c r="C320" s="2" t="s">
        <v>3270</v>
      </c>
    </row>
    <row r="321" spans="3:3" x14ac:dyDescent="0.2">
      <c r="C321" s="2" t="s">
        <v>3321</v>
      </c>
    </row>
    <row r="322" spans="3:3" x14ac:dyDescent="0.2">
      <c r="C322" s="2" t="s">
        <v>3271</v>
      </c>
    </row>
    <row r="323" spans="3:3" x14ac:dyDescent="0.2">
      <c r="C323" s="2" t="s">
        <v>3263</v>
      </c>
    </row>
    <row r="324" spans="3:3" x14ac:dyDescent="0.2">
      <c r="C324" s="2" t="s">
        <v>3238</v>
      </c>
    </row>
    <row r="325" spans="3:3" x14ac:dyDescent="0.2">
      <c r="C325" s="2" t="s">
        <v>3258</v>
      </c>
    </row>
    <row r="326" spans="3:3" x14ac:dyDescent="0.2">
      <c r="C326" s="2" t="s">
        <v>3241</v>
      </c>
    </row>
    <row r="327" spans="3:3" x14ac:dyDescent="0.2">
      <c r="C327" s="2" t="s">
        <v>3245</v>
      </c>
    </row>
    <row r="328" spans="3:3" x14ac:dyDescent="0.2">
      <c r="C328" s="2" t="s">
        <v>3239</v>
      </c>
    </row>
    <row r="329" spans="3:3" x14ac:dyDescent="0.2">
      <c r="C329" s="2" t="s">
        <v>3332</v>
      </c>
    </row>
    <row r="330" spans="3:3" x14ac:dyDescent="0.2">
      <c r="C330" s="2" t="s">
        <v>3343</v>
      </c>
    </row>
    <row r="331" spans="3:3" x14ac:dyDescent="0.2">
      <c r="C331" s="2" t="s">
        <v>3330</v>
      </c>
    </row>
    <row r="332" spans="3:3" x14ac:dyDescent="0.2">
      <c r="C332" s="2" t="s">
        <v>3278</v>
      </c>
    </row>
    <row r="333" spans="3:3" x14ac:dyDescent="0.2">
      <c r="C333" s="2" t="s">
        <v>3326</v>
      </c>
    </row>
    <row r="334" spans="3:3" x14ac:dyDescent="0.2">
      <c r="C334" s="2" t="s">
        <v>3312</v>
      </c>
    </row>
    <row r="335" spans="3:3" x14ac:dyDescent="0.2">
      <c r="C335" s="2" t="s">
        <v>3313</v>
      </c>
    </row>
    <row r="336" spans="3:3" x14ac:dyDescent="0.2">
      <c r="C336" s="2" t="s">
        <v>3305</v>
      </c>
    </row>
    <row r="337" spans="3:3" x14ac:dyDescent="0.2">
      <c r="C337" s="2" t="s">
        <v>3276</v>
      </c>
    </row>
    <row r="338" spans="3:3" x14ac:dyDescent="0.2">
      <c r="C338" s="2" t="s">
        <v>3308</v>
      </c>
    </row>
    <row r="339" spans="3:3" x14ac:dyDescent="0.2">
      <c r="C339" s="2" t="s">
        <v>3279</v>
      </c>
    </row>
    <row r="340" spans="3:3" x14ac:dyDescent="0.2">
      <c r="C340" s="2" t="s">
        <v>3311</v>
      </c>
    </row>
    <row r="341" spans="3:3" x14ac:dyDescent="0.2">
      <c r="C341" s="2" t="s">
        <v>3708</v>
      </c>
    </row>
    <row r="342" spans="3:3" x14ac:dyDescent="0.2">
      <c r="C342" s="2" t="s">
        <v>3295</v>
      </c>
    </row>
    <row r="343" spans="3:3" x14ac:dyDescent="0.2">
      <c r="C343" s="2" t="s">
        <v>3272</v>
      </c>
    </row>
    <row r="344" spans="3:3" x14ac:dyDescent="0.2">
      <c r="C344" s="2" t="s">
        <v>3296</v>
      </c>
    </row>
    <row r="345" spans="3:3" x14ac:dyDescent="0.2">
      <c r="C345" s="2" t="s">
        <v>3281</v>
      </c>
    </row>
    <row r="346" spans="3:3" x14ac:dyDescent="0.2">
      <c r="C346" s="2" t="s">
        <v>3260</v>
      </c>
    </row>
    <row r="347" spans="3:3" x14ac:dyDescent="0.2">
      <c r="C347" s="2" t="s">
        <v>3264</v>
      </c>
    </row>
    <row r="348" spans="3:3" x14ac:dyDescent="0.2">
      <c r="C348" s="2" t="s">
        <v>3240</v>
      </c>
    </row>
    <row r="349" spans="3:3" x14ac:dyDescent="0.2">
      <c r="C349" s="2" t="s">
        <v>3228</v>
      </c>
    </row>
    <row r="350" spans="3:3" x14ac:dyDescent="0.2">
      <c r="C350" s="2" t="s">
        <v>3226</v>
      </c>
    </row>
    <row r="351" spans="3:3" x14ac:dyDescent="0.2">
      <c r="C351" s="2" t="s">
        <v>3209</v>
      </c>
    </row>
    <row r="352" spans="3:3" x14ac:dyDescent="0.2">
      <c r="C352" s="2" t="s">
        <v>3220</v>
      </c>
    </row>
    <row r="353" spans="3:3" x14ac:dyDescent="0.2">
      <c r="C353" s="2" t="s">
        <v>3229</v>
      </c>
    </row>
    <row r="354" spans="3:3" x14ac:dyDescent="0.2">
      <c r="C354" s="2" t="s">
        <v>3231</v>
      </c>
    </row>
    <row r="355" spans="3:3" x14ac:dyDescent="0.2">
      <c r="C355" s="2" t="s">
        <v>3307</v>
      </c>
    </row>
    <row r="356" spans="3:3" x14ac:dyDescent="0.2">
      <c r="C356" s="2" t="s">
        <v>3208</v>
      </c>
    </row>
    <row r="357" spans="3:3" x14ac:dyDescent="0.2">
      <c r="C357" s="2" t="s">
        <v>3215</v>
      </c>
    </row>
    <row r="358" spans="3:3" x14ac:dyDescent="0.2">
      <c r="C358" s="2" t="s">
        <v>3210</v>
      </c>
    </row>
    <row r="359" spans="3:3" x14ac:dyDescent="0.2">
      <c r="C359" s="2" t="s">
        <v>3211</v>
      </c>
    </row>
    <row r="360" spans="3:3" x14ac:dyDescent="0.2">
      <c r="C360" s="2" t="s">
        <v>3216</v>
      </c>
    </row>
    <row r="361" spans="3:3" x14ac:dyDescent="0.2">
      <c r="C361" s="2" t="s">
        <v>3212</v>
      </c>
    </row>
    <row r="362" spans="3:3" x14ac:dyDescent="0.2">
      <c r="C362" s="2" t="s">
        <v>3217</v>
      </c>
    </row>
    <row r="363" spans="3:3" x14ac:dyDescent="0.2">
      <c r="C363" s="2" t="s">
        <v>3202</v>
      </c>
    </row>
    <row r="364" spans="3:3" x14ac:dyDescent="0.2">
      <c r="C364" s="2" t="s">
        <v>3203</v>
      </c>
    </row>
    <row r="365" spans="3:3" x14ac:dyDescent="0.2">
      <c r="C365" s="2" t="s">
        <v>3255</v>
      </c>
    </row>
    <row r="366" spans="3:3" x14ac:dyDescent="0.2">
      <c r="C366" s="2" t="s">
        <v>3262</v>
      </c>
    </row>
    <row r="367" spans="3:3" x14ac:dyDescent="0.2">
      <c r="C367" s="2" t="s">
        <v>3253</v>
      </c>
    </row>
    <row r="368" spans="3:3" x14ac:dyDescent="0.2">
      <c r="C368" s="2" t="s">
        <v>3195</v>
      </c>
    </row>
    <row r="369" spans="3:3" x14ac:dyDescent="0.2">
      <c r="C369" s="2" t="s">
        <v>3234</v>
      </c>
    </row>
    <row r="370" spans="3:3" x14ac:dyDescent="0.2">
      <c r="C370" s="2" t="s">
        <v>3206</v>
      </c>
    </row>
    <row r="371" spans="3:3" x14ac:dyDescent="0.2">
      <c r="C371" s="2" t="s">
        <v>3207</v>
      </c>
    </row>
    <row r="372" spans="3:3" x14ac:dyDescent="0.2">
      <c r="C372" s="2" t="s">
        <v>3251</v>
      </c>
    </row>
    <row r="373" spans="3:3" x14ac:dyDescent="0.2">
      <c r="C373" s="2" t="s">
        <v>3237</v>
      </c>
    </row>
    <row r="374" spans="3:3" x14ac:dyDescent="0.2">
      <c r="C374" s="2" t="s">
        <v>3232</v>
      </c>
    </row>
    <row r="375" spans="3:3" x14ac:dyDescent="0.2">
      <c r="C375" s="2" t="s">
        <v>3192</v>
      </c>
    </row>
    <row r="376" spans="3:3" x14ac:dyDescent="0.2">
      <c r="C376" s="2" t="s">
        <v>3178</v>
      </c>
    </row>
    <row r="377" spans="3:3" x14ac:dyDescent="0.2">
      <c r="C377" s="2" t="s">
        <v>3236</v>
      </c>
    </row>
    <row r="378" spans="3:3" x14ac:dyDescent="0.2">
      <c r="C378" s="2" t="s">
        <v>3194</v>
      </c>
    </row>
    <row r="379" spans="3:3" x14ac:dyDescent="0.2">
      <c r="C379" s="2" t="s">
        <v>3249</v>
      </c>
    </row>
    <row r="380" spans="3:3" x14ac:dyDescent="0.2">
      <c r="C380" s="2" t="s">
        <v>3252</v>
      </c>
    </row>
    <row r="381" spans="3:3" x14ac:dyDescent="0.2">
      <c r="C381" s="2" t="s">
        <v>3204</v>
      </c>
    </row>
    <row r="382" spans="3:3" x14ac:dyDescent="0.2">
      <c r="C382" s="2" t="s">
        <v>3186</v>
      </c>
    </row>
    <row r="383" spans="3:3" x14ac:dyDescent="0.2">
      <c r="C383" s="2" t="s">
        <v>3189</v>
      </c>
    </row>
    <row r="384" spans="3:3" x14ac:dyDescent="0.2">
      <c r="C384" s="2" t="s">
        <v>3185</v>
      </c>
    </row>
    <row r="385" spans="3:3" x14ac:dyDescent="0.2">
      <c r="C385" s="2" t="s">
        <v>3102</v>
      </c>
    </row>
    <row r="386" spans="3:3" x14ac:dyDescent="0.2">
      <c r="C386" s="2" t="s">
        <v>3177</v>
      </c>
    </row>
    <row r="387" spans="3:3" x14ac:dyDescent="0.2">
      <c r="C387" s="2" t="s">
        <v>3173</v>
      </c>
    </row>
    <row r="388" spans="3:3" x14ac:dyDescent="0.2">
      <c r="C388" s="2" t="s">
        <v>3176</v>
      </c>
    </row>
    <row r="389" spans="3:3" x14ac:dyDescent="0.2">
      <c r="C389" s="2" t="s">
        <v>3104</v>
      </c>
    </row>
    <row r="390" spans="3:3" x14ac:dyDescent="0.2">
      <c r="C390" s="2" t="s">
        <v>3132</v>
      </c>
    </row>
    <row r="391" spans="3:3" x14ac:dyDescent="0.2">
      <c r="C391" s="2" t="s">
        <v>3121</v>
      </c>
    </row>
    <row r="392" spans="3:3" x14ac:dyDescent="0.2">
      <c r="C392" s="2" t="s">
        <v>3146</v>
      </c>
    </row>
    <row r="393" spans="3:3" x14ac:dyDescent="0.2">
      <c r="C393" s="2" t="s">
        <v>3137</v>
      </c>
    </row>
    <row r="394" spans="3:3" x14ac:dyDescent="0.2">
      <c r="C394" s="2" t="s">
        <v>3161</v>
      </c>
    </row>
    <row r="395" spans="3:3" x14ac:dyDescent="0.2">
      <c r="C395" s="2" t="s">
        <v>3149</v>
      </c>
    </row>
    <row r="396" spans="3:3" x14ac:dyDescent="0.2">
      <c r="C396" s="2" t="s">
        <v>3118</v>
      </c>
    </row>
    <row r="397" spans="3:3" x14ac:dyDescent="0.2">
      <c r="C397" s="2" t="s">
        <v>3197</v>
      </c>
    </row>
    <row r="398" spans="3:3" x14ac:dyDescent="0.2">
      <c r="C398" s="2" t="s">
        <v>3201</v>
      </c>
    </row>
    <row r="399" spans="3:3" x14ac:dyDescent="0.2">
      <c r="C399" s="2" t="s">
        <v>3233</v>
      </c>
    </row>
    <row r="400" spans="3:3" x14ac:dyDescent="0.2">
      <c r="C400" s="2" t="s">
        <v>3141</v>
      </c>
    </row>
    <row r="401" spans="3:3" x14ac:dyDescent="0.2">
      <c r="C401" s="2" t="s">
        <v>3159</v>
      </c>
    </row>
    <row r="402" spans="3:3" x14ac:dyDescent="0.2">
      <c r="C402" s="2" t="s">
        <v>3170</v>
      </c>
    </row>
    <row r="403" spans="3:3" x14ac:dyDescent="0.2">
      <c r="C403" s="2" t="s">
        <v>3089</v>
      </c>
    </row>
    <row r="404" spans="3:3" x14ac:dyDescent="0.2">
      <c r="C404" s="2" t="s">
        <v>3105</v>
      </c>
    </row>
    <row r="405" spans="3:3" x14ac:dyDescent="0.2">
      <c r="C405" s="2" t="s">
        <v>3160</v>
      </c>
    </row>
    <row r="406" spans="3:3" x14ac:dyDescent="0.2">
      <c r="C406" s="2" t="s">
        <v>3158</v>
      </c>
    </row>
    <row r="407" spans="3:3" x14ac:dyDescent="0.2">
      <c r="C407" s="2" t="s">
        <v>3136</v>
      </c>
    </row>
    <row r="408" spans="3:3" x14ac:dyDescent="0.2">
      <c r="C408" s="2" t="s">
        <v>3180</v>
      </c>
    </row>
    <row r="409" spans="3:3" x14ac:dyDescent="0.2">
      <c r="C409" s="2" t="s">
        <v>3150</v>
      </c>
    </row>
    <row r="410" spans="3:3" x14ac:dyDescent="0.2">
      <c r="C410" s="2" t="s">
        <v>3190</v>
      </c>
    </row>
    <row r="411" spans="3:3" x14ac:dyDescent="0.2">
      <c r="C411" s="2" t="s">
        <v>3131</v>
      </c>
    </row>
    <row r="412" spans="3:3" x14ac:dyDescent="0.2">
      <c r="C412" s="2" t="s">
        <v>3034</v>
      </c>
    </row>
    <row r="413" spans="3:3" x14ac:dyDescent="0.2">
      <c r="C413" s="2" t="s">
        <v>3182</v>
      </c>
    </row>
    <row r="414" spans="3:3" x14ac:dyDescent="0.2">
      <c r="C414" s="2" t="s">
        <v>3033</v>
      </c>
    </row>
    <row r="415" spans="3:3" x14ac:dyDescent="0.2">
      <c r="C415" s="2" t="s">
        <v>3090</v>
      </c>
    </row>
    <row r="416" spans="3:3" x14ac:dyDescent="0.2">
      <c r="C416" s="2" t="s">
        <v>3055</v>
      </c>
    </row>
    <row r="417" spans="3:3" x14ac:dyDescent="0.2">
      <c r="C417" s="2" t="s">
        <v>3068</v>
      </c>
    </row>
    <row r="418" spans="3:3" x14ac:dyDescent="0.2">
      <c r="C418" s="2" t="s">
        <v>3042</v>
      </c>
    </row>
    <row r="419" spans="3:3" x14ac:dyDescent="0.2">
      <c r="C419" s="2" t="s">
        <v>3171</v>
      </c>
    </row>
    <row r="420" spans="3:3" x14ac:dyDescent="0.2">
      <c r="C420" s="2" t="s">
        <v>3164</v>
      </c>
    </row>
    <row r="421" spans="3:3" x14ac:dyDescent="0.2">
      <c r="C421" s="2" t="s">
        <v>3027</v>
      </c>
    </row>
    <row r="422" spans="3:3" x14ac:dyDescent="0.2">
      <c r="C422" s="2" t="s">
        <v>3114</v>
      </c>
    </row>
    <row r="423" spans="3:3" x14ac:dyDescent="0.2">
      <c r="C423" s="2" t="s">
        <v>3122</v>
      </c>
    </row>
    <row r="424" spans="3:3" x14ac:dyDescent="0.2">
      <c r="C424" s="2" t="s">
        <v>3184</v>
      </c>
    </row>
    <row r="425" spans="3:3" x14ac:dyDescent="0.2">
      <c r="C425" s="2" t="s">
        <v>3116</v>
      </c>
    </row>
    <row r="426" spans="3:3" x14ac:dyDescent="0.2">
      <c r="C426" s="2" t="s">
        <v>3115</v>
      </c>
    </row>
    <row r="427" spans="3:3" x14ac:dyDescent="0.2">
      <c r="C427" s="2" t="s">
        <v>3127</v>
      </c>
    </row>
    <row r="428" spans="3:3" x14ac:dyDescent="0.2">
      <c r="C428" s="2" t="s">
        <v>3144</v>
      </c>
    </row>
    <row r="429" spans="3:3" x14ac:dyDescent="0.2">
      <c r="C429" s="2" t="s">
        <v>3162</v>
      </c>
    </row>
    <row r="430" spans="3:3" x14ac:dyDescent="0.2">
      <c r="C430" s="2" t="s">
        <v>3086</v>
      </c>
    </row>
    <row r="431" spans="3:3" x14ac:dyDescent="0.2">
      <c r="C431" s="2" t="s">
        <v>3096</v>
      </c>
    </row>
    <row r="432" spans="3:3" x14ac:dyDescent="0.2">
      <c r="C432" s="2" t="s">
        <v>3057</v>
      </c>
    </row>
    <row r="433" spans="3:3" x14ac:dyDescent="0.2">
      <c r="C433" s="2" t="s">
        <v>3047</v>
      </c>
    </row>
    <row r="434" spans="3:3" x14ac:dyDescent="0.2">
      <c r="C434" s="2" t="s">
        <v>3125</v>
      </c>
    </row>
    <row r="435" spans="3:3" x14ac:dyDescent="0.2">
      <c r="C435" s="2" t="s">
        <v>3077</v>
      </c>
    </row>
    <row r="436" spans="3:3" x14ac:dyDescent="0.2">
      <c r="C436" s="2" t="s">
        <v>3065</v>
      </c>
    </row>
    <row r="437" spans="3:3" x14ac:dyDescent="0.2">
      <c r="C437" s="2" t="s">
        <v>3066</v>
      </c>
    </row>
    <row r="438" spans="3:3" x14ac:dyDescent="0.2">
      <c r="C438" s="2" t="s">
        <v>3151</v>
      </c>
    </row>
    <row r="439" spans="3:3" x14ac:dyDescent="0.2">
      <c r="C439" s="2" t="s">
        <v>3148</v>
      </c>
    </row>
    <row r="440" spans="3:3" x14ac:dyDescent="0.2">
      <c r="C440" s="2" t="s">
        <v>3075</v>
      </c>
    </row>
    <row r="441" spans="3:3" x14ac:dyDescent="0.2">
      <c r="C441" s="2" t="s">
        <v>3053</v>
      </c>
    </row>
    <row r="442" spans="3:3" x14ac:dyDescent="0.2">
      <c r="C442" s="2" t="s">
        <v>3120</v>
      </c>
    </row>
    <row r="443" spans="3:3" x14ac:dyDescent="0.2">
      <c r="C443" s="2" t="s">
        <v>3156</v>
      </c>
    </row>
    <row r="444" spans="3:3" x14ac:dyDescent="0.2">
      <c r="C444" s="2" t="s">
        <v>3058</v>
      </c>
    </row>
    <row r="445" spans="3:3" x14ac:dyDescent="0.2">
      <c r="C445" s="2" t="s">
        <v>3064</v>
      </c>
    </row>
    <row r="446" spans="3:3" x14ac:dyDescent="0.2">
      <c r="C446" s="2" t="s">
        <v>3061</v>
      </c>
    </row>
    <row r="447" spans="3:3" x14ac:dyDescent="0.2">
      <c r="C447" s="2" t="s">
        <v>3039</v>
      </c>
    </row>
    <row r="448" spans="3:3" x14ac:dyDescent="0.2">
      <c r="C448" s="2" t="s">
        <v>3052</v>
      </c>
    </row>
    <row r="449" spans="3:3" x14ac:dyDescent="0.2">
      <c r="C449" s="2" t="s">
        <v>3168</v>
      </c>
    </row>
    <row r="450" spans="3:3" x14ac:dyDescent="0.2">
      <c r="C450" s="2" t="s">
        <v>3041</v>
      </c>
    </row>
    <row r="451" spans="3:3" x14ac:dyDescent="0.2">
      <c r="C451" s="2" t="s">
        <v>3071</v>
      </c>
    </row>
    <row r="452" spans="3:3" x14ac:dyDescent="0.2">
      <c r="C452" s="2" t="s">
        <v>3045</v>
      </c>
    </row>
    <row r="453" spans="3:3" x14ac:dyDescent="0.2">
      <c r="C453" s="2" t="s">
        <v>3050</v>
      </c>
    </row>
    <row r="454" spans="3:3" x14ac:dyDescent="0.2">
      <c r="C454" s="2" t="s">
        <v>3165</v>
      </c>
    </row>
    <row r="455" spans="3:3" x14ac:dyDescent="0.2">
      <c r="C455" s="2" t="s">
        <v>3087</v>
      </c>
    </row>
    <row r="456" spans="3:3" x14ac:dyDescent="0.2">
      <c r="C456" s="2" t="s">
        <v>3081</v>
      </c>
    </row>
    <row r="457" spans="3:3" x14ac:dyDescent="0.2">
      <c r="C457" s="2" t="s">
        <v>3093</v>
      </c>
    </row>
    <row r="458" spans="3:3" x14ac:dyDescent="0.2">
      <c r="C458" s="2" t="s">
        <v>3099</v>
      </c>
    </row>
    <row r="459" spans="3:3" x14ac:dyDescent="0.2">
      <c r="C459" s="2" t="s">
        <v>3026</v>
      </c>
    </row>
    <row r="460" spans="3:3" x14ac:dyDescent="0.2">
      <c r="C460" s="2" t="s">
        <v>3035</v>
      </c>
    </row>
    <row r="461" spans="3:3" x14ac:dyDescent="0.2">
      <c r="C461" s="2" t="s">
        <v>3798</v>
      </c>
    </row>
    <row r="462" spans="3:3" x14ac:dyDescent="0.2">
      <c r="C462" s="2" t="s">
        <v>3032</v>
      </c>
    </row>
    <row r="463" spans="3:3" x14ac:dyDescent="0.2">
      <c r="C463" s="2" t="s">
        <v>3084</v>
      </c>
    </row>
    <row r="464" spans="3:3" x14ac:dyDescent="0.2">
      <c r="C464" s="2" t="s">
        <v>3051</v>
      </c>
    </row>
    <row r="465" spans="3:3" x14ac:dyDescent="0.2">
      <c r="C465" s="2" t="s">
        <v>3043</v>
      </c>
    </row>
    <row r="466" spans="3:3" x14ac:dyDescent="0.2">
      <c r="C466" s="2" t="s">
        <v>3799</v>
      </c>
    </row>
    <row r="467" spans="3:3" x14ac:dyDescent="0.2">
      <c r="C467" s="2" t="s">
        <v>3169</v>
      </c>
    </row>
    <row r="468" spans="3:3" x14ac:dyDescent="0.2">
      <c r="C468" s="2" t="s">
        <v>3800</v>
      </c>
    </row>
    <row r="469" spans="3:3" x14ac:dyDescent="0.2">
      <c r="C469" s="2" t="s">
        <v>3088</v>
      </c>
    </row>
    <row r="470" spans="3:3" x14ac:dyDescent="0.2">
      <c r="C470" s="2" t="s">
        <v>3801</v>
      </c>
    </row>
    <row r="471" spans="3:3" x14ac:dyDescent="0.2">
      <c r="C471" s="2" t="s">
        <v>3094</v>
      </c>
    </row>
    <row r="472" spans="3:3" x14ac:dyDescent="0.2">
      <c r="C472" s="2" t="s">
        <v>3092</v>
      </c>
    </row>
    <row r="473" spans="3:3" x14ac:dyDescent="0.2">
      <c r="C473" s="2" t="s">
        <v>3082</v>
      </c>
    </row>
    <row r="474" spans="3:3" x14ac:dyDescent="0.2">
      <c r="C474" s="2" t="s">
        <v>3091</v>
      </c>
    </row>
    <row r="475" spans="3:3" x14ac:dyDescent="0.2">
      <c r="C475" s="2" t="s">
        <v>3062</v>
      </c>
    </row>
    <row r="476" spans="3:3" x14ac:dyDescent="0.2">
      <c r="C476" s="2" t="s">
        <v>3046</v>
      </c>
    </row>
    <row r="477" spans="3:3" x14ac:dyDescent="0.2">
      <c r="C477" s="2" t="s">
        <v>3031</v>
      </c>
    </row>
    <row r="478" spans="3:3" x14ac:dyDescent="0.2">
      <c r="C478" s="2" t="s">
        <v>3802</v>
      </c>
    </row>
    <row r="479" spans="3:3" x14ac:dyDescent="0.2">
      <c r="C479" s="2" t="s">
        <v>3098</v>
      </c>
    </row>
    <row r="480" spans="3:3" x14ac:dyDescent="0.2">
      <c r="C480" s="2" t="s">
        <v>3803</v>
      </c>
    </row>
    <row r="481" spans="3:3" x14ac:dyDescent="0.2">
      <c r="C481" s="2" t="s">
        <v>3036</v>
      </c>
    </row>
    <row r="482" spans="3:3" x14ac:dyDescent="0.2">
      <c r="C482" s="2" t="s">
        <v>3100</v>
      </c>
    </row>
    <row r="483" spans="3:3" x14ac:dyDescent="0.2">
      <c r="C483" s="2" t="s">
        <v>3804</v>
      </c>
    </row>
    <row r="484" spans="3:3" x14ac:dyDescent="0.2">
      <c r="C484" s="2" t="s">
        <v>3805</v>
      </c>
    </row>
    <row r="485" spans="3:3" x14ac:dyDescent="0.2">
      <c r="C485" s="2" t="s">
        <v>3101</v>
      </c>
    </row>
    <row r="486" spans="3:3" x14ac:dyDescent="0.2">
      <c r="C486" s="2" t="s">
        <v>3806</v>
      </c>
    </row>
    <row r="487" spans="3:3" x14ac:dyDescent="0.2">
      <c r="C487" s="2" t="s">
        <v>3807</v>
      </c>
    </row>
    <row r="488" spans="3:3" x14ac:dyDescent="0.2">
      <c r="C488" s="2" t="s">
        <v>3037</v>
      </c>
    </row>
    <row r="489" spans="3:3" x14ac:dyDescent="0.2">
      <c r="C489" s="2" t="s">
        <v>3808</v>
      </c>
    </row>
    <row r="490" spans="3:3" x14ac:dyDescent="0.2">
      <c r="C490" s="2" t="s">
        <v>3809</v>
      </c>
    </row>
    <row r="491" spans="3:3" x14ac:dyDescent="0.2">
      <c r="C491" s="2" t="s">
        <v>3810</v>
      </c>
    </row>
    <row r="492" spans="3:3" x14ac:dyDescent="0.2">
      <c r="C492" s="2" t="s">
        <v>3811</v>
      </c>
    </row>
    <row r="493" spans="3:3" x14ac:dyDescent="0.2">
      <c r="C493" s="2" t="s">
        <v>3812</v>
      </c>
    </row>
    <row r="494" spans="3:3" x14ac:dyDescent="0.2">
      <c r="C494" s="2" t="s">
        <v>3813</v>
      </c>
    </row>
    <row r="495" spans="3:3" x14ac:dyDescent="0.2">
      <c r="C495" s="2" t="s">
        <v>3814</v>
      </c>
    </row>
    <row r="496" spans="3:3" x14ac:dyDescent="0.2">
      <c r="C496" s="2" t="s">
        <v>3815</v>
      </c>
    </row>
    <row r="497" spans="3:3" x14ac:dyDescent="0.2">
      <c r="C497" s="2" t="s">
        <v>3816</v>
      </c>
    </row>
    <row r="498" spans="3:3" x14ac:dyDescent="0.2">
      <c r="C498" s="2" t="s">
        <v>3817</v>
      </c>
    </row>
    <row r="499" spans="3:3" x14ac:dyDescent="0.2">
      <c r="C499" s="2" t="s">
        <v>3818</v>
      </c>
    </row>
    <row r="500" spans="3:3" x14ac:dyDescent="0.2">
      <c r="C500" s="2" t="s">
        <v>3819</v>
      </c>
    </row>
    <row r="501" spans="3:3" x14ac:dyDescent="0.2">
      <c r="C501" s="2" t="s">
        <v>3820</v>
      </c>
    </row>
    <row r="502" spans="3:3" x14ac:dyDescent="0.2">
      <c r="C502" s="2" t="s">
        <v>3821</v>
      </c>
    </row>
    <row r="503" spans="3:3" x14ac:dyDescent="0.2">
      <c r="C503" s="2" t="s">
        <v>3822</v>
      </c>
    </row>
    <row r="504" spans="3:3" x14ac:dyDescent="0.2">
      <c r="C504" s="2" t="s">
        <v>3823</v>
      </c>
    </row>
    <row r="505" spans="3:3" x14ac:dyDescent="0.2">
      <c r="C505" s="2" t="s">
        <v>3824</v>
      </c>
    </row>
    <row r="506" spans="3:3" x14ac:dyDescent="0.2">
      <c r="C506" s="2" t="s">
        <v>3825</v>
      </c>
    </row>
    <row r="507" spans="3:3" x14ac:dyDescent="0.2">
      <c r="C507" s="2" t="s">
        <v>3826</v>
      </c>
    </row>
    <row r="508" spans="3:3" x14ac:dyDescent="0.2">
      <c r="C508" s="2" t="s">
        <v>3827</v>
      </c>
    </row>
    <row r="509" spans="3:3" x14ac:dyDescent="0.2">
      <c r="C509" s="2" t="s">
        <v>3828</v>
      </c>
    </row>
    <row r="510" spans="3:3" x14ac:dyDescent="0.2">
      <c r="C510" s="2" t="s">
        <v>3829</v>
      </c>
    </row>
    <row r="511" spans="3:3" x14ac:dyDescent="0.2">
      <c r="C511" s="2" t="s">
        <v>3830</v>
      </c>
    </row>
    <row r="512" spans="3:3" x14ac:dyDescent="0.2">
      <c r="C512" s="2" t="s">
        <v>3831</v>
      </c>
    </row>
    <row r="513" spans="3:3" x14ac:dyDescent="0.2">
      <c r="C513" s="2" t="s">
        <v>3832</v>
      </c>
    </row>
    <row r="514" spans="3:3" x14ac:dyDescent="0.2">
      <c r="C514" s="2" t="s">
        <v>3833</v>
      </c>
    </row>
    <row r="515" spans="3:3" x14ac:dyDescent="0.2">
      <c r="C515" s="2" t="s">
        <v>3834</v>
      </c>
    </row>
    <row r="516" spans="3:3" x14ac:dyDescent="0.2">
      <c r="C516" s="2" t="s">
        <v>3835</v>
      </c>
    </row>
    <row r="517" spans="3:3" x14ac:dyDescent="0.2">
      <c r="C517" s="2" t="s">
        <v>3836</v>
      </c>
    </row>
    <row r="518" spans="3:3" x14ac:dyDescent="0.2">
      <c r="C518" s="2" t="s">
        <v>3837</v>
      </c>
    </row>
    <row r="519" spans="3:3" x14ac:dyDescent="0.2">
      <c r="C519" s="2" t="s">
        <v>3838</v>
      </c>
    </row>
    <row r="520" spans="3:3" x14ac:dyDescent="0.2">
      <c r="C520" s="2" t="s">
        <v>3839</v>
      </c>
    </row>
    <row r="521" spans="3:3" x14ac:dyDescent="0.2">
      <c r="C521" s="2" t="s">
        <v>3840</v>
      </c>
    </row>
    <row r="522" spans="3:3" x14ac:dyDescent="0.2">
      <c r="C522" s="2" t="s">
        <v>3841</v>
      </c>
    </row>
    <row r="523" spans="3:3" x14ac:dyDescent="0.2">
      <c r="C523" s="2" t="s">
        <v>3842</v>
      </c>
    </row>
    <row r="524" spans="3:3" x14ac:dyDescent="0.2">
      <c r="C524" s="2" t="s">
        <v>3843</v>
      </c>
    </row>
    <row r="525" spans="3:3" x14ac:dyDescent="0.2">
      <c r="C525" s="2" t="s">
        <v>3844</v>
      </c>
    </row>
    <row r="526" spans="3:3" x14ac:dyDescent="0.2">
      <c r="C526" s="2" t="s">
        <v>3845</v>
      </c>
    </row>
    <row r="527" spans="3:3" x14ac:dyDescent="0.2">
      <c r="C527" s="2" t="s">
        <v>3846</v>
      </c>
    </row>
    <row r="528" spans="3:3" x14ac:dyDescent="0.2">
      <c r="C528" s="2" t="s">
        <v>3847</v>
      </c>
    </row>
    <row r="529" spans="3:3" x14ac:dyDescent="0.2">
      <c r="C529" s="2" t="s">
        <v>3848</v>
      </c>
    </row>
    <row r="530" spans="3:3" x14ac:dyDescent="0.2">
      <c r="C530" s="2" t="s">
        <v>3849</v>
      </c>
    </row>
    <row r="531" spans="3:3" x14ac:dyDescent="0.2">
      <c r="C531" s="2" t="s">
        <v>3850</v>
      </c>
    </row>
    <row r="532" spans="3:3" x14ac:dyDescent="0.2">
      <c r="C532" s="2" t="s">
        <v>3851</v>
      </c>
    </row>
    <row r="533" spans="3:3" x14ac:dyDescent="0.2">
      <c r="C533" s="2" t="s">
        <v>3852</v>
      </c>
    </row>
    <row r="534" spans="3:3" x14ac:dyDescent="0.2">
      <c r="C534" s="2" t="s">
        <v>3853</v>
      </c>
    </row>
    <row r="535" spans="3:3" x14ac:dyDescent="0.2">
      <c r="C535" s="2" t="s">
        <v>3854</v>
      </c>
    </row>
    <row r="536" spans="3:3" x14ac:dyDescent="0.2">
      <c r="C536" s="2" t="s">
        <v>3855</v>
      </c>
    </row>
    <row r="537" spans="3:3" x14ac:dyDescent="0.2">
      <c r="C537" s="2" t="s">
        <v>3856</v>
      </c>
    </row>
    <row r="538" spans="3:3" x14ac:dyDescent="0.2">
      <c r="C538" s="2" t="s">
        <v>3857</v>
      </c>
    </row>
    <row r="539" spans="3:3" x14ac:dyDescent="0.2">
      <c r="C539" s="2" t="s">
        <v>3858</v>
      </c>
    </row>
    <row r="540" spans="3:3" x14ac:dyDescent="0.2">
      <c r="C540" s="2" t="s">
        <v>3859</v>
      </c>
    </row>
    <row r="541" spans="3:3" x14ac:dyDescent="0.2">
      <c r="C541" s="2" t="s">
        <v>3860</v>
      </c>
    </row>
    <row r="542" spans="3:3" x14ac:dyDescent="0.2">
      <c r="C542" s="2" t="s">
        <v>3861</v>
      </c>
    </row>
    <row r="543" spans="3:3" x14ac:dyDescent="0.2">
      <c r="C543" s="2" t="s">
        <v>3862</v>
      </c>
    </row>
    <row r="544" spans="3:3" x14ac:dyDescent="0.2">
      <c r="C544" s="2" t="s">
        <v>3863</v>
      </c>
    </row>
    <row r="545" spans="3:3" x14ac:dyDescent="0.2">
      <c r="C545" s="2" t="s">
        <v>3864</v>
      </c>
    </row>
    <row r="546" spans="3:3" x14ac:dyDescent="0.2">
      <c r="C546" s="2" t="s">
        <v>3865</v>
      </c>
    </row>
    <row r="547" spans="3:3" x14ac:dyDescent="0.2">
      <c r="C547" s="2" t="s">
        <v>3866</v>
      </c>
    </row>
    <row r="548" spans="3:3" x14ac:dyDescent="0.2">
      <c r="C548" s="2" t="s">
        <v>3867</v>
      </c>
    </row>
    <row r="549" spans="3:3" x14ac:dyDescent="0.2">
      <c r="C549" s="2" t="s">
        <v>3868</v>
      </c>
    </row>
    <row r="550" spans="3:3" x14ac:dyDescent="0.2">
      <c r="C550" s="2" t="s">
        <v>3869</v>
      </c>
    </row>
    <row r="551" spans="3:3" x14ac:dyDescent="0.2">
      <c r="C551" s="2" t="s">
        <v>3870</v>
      </c>
    </row>
    <row r="552" spans="3:3" x14ac:dyDescent="0.2">
      <c r="C552" s="2" t="s">
        <v>3871</v>
      </c>
    </row>
    <row r="553" spans="3:3" x14ac:dyDescent="0.2">
      <c r="C553" s="2" t="s">
        <v>3872</v>
      </c>
    </row>
    <row r="554" spans="3:3" x14ac:dyDescent="0.2">
      <c r="C554" s="2" t="s">
        <v>3873</v>
      </c>
    </row>
    <row r="555" spans="3:3" x14ac:dyDescent="0.2">
      <c r="C555" s="2" t="s">
        <v>3874</v>
      </c>
    </row>
    <row r="556" spans="3:3" x14ac:dyDescent="0.2">
      <c r="C556" s="2" t="s">
        <v>3875</v>
      </c>
    </row>
    <row r="557" spans="3:3" x14ac:dyDescent="0.2">
      <c r="C557" s="2" t="s">
        <v>3876</v>
      </c>
    </row>
    <row r="558" spans="3:3" x14ac:dyDescent="0.2">
      <c r="C558" s="2" t="s">
        <v>3877</v>
      </c>
    </row>
    <row r="559" spans="3:3" x14ac:dyDescent="0.2">
      <c r="C559" s="2" t="s">
        <v>3878</v>
      </c>
    </row>
    <row r="560" spans="3:3" x14ac:dyDescent="0.2">
      <c r="C560" s="2" t="s">
        <v>3879</v>
      </c>
    </row>
    <row r="561" spans="3:3" x14ac:dyDescent="0.2">
      <c r="C561" s="2" t="s">
        <v>3880</v>
      </c>
    </row>
    <row r="562" spans="3:3" x14ac:dyDescent="0.2">
      <c r="C562" s="2" t="s">
        <v>3881</v>
      </c>
    </row>
    <row r="563" spans="3:3" x14ac:dyDescent="0.2">
      <c r="C563" s="2" t="s">
        <v>3882</v>
      </c>
    </row>
    <row r="564" spans="3:3" x14ac:dyDescent="0.2">
      <c r="C564" s="2" t="s">
        <v>3883</v>
      </c>
    </row>
    <row r="565" spans="3:3" x14ac:dyDescent="0.2">
      <c r="C565" s="2" t="s">
        <v>3884</v>
      </c>
    </row>
    <row r="566" spans="3:3" x14ac:dyDescent="0.2">
      <c r="C566" s="2" t="s">
        <v>3885</v>
      </c>
    </row>
    <row r="567" spans="3:3" x14ac:dyDescent="0.2">
      <c r="C567" s="2" t="s">
        <v>3886</v>
      </c>
    </row>
    <row r="568" spans="3:3" x14ac:dyDescent="0.2">
      <c r="C568" s="2" t="s">
        <v>3887</v>
      </c>
    </row>
    <row r="569" spans="3:3" x14ac:dyDescent="0.2">
      <c r="C569" s="2" t="s">
        <v>3888</v>
      </c>
    </row>
    <row r="570" spans="3:3" x14ac:dyDescent="0.2">
      <c r="C570" s="2" t="s">
        <v>3889</v>
      </c>
    </row>
    <row r="571" spans="3:3" x14ac:dyDescent="0.2">
      <c r="C571" s="2" t="s">
        <v>3890</v>
      </c>
    </row>
    <row r="572" spans="3:3" x14ac:dyDescent="0.2">
      <c r="C572" s="2" t="s">
        <v>3891</v>
      </c>
    </row>
    <row r="573" spans="3:3" x14ac:dyDescent="0.2">
      <c r="C573" s="2" t="s">
        <v>3892</v>
      </c>
    </row>
    <row r="574" spans="3:3" x14ac:dyDescent="0.2">
      <c r="C574" s="2" t="s">
        <v>3893</v>
      </c>
    </row>
    <row r="575" spans="3:3" x14ac:dyDescent="0.2">
      <c r="C575" s="2" t="s">
        <v>3894</v>
      </c>
    </row>
    <row r="576" spans="3:3" x14ac:dyDescent="0.2">
      <c r="C576" s="2" t="s">
        <v>3895</v>
      </c>
    </row>
    <row r="577" spans="3:3" x14ac:dyDescent="0.2">
      <c r="C577" s="2" t="s">
        <v>3896</v>
      </c>
    </row>
    <row r="578" spans="3:3" x14ac:dyDescent="0.2">
      <c r="C578" s="2" t="s">
        <v>3897</v>
      </c>
    </row>
    <row r="579" spans="3:3" x14ac:dyDescent="0.2">
      <c r="C579" s="2" t="s">
        <v>3898</v>
      </c>
    </row>
    <row r="580" spans="3:3" x14ac:dyDescent="0.2">
      <c r="C580" s="2" t="s">
        <v>3899</v>
      </c>
    </row>
    <row r="581" spans="3:3" x14ac:dyDescent="0.2">
      <c r="C581" s="2" t="s">
        <v>3900</v>
      </c>
    </row>
    <row r="582" spans="3:3" x14ac:dyDescent="0.2">
      <c r="C582" s="2" t="s">
        <v>3901</v>
      </c>
    </row>
    <row r="583" spans="3:3" x14ac:dyDescent="0.2">
      <c r="C583" s="2" t="s">
        <v>3902</v>
      </c>
    </row>
    <row r="584" spans="3:3" x14ac:dyDescent="0.2">
      <c r="C584" s="2" t="s">
        <v>3377</v>
      </c>
    </row>
    <row r="585" spans="3:3" x14ac:dyDescent="0.2">
      <c r="C585" s="2" t="s">
        <v>3275</v>
      </c>
    </row>
    <row r="586" spans="3:3" x14ac:dyDescent="0.2">
      <c r="C586" s="2" t="s">
        <v>3044</v>
      </c>
    </row>
    <row r="587" spans="3:3" x14ac:dyDescent="0.2">
      <c r="C587" s="2" t="s">
        <v>3903</v>
      </c>
    </row>
    <row r="588" spans="3:3" x14ac:dyDescent="0.2">
      <c r="C588" s="2" t="s">
        <v>3904</v>
      </c>
    </row>
    <row r="589" spans="3:3" x14ac:dyDescent="0.2">
      <c r="C589" s="2" t="s">
        <v>3905</v>
      </c>
    </row>
    <row r="590" spans="3:3" x14ac:dyDescent="0.2">
      <c r="C590" s="2" t="s">
        <v>3108</v>
      </c>
    </row>
    <row r="591" spans="3:3" x14ac:dyDescent="0.2">
      <c r="C591" s="2" t="s">
        <v>3155</v>
      </c>
    </row>
    <row r="592" spans="3:3" x14ac:dyDescent="0.2">
      <c r="C592" s="2" t="s">
        <v>3906</v>
      </c>
    </row>
    <row r="593" spans="3:3" x14ac:dyDescent="0.2">
      <c r="C593" s="2" t="s">
        <v>3907</v>
      </c>
    </row>
    <row r="594" spans="3:3" x14ac:dyDescent="0.2">
      <c r="C594" s="2" t="s">
        <v>3908</v>
      </c>
    </row>
    <row r="595" spans="3:3" x14ac:dyDescent="0.2">
      <c r="C595" s="2" t="s">
        <v>3128</v>
      </c>
    </row>
    <row r="596" spans="3:3" x14ac:dyDescent="0.2">
      <c r="C596" s="2" t="s">
        <v>3179</v>
      </c>
    </row>
    <row r="597" spans="3:3" x14ac:dyDescent="0.2">
      <c r="C597" s="2" t="s">
        <v>3225</v>
      </c>
    </row>
    <row r="598" spans="3:3" x14ac:dyDescent="0.2">
      <c r="C598" s="2" t="s">
        <v>3219</v>
      </c>
    </row>
    <row r="599" spans="3:3" x14ac:dyDescent="0.2">
      <c r="C599" s="2" t="s">
        <v>3909</v>
      </c>
    </row>
    <row r="600" spans="3:3" x14ac:dyDescent="0.2">
      <c r="C600" s="2" t="s">
        <v>3254</v>
      </c>
    </row>
    <row r="601" spans="3:3" x14ac:dyDescent="0.2">
      <c r="C601" s="2" t="s">
        <v>3133</v>
      </c>
    </row>
  </sheetData>
  <mergeCells count="3">
    <mergeCell ref="A3:A4"/>
    <mergeCell ref="A16:L16"/>
    <mergeCell ref="O16:P16"/>
  </mergeCells>
  <conditionalFormatting sqref="B3">
    <cfRule type="duplicateValues" dxfId="80" priority="3"/>
  </conditionalFormatting>
  <conditionalFormatting sqref="B4:B15">
    <cfRule type="duplicateValues" dxfId="79" priority="78"/>
  </conditionalFormatting>
  <conditionalFormatting sqref="C25:C601">
    <cfRule type="duplicateValues" dxfId="78" priority="2"/>
  </conditionalFormatting>
  <conditionalFormatting sqref="C1:C1048576">
    <cfRule type="duplicateValues" dxfId="77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7"/>
  <sheetViews>
    <sheetView zoomScale="110" zoomScaleNormal="110" workbookViewId="0">
      <pane xSplit="3" ySplit="2" topLeftCell="D3" activePane="bottomRight" state="frozen"/>
      <selection activeCell="E5" sqref="E5"/>
      <selection pane="topRight" activeCell="E5" sqref="E5"/>
      <selection pane="bottomLeft" activeCell="E5" sqref="E5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9.5703125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89" t="s">
        <v>2775</v>
      </c>
      <c r="B3" s="73" t="s">
        <v>2177</v>
      </c>
      <c r="C3" s="9" t="s">
        <v>2178</v>
      </c>
      <c r="D3" s="75" t="s">
        <v>426</v>
      </c>
      <c r="E3" s="13" t="s">
        <v>2179</v>
      </c>
      <c r="F3" s="75" t="s">
        <v>1452</v>
      </c>
      <c r="G3" s="13">
        <v>44427</v>
      </c>
      <c r="H3" s="10" t="s">
        <v>2180</v>
      </c>
      <c r="I3" s="1">
        <v>86</v>
      </c>
      <c r="J3" s="1">
        <v>53</v>
      </c>
      <c r="K3" s="1">
        <v>32</v>
      </c>
      <c r="L3" s="1">
        <v>14</v>
      </c>
      <c r="M3" s="79">
        <v>36.463999999999999</v>
      </c>
      <c r="N3" s="8">
        <v>36</v>
      </c>
      <c r="O3" s="62">
        <v>3000</v>
      </c>
      <c r="P3" s="63">
        <f>Table22452368910111213141516171819202122242345672345689101112131415[[#This Row],[PEMBULATAN]]*O3</f>
        <v>108000</v>
      </c>
    </row>
    <row r="4" spans="1:16" ht="22.5" customHeight="1" x14ac:dyDescent="0.2">
      <c r="A4" s="143" t="s">
        <v>32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SUBTOTAL(109,Table22452368910111213141516171819202122242345672345689101112131415[KG VOLUME])</f>
        <v>36.463999999999999</v>
      </c>
      <c r="N4" s="66">
        <f>SUM(N3:N3)</f>
        <v>36</v>
      </c>
      <c r="O4" s="146">
        <f>SUM(P3:P3)</f>
        <v>108000</v>
      </c>
      <c r="P4" s="147"/>
    </row>
    <row r="5" spans="1:16" ht="22.5" customHeight="1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  <c r="N5" s="84" t="s">
        <v>53</v>
      </c>
      <c r="O5" s="83"/>
      <c r="P5" s="83">
        <f>O4*10%</f>
        <v>10800</v>
      </c>
    </row>
    <row r="6" spans="1:16" x14ac:dyDescent="0.2">
      <c r="A6" s="11"/>
      <c r="B6" s="54" t="s">
        <v>46</v>
      </c>
      <c r="C6" s="53"/>
      <c r="D6" s="55" t="s">
        <v>47</v>
      </c>
      <c r="H6" s="61"/>
      <c r="N6" s="60" t="s">
        <v>33</v>
      </c>
      <c r="P6" s="67">
        <f>O4*1%</f>
        <v>1080</v>
      </c>
    </row>
    <row r="7" spans="1:16" x14ac:dyDescent="0.2">
      <c r="A7" s="11"/>
      <c r="H7" s="61"/>
      <c r="N7" s="60" t="s">
        <v>34</v>
      </c>
      <c r="P7" s="69">
        <v>0</v>
      </c>
    </row>
    <row r="8" spans="1:16" ht="15.75" thickBot="1" x14ac:dyDescent="0.25">
      <c r="A8" s="11"/>
      <c r="H8" s="61"/>
      <c r="N8" s="60" t="s">
        <v>35</v>
      </c>
      <c r="P8" s="69">
        <v>0</v>
      </c>
    </row>
    <row r="9" spans="1:16" x14ac:dyDescent="0.2">
      <c r="A9" s="11"/>
      <c r="H9" s="61"/>
      <c r="N9" s="64" t="s">
        <v>36</v>
      </c>
      <c r="O9" s="65"/>
      <c r="P9" s="68">
        <f>O4-P5+P6</f>
        <v>98280</v>
      </c>
    </row>
    <row r="10" spans="1:16" x14ac:dyDescent="0.2">
      <c r="B10" s="54"/>
      <c r="C10" s="53"/>
      <c r="D10" s="55"/>
    </row>
    <row r="11" spans="1:16" x14ac:dyDescent="0.2">
      <c r="C11" s="53" t="s">
        <v>3713</v>
      </c>
    </row>
    <row r="12" spans="1:16" x14ac:dyDescent="0.2">
      <c r="A12" s="11"/>
      <c r="C12" s="2" t="s">
        <v>3714</v>
      </c>
      <c r="H12" s="61"/>
      <c r="P12" s="70"/>
    </row>
    <row r="13" spans="1:16" x14ac:dyDescent="0.2">
      <c r="A13" s="11"/>
      <c r="C13" s="2" t="s">
        <v>3715</v>
      </c>
      <c r="H13" s="61"/>
      <c r="O13" s="56"/>
      <c r="P13" s="70"/>
    </row>
    <row r="14" spans="1:16" s="3" customFormat="1" x14ac:dyDescent="0.25">
      <c r="A14" s="11"/>
      <c r="B14" s="2"/>
      <c r="C14" s="2" t="s">
        <v>3402</v>
      </c>
      <c r="E14" s="12"/>
      <c r="H14" s="61"/>
      <c r="N14" s="14"/>
      <c r="O14" s="14"/>
      <c r="P14" s="14"/>
    </row>
    <row r="15" spans="1:16" s="3" customFormat="1" x14ac:dyDescent="0.2">
      <c r="A15" s="11"/>
      <c r="B15" s="2"/>
      <c r="C15" s="53" t="s">
        <v>3716</v>
      </c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 t="s">
        <v>3399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3717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3383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3393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3394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3382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3371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3362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3374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3375</v>
      </c>
      <c r="E25" s="12"/>
      <c r="H25" s="61"/>
      <c r="N25" s="14"/>
      <c r="O25" s="14"/>
      <c r="P25" s="14"/>
    </row>
    <row r="26" spans="1:16" x14ac:dyDescent="0.2">
      <c r="C26" s="2" t="s">
        <v>3373</v>
      </c>
    </row>
    <row r="27" spans="1:16" x14ac:dyDescent="0.2">
      <c r="C27" s="2" t="s">
        <v>3350</v>
      </c>
    </row>
    <row r="28" spans="1:16" x14ac:dyDescent="0.2">
      <c r="C28" s="2" t="s">
        <v>3359</v>
      </c>
    </row>
    <row r="29" spans="1:16" x14ac:dyDescent="0.2">
      <c r="C29" s="2" t="s">
        <v>3366</v>
      </c>
    </row>
    <row r="30" spans="1:16" x14ac:dyDescent="0.2">
      <c r="C30" s="2" t="s">
        <v>3368</v>
      </c>
    </row>
    <row r="31" spans="1:16" x14ac:dyDescent="0.2">
      <c r="C31" s="2" t="s">
        <v>3352</v>
      </c>
    </row>
    <row r="32" spans="1:16" x14ac:dyDescent="0.2">
      <c r="C32" s="2" t="s">
        <v>3358</v>
      </c>
    </row>
    <row r="33" spans="3:3" x14ac:dyDescent="0.2">
      <c r="C33" s="2" t="s">
        <v>3367</v>
      </c>
    </row>
    <row r="34" spans="3:3" x14ac:dyDescent="0.2">
      <c r="C34" s="2" t="s">
        <v>3348</v>
      </c>
    </row>
    <row r="35" spans="3:3" x14ac:dyDescent="0.2">
      <c r="C35" s="2" t="s">
        <v>3341</v>
      </c>
    </row>
    <row r="36" spans="3:3" x14ac:dyDescent="0.2">
      <c r="C36" s="2" t="s">
        <v>3345</v>
      </c>
    </row>
    <row r="37" spans="3:3" x14ac:dyDescent="0.2">
      <c r="C37" s="2" t="s">
        <v>3322</v>
      </c>
    </row>
    <row r="38" spans="3:3" x14ac:dyDescent="0.2">
      <c r="C38" s="2" t="s">
        <v>3320</v>
      </c>
    </row>
    <row r="39" spans="3:3" x14ac:dyDescent="0.2">
      <c r="C39" s="2" t="s">
        <v>3306</v>
      </c>
    </row>
    <row r="40" spans="3:3" x14ac:dyDescent="0.2">
      <c r="C40" s="2" t="s">
        <v>3299</v>
      </c>
    </row>
    <row r="41" spans="3:3" x14ac:dyDescent="0.2">
      <c r="C41" s="2" t="s">
        <v>3280</v>
      </c>
    </row>
    <row r="42" spans="3:3" x14ac:dyDescent="0.2">
      <c r="C42" s="2" t="s">
        <v>3302</v>
      </c>
    </row>
    <row r="43" spans="3:3" x14ac:dyDescent="0.2">
      <c r="C43" s="2" t="s">
        <v>3333</v>
      </c>
    </row>
    <row r="44" spans="3:3" x14ac:dyDescent="0.2">
      <c r="C44" s="2" t="s">
        <v>3298</v>
      </c>
    </row>
    <row r="45" spans="3:3" x14ac:dyDescent="0.2">
      <c r="C45" s="2" t="s">
        <v>3301</v>
      </c>
    </row>
    <row r="46" spans="3:3" x14ac:dyDescent="0.2">
      <c r="C46" s="2" t="s">
        <v>3379</v>
      </c>
    </row>
    <row r="47" spans="3:3" x14ac:dyDescent="0.2">
      <c r="C47" s="2" t="s">
        <v>3365</v>
      </c>
    </row>
    <row r="48" spans="3:3" x14ac:dyDescent="0.2">
      <c r="C48" s="2" t="s">
        <v>3356</v>
      </c>
    </row>
    <row r="49" spans="3:3" x14ac:dyDescent="0.2">
      <c r="C49" s="2" t="s">
        <v>3346</v>
      </c>
    </row>
    <row r="50" spans="3:3" x14ac:dyDescent="0.2">
      <c r="C50" s="2" t="s">
        <v>3335</v>
      </c>
    </row>
    <row r="51" spans="3:3" x14ac:dyDescent="0.2">
      <c r="C51" s="2" t="s">
        <v>3384</v>
      </c>
    </row>
    <row r="52" spans="3:3" x14ac:dyDescent="0.2">
      <c r="C52" s="2" t="s">
        <v>3339</v>
      </c>
    </row>
    <row r="53" spans="3:3" x14ac:dyDescent="0.2">
      <c r="C53" s="2" t="s">
        <v>3327</v>
      </c>
    </row>
    <row r="54" spans="3:3" x14ac:dyDescent="0.2">
      <c r="C54" s="2" t="s">
        <v>3386</v>
      </c>
    </row>
    <row r="55" spans="3:3" x14ac:dyDescent="0.2">
      <c r="C55" s="2" t="s">
        <v>3318</v>
      </c>
    </row>
    <row r="56" spans="3:3" x14ac:dyDescent="0.2">
      <c r="C56" s="2" t="s">
        <v>3325</v>
      </c>
    </row>
    <row r="57" spans="3:3" x14ac:dyDescent="0.2">
      <c r="C57" s="2" t="s">
        <v>3309</v>
      </c>
    </row>
    <row r="58" spans="3:3" x14ac:dyDescent="0.2">
      <c r="C58" s="2" t="s">
        <v>3314</v>
      </c>
    </row>
    <row r="59" spans="3:3" x14ac:dyDescent="0.2">
      <c r="C59" s="2" t="s">
        <v>3290</v>
      </c>
    </row>
    <row r="60" spans="3:3" x14ac:dyDescent="0.2">
      <c r="C60" s="2" t="s">
        <v>3268</v>
      </c>
    </row>
    <row r="61" spans="3:3" x14ac:dyDescent="0.2">
      <c r="C61" s="2" t="s">
        <v>3288</v>
      </c>
    </row>
    <row r="62" spans="3:3" x14ac:dyDescent="0.2">
      <c r="C62" s="2" t="s">
        <v>3287</v>
      </c>
    </row>
    <row r="63" spans="3:3" x14ac:dyDescent="0.2">
      <c r="C63" s="2" t="s">
        <v>3261</v>
      </c>
    </row>
    <row r="64" spans="3:3" x14ac:dyDescent="0.2">
      <c r="C64" s="2" t="s">
        <v>3274</v>
      </c>
    </row>
    <row r="65" spans="3:3" x14ac:dyDescent="0.2">
      <c r="C65" s="2" t="s">
        <v>3246</v>
      </c>
    </row>
    <row r="66" spans="3:3" x14ac:dyDescent="0.2">
      <c r="C66" s="2" t="s">
        <v>3259</v>
      </c>
    </row>
    <row r="67" spans="3:3" x14ac:dyDescent="0.2">
      <c r="C67" s="2" t="s">
        <v>3266</v>
      </c>
    </row>
    <row r="68" spans="3:3" x14ac:dyDescent="0.2">
      <c r="C68" s="2" t="s">
        <v>3338</v>
      </c>
    </row>
    <row r="69" spans="3:3" x14ac:dyDescent="0.2">
      <c r="C69" s="2" t="s">
        <v>3269</v>
      </c>
    </row>
    <row r="70" spans="3:3" x14ac:dyDescent="0.2">
      <c r="C70" s="2" t="s">
        <v>3243</v>
      </c>
    </row>
    <row r="71" spans="3:3" x14ac:dyDescent="0.2">
      <c r="C71" s="2" t="s">
        <v>3242</v>
      </c>
    </row>
    <row r="72" spans="3:3" x14ac:dyDescent="0.2">
      <c r="C72" s="2" t="s">
        <v>3244</v>
      </c>
    </row>
    <row r="73" spans="3:3" x14ac:dyDescent="0.2">
      <c r="C73" s="2" t="s">
        <v>3389</v>
      </c>
    </row>
    <row r="74" spans="3:3" x14ac:dyDescent="0.2">
      <c r="C74" s="2" t="s">
        <v>3390</v>
      </c>
    </row>
    <row r="75" spans="3:3" x14ac:dyDescent="0.2">
      <c r="C75" s="2" t="s">
        <v>3391</v>
      </c>
    </row>
    <row r="76" spans="3:3" x14ac:dyDescent="0.2">
      <c r="C76" s="2" t="s">
        <v>3256</v>
      </c>
    </row>
    <row r="77" spans="3:3" x14ac:dyDescent="0.2">
      <c r="C77" s="2" t="s">
        <v>3353</v>
      </c>
    </row>
    <row r="78" spans="3:3" x14ac:dyDescent="0.2">
      <c r="C78" s="2" t="s">
        <v>3340</v>
      </c>
    </row>
    <row r="79" spans="3:3" x14ac:dyDescent="0.2">
      <c r="C79" s="2" t="s">
        <v>3351</v>
      </c>
    </row>
    <row r="80" spans="3:3" x14ac:dyDescent="0.2">
      <c r="C80" s="2" t="s">
        <v>3282</v>
      </c>
    </row>
    <row r="81" spans="3:3" x14ac:dyDescent="0.2">
      <c r="C81" s="2" t="s">
        <v>3328</v>
      </c>
    </row>
    <row r="82" spans="3:3" x14ac:dyDescent="0.2">
      <c r="C82" s="2" t="s">
        <v>3317</v>
      </c>
    </row>
    <row r="83" spans="3:3" x14ac:dyDescent="0.2">
      <c r="C83" s="2" t="s">
        <v>3291</v>
      </c>
    </row>
    <row r="84" spans="3:3" x14ac:dyDescent="0.2">
      <c r="C84" s="2" t="s">
        <v>3277</v>
      </c>
    </row>
    <row r="85" spans="3:3" x14ac:dyDescent="0.2">
      <c r="C85" s="2" t="s">
        <v>3289</v>
      </c>
    </row>
    <row r="86" spans="3:3" x14ac:dyDescent="0.2">
      <c r="C86" s="2" t="s">
        <v>3273</v>
      </c>
    </row>
    <row r="87" spans="3:3" x14ac:dyDescent="0.2">
      <c r="C87" s="2" t="s">
        <v>3227</v>
      </c>
    </row>
    <row r="88" spans="3:3" x14ac:dyDescent="0.2">
      <c r="C88" s="2" t="s">
        <v>3331</v>
      </c>
    </row>
    <row r="89" spans="3:3" x14ac:dyDescent="0.2">
      <c r="C89" s="2" t="s">
        <v>3265</v>
      </c>
    </row>
    <row r="90" spans="3:3" x14ac:dyDescent="0.2">
      <c r="C90" s="2" t="s">
        <v>3304</v>
      </c>
    </row>
    <row r="91" spans="3:3" x14ac:dyDescent="0.2">
      <c r="C91" s="2" t="s">
        <v>3293</v>
      </c>
    </row>
    <row r="92" spans="3:3" x14ac:dyDescent="0.2">
      <c r="C92" s="2" t="s">
        <v>3214</v>
      </c>
    </row>
    <row r="93" spans="3:3" x14ac:dyDescent="0.2">
      <c r="C93" s="2" t="s">
        <v>3230</v>
      </c>
    </row>
    <row r="94" spans="3:3" x14ac:dyDescent="0.2">
      <c r="C94" s="2" t="s">
        <v>3221</v>
      </c>
    </row>
    <row r="95" spans="3:3" x14ac:dyDescent="0.2">
      <c r="C95" s="2" t="s">
        <v>3218</v>
      </c>
    </row>
    <row r="96" spans="3:3" x14ac:dyDescent="0.2">
      <c r="C96" s="2" t="s">
        <v>3224</v>
      </c>
    </row>
    <row r="97" spans="3:3" x14ac:dyDescent="0.2">
      <c r="C97" s="2" t="s">
        <v>3222</v>
      </c>
    </row>
    <row r="98" spans="3:3" x14ac:dyDescent="0.2">
      <c r="C98" s="2" t="s">
        <v>3223</v>
      </c>
    </row>
    <row r="99" spans="3:3" x14ac:dyDescent="0.2">
      <c r="C99" s="2" t="s">
        <v>3403</v>
      </c>
    </row>
    <row r="100" spans="3:3" x14ac:dyDescent="0.2">
      <c r="C100" s="2" t="s">
        <v>3257</v>
      </c>
    </row>
    <row r="101" spans="3:3" x14ac:dyDescent="0.2">
      <c r="C101" s="2" t="s">
        <v>3213</v>
      </c>
    </row>
    <row r="102" spans="3:3" x14ac:dyDescent="0.2">
      <c r="C102" s="2" t="s">
        <v>3247</v>
      </c>
    </row>
    <row r="103" spans="3:3" x14ac:dyDescent="0.2">
      <c r="C103" s="2" t="s">
        <v>3205</v>
      </c>
    </row>
    <row r="104" spans="3:3" x14ac:dyDescent="0.2">
      <c r="C104" s="2" t="s">
        <v>3250</v>
      </c>
    </row>
    <row r="105" spans="3:3" x14ac:dyDescent="0.2">
      <c r="C105" s="2" t="s">
        <v>3191</v>
      </c>
    </row>
    <row r="106" spans="3:3" x14ac:dyDescent="0.2">
      <c r="C106" s="2" t="s">
        <v>3193</v>
      </c>
    </row>
    <row r="107" spans="3:3" x14ac:dyDescent="0.2">
      <c r="C107" s="2" t="s">
        <v>3188</v>
      </c>
    </row>
    <row r="108" spans="3:3" x14ac:dyDescent="0.2">
      <c r="C108" s="2" t="s">
        <v>3248</v>
      </c>
    </row>
    <row r="109" spans="3:3" x14ac:dyDescent="0.2">
      <c r="C109" s="2" t="s">
        <v>3199</v>
      </c>
    </row>
    <row r="110" spans="3:3" x14ac:dyDescent="0.2">
      <c r="C110" s="2" t="s">
        <v>3198</v>
      </c>
    </row>
    <row r="111" spans="3:3" x14ac:dyDescent="0.2">
      <c r="C111" s="2" t="s">
        <v>3129</v>
      </c>
    </row>
    <row r="112" spans="3:3" x14ac:dyDescent="0.2">
      <c r="C112" s="2" t="s">
        <v>3174</v>
      </c>
    </row>
    <row r="113" spans="3:3" x14ac:dyDescent="0.2">
      <c r="C113" s="2" t="s">
        <v>3126</v>
      </c>
    </row>
    <row r="114" spans="3:3" x14ac:dyDescent="0.2">
      <c r="C114" s="2" t="s">
        <v>3103</v>
      </c>
    </row>
    <row r="115" spans="3:3" x14ac:dyDescent="0.2">
      <c r="C115" s="2" t="s">
        <v>3123</v>
      </c>
    </row>
    <row r="116" spans="3:3" x14ac:dyDescent="0.2">
      <c r="C116" s="2" t="s">
        <v>3110</v>
      </c>
    </row>
    <row r="117" spans="3:3" x14ac:dyDescent="0.2">
      <c r="C117" s="2" t="s">
        <v>3163</v>
      </c>
    </row>
    <row r="118" spans="3:3" x14ac:dyDescent="0.2">
      <c r="C118" s="2" t="s">
        <v>3200</v>
      </c>
    </row>
    <row r="119" spans="3:3" x14ac:dyDescent="0.2">
      <c r="C119" s="2" t="s">
        <v>3187</v>
      </c>
    </row>
    <row r="120" spans="3:3" x14ac:dyDescent="0.2">
      <c r="C120" s="2" t="s">
        <v>3106</v>
      </c>
    </row>
    <row r="121" spans="3:3" x14ac:dyDescent="0.2">
      <c r="C121" s="2" t="s">
        <v>3107</v>
      </c>
    </row>
    <row r="122" spans="3:3" x14ac:dyDescent="0.2">
      <c r="C122" s="2" t="s">
        <v>3113</v>
      </c>
    </row>
    <row r="123" spans="3:3" x14ac:dyDescent="0.2">
      <c r="C123" s="2" t="s">
        <v>3112</v>
      </c>
    </row>
    <row r="124" spans="3:3" x14ac:dyDescent="0.2">
      <c r="C124" s="2" t="s">
        <v>3119</v>
      </c>
    </row>
    <row r="125" spans="3:3" x14ac:dyDescent="0.2">
      <c r="C125" s="2" t="s">
        <v>3196</v>
      </c>
    </row>
    <row r="126" spans="3:3" x14ac:dyDescent="0.2">
      <c r="C126" s="2" t="s">
        <v>3139</v>
      </c>
    </row>
    <row r="127" spans="3:3" x14ac:dyDescent="0.2">
      <c r="C127" s="2" t="s">
        <v>3135</v>
      </c>
    </row>
    <row r="128" spans="3:3" x14ac:dyDescent="0.2">
      <c r="C128" s="2" t="s">
        <v>3140</v>
      </c>
    </row>
    <row r="129" spans="3:3" x14ac:dyDescent="0.2">
      <c r="C129" s="2" t="s">
        <v>3130</v>
      </c>
    </row>
    <row r="130" spans="3:3" x14ac:dyDescent="0.2">
      <c r="C130" s="2" t="s">
        <v>3142</v>
      </c>
    </row>
    <row r="131" spans="3:3" x14ac:dyDescent="0.2">
      <c r="C131" s="2" t="s">
        <v>3143</v>
      </c>
    </row>
    <row r="132" spans="3:3" x14ac:dyDescent="0.2">
      <c r="C132" s="2" t="s">
        <v>3109</v>
      </c>
    </row>
    <row r="133" spans="3:3" x14ac:dyDescent="0.2">
      <c r="C133" s="2" t="s">
        <v>3157</v>
      </c>
    </row>
    <row r="134" spans="3:3" x14ac:dyDescent="0.2">
      <c r="C134" s="2" t="s">
        <v>3235</v>
      </c>
    </row>
    <row r="135" spans="3:3" x14ac:dyDescent="0.2">
      <c r="C135" s="2" t="s">
        <v>3167</v>
      </c>
    </row>
    <row r="136" spans="3:3" x14ac:dyDescent="0.2">
      <c r="C136" s="2" t="s">
        <v>3095</v>
      </c>
    </row>
    <row r="137" spans="3:3" x14ac:dyDescent="0.2">
      <c r="C137" s="2" t="s">
        <v>3025</v>
      </c>
    </row>
    <row r="138" spans="3:3" x14ac:dyDescent="0.2">
      <c r="C138" s="2" t="s">
        <v>3183</v>
      </c>
    </row>
    <row r="139" spans="3:3" x14ac:dyDescent="0.2">
      <c r="C139" s="2" t="s">
        <v>3152</v>
      </c>
    </row>
    <row r="140" spans="3:3" x14ac:dyDescent="0.2">
      <c r="C140" s="2" t="s">
        <v>3138</v>
      </c>
    </row>
    <row r="141" spans="3:3" x14ac:dyDescent="0.2">
      <c r="C141" s="2" t="s">
        <v>3124</v>
      </c>
    </row>
    <row r="142" spans="3:3" x14ac:dyDescent="0.2">
      <c r="C142" s="2" t="s">
        <v>3153</v>
      </c>
    </row>
    <row r="143" spans="3:3" x14ac:dyDescent="0.2">
      <c r="C143" s="2" t="s">
        <v>3147</v>
      </c>
    </row>
    <row r="144" spans="3:3" x14ac:dyDescent="0.2">
      <c r="C144" s="2" t="s">
        <v>3111</v>
      </c>
    </row>
    <row r="145" spans="3:3" x14ac:dyDescent="0.2">
      <c r="C145" s="2" t="s">
        <v>3134</v>
      </c>
    </row>
    <row r="146" spans="3:3" x14ac:dyDescent="0.2">
      <c r="C146" s="2" t="s">
        <v>3145</v>
      </c>
    </row>
    <row r="147" spans="3:3" x14ac:dyDescent="0.2">
      <c r="C147" s="2" t="s">
        <v>3117</v>
      </c>
    </row>
    <row r="148" spans="3:3" x14ac:dyDescent="0.2">
      <c r="C148" s="2" t="s">
        <v>3154</v>
      </c>
    </row>
    <row r="149" spans="3:3" x14ac:dyDescent="0.2">
      <c r="C149" s="2" t="s">
        <v>3181</v>
      </c>
    </row>
    <row r="150" spans="3:3" x14ac:dyDescent="0.2">
      <c r="C150" s="2" t="s">
        <v>3030</v>
      </c>
    </row>
    <row r="151" spans="3:3" x14ac:dyDescent="0.2">
      <c r="C151" s="2" t="s">
        <v>3073</v>
      </c>
    </row>
    <row r="152" spans="3:3" x14ac:dyDescent="0.2">
      <c r="C152" s="2" t="s">
        <v>3029</v>
      </c>
    </row>
    <row r="153" spans="3:3" x14ac:dyDescent="0.2">
      <c r="C153" s="2" t="s">
        <v>3038</v>
      </c>
    </row>
    <row r="154" spans="3:3" x14ac:dyDescent="0.2">
      <c r="C154" s="2" t="s">
        <v>3085</v>
      </c>
    </row>
    <row r="155" spans="3:3" x14ac:dyDescent="0.2">
      <c r="C155" s="2" t="s">
        <v>3054</v>
      </c>
    </row>
    <row r="156" spans="3:3" x14ac:dyDescent="0.2">
      <c r="C156" s="2" t="s">
        <v>3040</v>
      </c>
    </row>
    <row r="157" spans="3:3" x14ac:dyDescent="0.2">
      <c r="C157" s="2" t="s">
        <v>3078</v>
      </c>
    </row>
    <row r="158" spans="3:3" x14ac:dyDescent="0.2">
      <c r="C158" s="2" t="s">
        <v>3059</v>
      </c>
    </row>
    <row r="159" spans="3:3" x14ac:dyDescent="0.2">
      <c r="C159" s="2" t="s">
        <v>3028</v>
      </c>
    </row>
    <row r="160" spans="3:3" x14ac:dyDescent="0.2">
      <c r="C160" s="2" t="s">
        <v>3166</v>
      </c>
    </row>
    <row r="161" spans="3:3" x14ac:dyDescent="0.2">
      <c r="C161" s="2" t="s">
        <v>3097</v>
      </c>
    </row>
    <row r="162" spans="3:3" x14ac:dyDescent="0.2">
      <c r="C162" s="2" t="s">
        <v>3172</v>
      </c>
    </row>
    <row r="163" spans="3:3" x14ac:dyDescent="0.2">
      <c r="C163" s="2" t="s">
        <v>3175</v>
      </c>
    </row>
    <row r="164" spans="3:3" x14ac:dyDescent="0.2">
      <c r="C164" s="2" t="s">
        <v>3079</v>
      </c>
    </row>
    <row r="165" spans="3:3" x14ac:dyDescent="0.2">
      <c r="C165" s="2" t="s">
        <v>3056</v>
      </c>
    </row>
    <row r="166" spans="3:3" x14ac:dyDescent="0.2">
      <c r="C166" s="2" t="s">
        <v>3048</v>
      </c>
    </row>
    <row r="167" spans="3:3" x14ac:dyDescent="0.2">
      <c r="C167" s="2" t="s">
        <v>3083</v>
      </c>
    </row>
    <row r="168" spans="3:3" x14ac:dyDescent="0.2">
      <c r="C168" s="2" t="s">
        <v>3060</v>
      </c>
    </row>
    <row r="169" spans="3:3" x14ac:dyDescent="0.2">
      <c r="C169" s="2" t="s">
        <v>3076</v>
      </c>
    </row>
    <row r="170" spans="3:3" x14ac:dyDescent="0.2">
      <c r="C170" s="2" t="s">
        <v>3069</v>
      </c>
    </row>
    <row r="171" spans="3:3" x14ac:dyDescent="0.2">
      <c r="C171" s="2" t="s">
        <v>3080</v>
      </c>
    </row>
    <row r="172" spans="3:3" x14ac:dyDescent="0.2">
      <c r="C172" s="2" t="s">
        <v>3074</v>
      </c>
    </row>
    <row r="173" spans="3:3" x14ac:dyDescent="0.2">
      <c r="C173" s="2" t="s">
        <v>3070</v>
      </c>
    </row>
    <row r="174" spans="3:3" x14ac:dyDescent="0.2">
      <c r="C174" s="2" t="s">
        <v>3072</v>
      </c>
    </row>
    <row r="175" spans="3:3" x14ac:dyDescent="0.2">
      <c r="C175" s="2" t="s">
        <v>3067</v>
      </c>
    </row>
    <row r="176" spans="3:3" x14ac:dyDescent="0.2">
      <c r="C176" s="2" t="s">
        <v>3063</v>
      </c>
    </row>
    <row r="177" spans="3:3" x14ac:dyDescent="0.2">
      <c r="C177" s="2" t="s">
        <v>3049</v>
      </c>
    </row>
    <row r="178" spans="3:3" x14ac:dyDescent="0.2">
      <c r="C178" s="2" t="s">
        <v>3718</v>
      </c>
    </row>
    <row r="179" spans="3:3" x14ac:dyDescent="0.2">
      <c r="C179" s="2" t="s">
        <v>3719</v>
      </c>
    </row>
    <row r="180" spans="3:3" x14ac:dyDescent="0.2">
      <c r="C180" s="2" t="s">
        <v>3720</v>
      </c>
    </row>
    <row r="181" spans="3:3" x14ac:dyDescent="0.2">
      <c r="C181" s="2" t="s">
        <v>3721</v>
      </c>
    </row>
    <row r="182" spans="3:3" x14ac:dyDescent="0.2">
      <c r="C182" s="2" t="s">
        <v>3722</v>
      </c>
    </row>
    <row r="183" spans="3:3" x14ac:dyDescent="0.2">
      <c r="C183" s="2" t="s">
        <v>3723</v>
      </c>
    </row>
    <row r="184" spans="3:3" x14ac:dyDescent="0.2">
      <c r="C184" s="2" t="s">
        <v>3724</v>
      </c>
    </row>
    <row r="185" spans="3:3" x14ac:dyDescent="0.2">
      <c r="C185" s="2" t="s">
        <v>3725</v>
      </c>
    </row>
    <row r="186" spans="3:3" x14ac:dyDescent="0.2">
      <c r="C186" s="2" t="s">
        <v>3726</v>
      </c>
    </row>
    <row r="187" spans="3:3" x14ac:dyDescent="0.2">
      <c r="C187" s="2" t="s">
        <v>3727</v>
      </c>
    </row>
    <row r="188" spans="3:3" x14ac:dyDescent="0.2">
      <c r="C188" s="2" t="s">
        <v>3728</v>
      </c>
    </row>
    <row r="189" spans="3:3" x14ac:dyDescent="0.2">
      <c r="C189" s="2" t="s">
        <v>3729</v>
      </c>
    </row>
    <row r="190" spans="3:3" x14ac:dyDescent="0.2">
      <c r="C190" s="2" t="s">
        <v>3730</v>
      </c>
    </row>
    <row r="191" spans="3:3" x14ac:dyDescent="0.2">
      <c r="C191" s="2" t="s">
        <v>3731</v>
      </c>
    </row>
    <row r="192" spans="3:3" x14ac:dyDescent="0.2">
      <c r="C192" s="2" t="s">
        <v>3732</v>
      </c>
    </row>
    <row r="193" spans="3:3" x14ac:dyDescent="0.2">
      <c r="C193" s="2" t="s">
        <v>3733</v>
      </c>
    </row>
    <row r="194" spans="3:3" x14ac:dyDescent="0.2">
      <c r="C194" s="2" t="s">
        <v>3734</v>
      </c>
    </row>
    <row r="195" spans="3:3" x14ac:dyDescent="0.2">
      <c r="C195" s="2" t="s">
        <v>3735</v>
      </c>
    </row>
    <row r="196" spans="3:3" x14ac:dyDescent="0.2">
      <c r="C196" s="2" t="s">
        <v>3736</v>
      </c>
    </row>
    <row r="197" spans="3:3" x14ac:dyDescent="0.2">
      <c r="C197" s="2" t="s">
        <v>3737</v>
      </c>
    </row>
    <row r="198" spans="3:3" x14ac:dyDescent="0.2">
      <c r="C198" s="2" t="s">
        <v>3738</v>
      </c>
    </row>
    <row r="199" spans="3:3" x14ac:dyDescent="0.2">
      <c r="C199" s="2" t="s">
        <v>3739</v>
      </c>
    </row>
    <row r="200" spans="3:3" x14ac:dyDescent="0.2">
      <c r="C200" s="2" t="s">
        <v>3740</v>
      </c>
    </row>
    <row r="201" spans="3:3" x14ac:dyDescent="0.2">
      <c r="C201" s="2" t="s">
        <v>3741</v>
      </c>
    </row>
    <row r="202" spans="3:3" x14ac:dyDescent="0.2">
      <c r="C202" s="2" t="s">
        <v>3742</v>
      </c>
    </row>
    <row r="203" spans="3:3" x14ac:dyDescent="0.2">
      <c r="C203" s="2" t="s">
        <v>3743</v>
      </c>
    </row>
    <row r="204" spans="3:3" x14ac:dyDescent="0.2">
      <c r="C204" s="2" t="s">
        <v>3744</v>
      </c>
    </row>
    <row r="205" spans="3:3" x14ac:dyDescent="0.2">
      <c r="C205" s="2" t="s">
        <v>3745</v>
      </c>
    </row>
    <row r="206" spans="3:3" x14ac:dyDescent="0.2">
      <c r="C206" s="2" t="s">
        <v>3746</v>
      </c>
    </row>
    <row r="207" spans="3:3" x14ac:dyDescent="0.2">
      <c r="C207" s="2" t="s">
        <v>3747</v>
      </c>
    </row>
    <row r="208" spans="3:3" x14ac:dyDescent="0.2">
      <c r="C208" s="2" t="s">
        <v>3748</v>
      </c>
    </row>
    <row r="209" spans="3:3" x14ac:dyDescent="0.2">
      <c r="C209" s="2" t="s">
        <v>3749</v>
      </c>
    </row>
    <row r="210" spans="3:3" x14ac:dyDescent="0.2">
      <c r="C210" s="2" t="s">
        <v>3750</v>
      </c>
    </row>
    <row r="211" spans="3:3" x14ac:dyDescent="0.2">
      <c r="C211" s="2" t="s">
        <v>3751</v>
      </c>
    </row>
    <row r="212" spans="3:3" x14ac:dyDescent="0.2">
      <c r="C212" s="2" t="s">
        <v>3752</v>
      </c>
    </row>
    <row r="213" spans="3:3" x14ac:dyDescent="0.2">
      <c r="C213" s="2" t="s">
        <v>3753</v>
      </c>
    </row>
    <row r="214" spans="3:3" x14ac:dyDescent="0.2">
      <c r="C214" s="2" t="s">
        <v>3754</v>
      </c>
    </row>
    <row r="215" spans="3:3" x14ac:dyDescent="0.2">
      <c r="C215" s="2" t="s">
        <v>3755</v>
      </c>
    </row>
    <row r="216" spans="3:3" x14ac:dyDescent="0.2">
      <c r="C216" s="2" t="s">
        <v>3756</v>
      </c>
    </row>
    <row r="217" spans="3:3" x14ac:dyDescent="0.2">
      <c r="C217" s="2" t="s">
        <v>3757</v>
      </c>
    </row>
    <row r="218" spans="3:3" x14ac:dyDescent="0.2">
      <c r="C218" s="2" t="s">
        <v>3758</v>
      </c>
    </row>
    <row r="219" spans="3:3" x14ac:dyDescent="0.2">
      <c r="C219" s="2" t="s">
        <v>3759</v>
      </c>
    </row>
    <row r="220" spans="3:3" x14ac:dyDescent="0.2">
      <c r="C220" s="2" t="s">
        <v>3760</v>
      </c>
    </row>
    <row r="221" spans="3:3" x14ac:dyDescent="0.2">
      <c r="C221" s="2" t="s">
        <v>3761</v>
      </c>
    </row>
    <row r="222" spans="3:3" x14ac:dyDescent="0.2">
      <c r="C222" s="2" t="s">
        <v>3762</v>
      </c>
    </row>
    <row r="223" spans="3:3" x14ac:dyDescent="0.2">
      <c r="C223" s="2" t="s">
        <v>3763</v>
      </c>
    </row>
    <row r="224" spans="3:3" x14ac:dyDescent="0.2">
      <c r="C224" s="2" t="s">
        <v>3764</v>
      </c>
    </row>
    <row r="225" spans="3:3" x14ac:dyDescent="0.2">
      <c r="C225" s="2" t="s">
        <v>3765</v>
      </c>
    </row>
    <row r="226" spans="3:3" x14ac:dyDescent="0.2">
      <c r="C226" s="2" t="s">
        <v>3766</v>
      </c>
    </row>
    <row r="227" spans="3:3" x14ac:dyDescent="0.2">
      <c r="C227" s="2" t="s">
        <v>3767</v>
      </c>
    </row>
    <row r="228" spans="3:3" x14ac:dyDescent="0.2">
      <c r="C228" s="2" t="s">
        <v>3768</v>
      </c>
    </row>
    <row r="229" spans="3:3" x14ac:dyDescent="0.2">
      <c r="C229" s="2" t="s">
        <v>3769</v>
      </c>
    </row>
    <row r="230" spans="3:3" x14ac:dyDescent="0.2">
      <c r="C230" s="2" t="s">
        <v>3770</v>
      </c>
    </row>
    <row r="231" spans="3:3" x14ac:dyDescent="0.2">
      <c r="C231" s="2" t="s">
        <v>3771</v>
      </c>
    </row>
    <row r="232" spans="3:3" x14ac:dyDescent="0.2">
      <c r="C232" s="2" t="s">
        <v>3772</v>
      </c>
    </row>
    <row r="233" spans="3:3" x14ac:dyDescent="0.2">
      <c r="C233" s="2" t="s">
        <v>3773</v>
      </c>
    </row>
    <row r="234" spans="3:3" x14ac:dyDescent="0.2">
      <c r="C234" s="2" t="s">
        <v>3774</v>
      </c>
    </row>
    <row r="235" spans="3:3" x14ac:dyDescent="0.2">
      <c r="C235" s="2" t="s">
        <v>3775</v>
      </c>
    </row>
    <row r="236" spans="3:3" x14ac:dyDescent="0.2">
      <c r="C236" s="2" t="s">
        <v>3776</v>
      </c>
    </row>
    <row r="237" spans="3:3" x14ac:dyDescent="0.2">
      <c r="C237" s="2" t="s">
        <v>3777</v>
      </c>
    </row>
    <row r="238" spans="3:3" x14ac:dyDescent="0.2">
      <c r="C238" s="2" t="s">
        <v>3778</v>
      </c>
    </row>
    <row r="239" spans="3:3" x14ac:dyDescent="0.2">
      <c r="C239" s="2" t="s">
        <v>3779</v>
      </c>
    </row>
    <row r="240" spans="3:3" x14ac:dyDescent="0.2">
      <c r="C240" s="2" t="s">
        <v>3780</v>
      </c>
    </row>
    <row r="241" spans="3:3" x14ac:dyDescent="0.2">
      <c r="C241" s="2" t="s">
        <v>3781</v>
      </c>
    </row>
    <row r="242" spans="3:3" x14ac:dyDescent="0.2">
      <c r="C242" s="2" t="s">
        <v>3782</v>
      </c>
    </row>
    <row r="243" spans="3:3" x14ac:dyDescent="0.2">
      <c r="C243" s="2" t="s">
        <v>3783</v>
      </c>
    </row>
    <row r="244" spans="3:3" x14ac:dyDescent="0.2">
      <c r="C244" s="2" t="s">
        <v>3784</v>
      </c>
    </row>
    <row r="245" spans="3:3" x14ac:dyDescent="0.2">
      <c r="C245" s="2" t="s">
        <v>3785</v>
      </c>
    </row>
    <row r="246" spans="3:3" x14ac:dyDescent="0.2">
      <c r="C246" s="2" t="s">
        <v>3786</v>
      </c>
    </row>
    <row r="247" spans="3:3" x14ac:dyDescent="0.2">
      <c r="C247" s="2" t="s">
        <v>3787</v>
      </c>
    </row>
    <row r="248" spans="3:3" x14ac:dyDescent="0.2">
      <c r="C248" s="2" t="s">
        <v>3788</v>
      </c>
    </row>
    <row r="249" spans="3:3" x14ac:dyDescent="0.2">
      <c r="C249" s="2" t="s">
        <v>3789</v>
      </c>
    </row>
    <row r="250" spans="3:3" x14ac:dyDescent="0.2">
      <c r="C250" s="2" t="s">
        <v>3790</v>
      </c>
    </row>
    <row r="251" spans="3:3" x14ac:dyDescent="0.2">
      <c r="C251" s="2" t="s">
        <v>3791</v>
      </c>
    </row>
    <row r="252" spans="3:3" x14ac:dyDescent="0.2">
      <c r="C252" s="2" t="s">
        <v>3792</v>
      </c>
    </row>
    <row r="253" spans="3:3" x14ac:dyDescent="0.2">
      <c r="C253" s="2" t="s">
        <v>3372</v>
      </c>
    </row>
    <row r="254" spans="3:3" x14ac:dyDescent="0.2">
      <c r="C254" s="2" t="s">
        <v>3400</v>
      </c>
    </row>
    <row r="255" spans="3:3" x14ac:dyDescent="0.2">
      <c r="C255" s="2" t="s">
        <v>3793</v>
      </c>
    </row>
    <row r="256" spans="3:3" x14ac:dyDescent="0.2">
      <c r="C256" s="2" t="s">
        <v>3397</v>
      </c>
    </row>
    <row r="257" spans="3:3" x14ac:dyDescent="0.2">
      <c r="C257" s="2" t="s">
        <v>3398</v>
      </c>
    </row>
    <row r="258" spans="3:3" x14ac:dyDescent="0.2">
      <c r="C258" s="2" t="s">
        <v>3395</v>
      </c>
    </row>
    <row r="259" spans="3:3" x14ac:dyDescent="0.2">
      <c r="C259" s="2" t="s">
        <v>3381</v>
      </c>
    </row>
    <row r="260" spans="3:3" x14ac:dyDescent="0.2">
      <c r="C260" s="2" t="s">
        <v>3794</v>
      </c>
    </row>
    <row r="261" spans="3:3" x14ac:dyDescent="0.2">
      <c r="C261" s="2" t="s">
        <v>3396</v>
      </c>
    </row>
    <row r="262" spans="3:3" x14ac:dyDescent="0.2">
      <c r="C262" s="2" t="s">
        <v>3795</v>
      </c>
    </row>
    <row r="263" spans="3:3" x14ac:dyDescent="0.2">
      <c r="C263" s="2" t="s">
        <v>3796</v>
      </c>
    </row>
    <row r="264" spans="3:3" x14ac:dyDescent="0.2">
      <c r="C264" s="2" t="s">
        <v>3401</v>
      </c>
    </row>
    <row r="265" spans="3:3" x14ac:dyDescent="0.2">
      <c r="C265" s="2" t="s">
        <v>3797</v>
      </c>
    </row>
    <row r="266" spans="3:3" x14ac:dyDescent="0.2">
      <c r="C266" s="2" t="s">
        <v>3360</v>
      </c>
    </row>
    <row r="267" spans="3:3" x14ac:dyDescent="0.2">
      <c r="C267" s="2" t="s">
        <v>3378</v>
      </c>
    </row>
    <row r="268" spans="3:3" x14ac:dyDescent="0.2">
      <c r="C268" s="2" t="s">
        <v>3370</v>
      </c>
    </row>
    <row r="269" spans="3:3" x14ac:dyDescent="0.2">
      <c r="C269" s="2" t="s">
        <v>3380</v>
      </c>
    </row>
    <row r="270" spans="3:3" x14ac:dyDescent="0.2">
      <c r="C270" s="2" t="s">
        <v>3392</v>
      </c>
    </row>
    <row r="271" spans="3:3" x14ac:dyDescent="0.2">
      <c r="C271" s="2" t="s">
        <v>3363</v>
      </c>
    </row>
    <row r="272" spans="3:3" x14ac:dyDescent="0.2">
      <c r="C272" s="2" t="s">
        <v>3369</v>
      </c>
    </row>
    <row r="273" spans="3:3" x14ac:dyDescent="0.2">
      <c r="C273" s="2" t="s">
        <v>3361</v>
      </c>
    </row>
    <row r="274" spans="3:3" x14ac:dyDescent="0.2">
      <c r="C274" s="2" t="s">
        <v>3376</v>
      </c>
    </row>
    <row r="275" spans="3:3" x14ac:dyDescent="0.2">
      <c r="C275" s="2" t="s">
        <v>3347</v>
      </c>
    </row>
    <row r="276" spans="3:3" x14ac:dyDescent="0.2">
      <c r="C276" s="2" t="s">
        <v>3336</v>
      </c>
    </row>
    <row r="277" spans="3:3" x14ac:dyDescent="0.2">
      <c r="C277" s="2" t="s">
        <v>3310</v>
      </c>
    </row>
    <row r="278" spans="3:3" x14ac:dyDescent="0.2">
      <c r="C278" s="2" t="s">
        <v>3297</v>
      </c>
    </row>
    <row r="279" spans="3:3" x14ac:dyDescent="0.2">
      <c r="C279" s="2" t="s">
        <v>3337</v>
      </c>
    </row>
    <row r="280" spans="3:3" x14ac:dyDescent="0.2">
      <c r="C280" s="2" t="s">
        <v>3334</v>
      </c>
    </row>
    <row r="281" spans="3:3" x14ac:dyDescent="0.2">
      <c r="C281" s="2" t="s">
        <v>3300</v>
      </c>
    </row>
    <row r="282" spans="3:3" x14ac:dyDescent="0.2">
      <c r="C282" s="2" t="s">
        <v>3303</v>
      </c>
    </row>
    <row r="283" spans="3:3" x14ac:dyDescent="0.2">
      <c r="C283" s="2" t="s">
        <v>3364</v>
      </c>
    </row>
    <row r="284" spans="3:3" x14ac:dyDescent="0.2">
      <c r="C284" s="2" t="s">
        <v>3355</v>
      </c>
    </row>
    <row r="285" spans="3:3" x14ac:dyDescent="0.2">
      <c r="C285" s="2" t="s">
        <v>3354</v>
      </c>
    </row>
    <row r="286" spans="3:3" x14ac:dyDescent="0.2">
      <c r="C286" s="2" t="s">
        <v>3349</v>
      </c>
    </row>
    <row r="287" spans="3:3" x14ac:dyDescent="0.2">
      <c r="C287" s="2" t="s">
        <v>3344</v>
      </c>
    </row>
    <row r="288" spans="3:3" x14ac:dyDescent="0.2">
      <c r="C288" s="2" t="s">
        <v>3385</v>
      </c>
    </row>
    <row r="289" spans="3:3" x14ac:dyDescent="0.2">
      <c r="C289" s="2" t="s">
        <v>3388</v>
      </c>
    </row>
    <row r="290" spans="3:3" x14ac:dyDescent="0.2">
      <c r="C290" s="2" t="s">
        <v>3357</v>
      </c>
    </row>
    <row r="291" spans="3:3" x14ac:dyDescent="0.2">
      <c r="C291" s="2" t="s">
        <v>3387</v>
      </c>
    </row>
    <row r="292" spans="3:3" x14ac:dyDescent="0.2">
      <c r="C292" s="2" t="s">
        <v>3315</v>
      </c>
    </row>
    <row r="293" spans="3:3" x14ac:dyDescent="0.2">
      <c r="C293" s="2" t="s">
        <v>3324</v>
      </c>
    </row>
    <row r="294" spans="3:3" x14ac:dyDescent="0.2">
      <c r="C294" s="2" t="s">
        <v>3316</v>
      </c>
    </row>
    <row r="295" spans="3:3" x14ac:dyDescent="0.2">
      <c r="C295" s="2" t="s">
        <v>3319</v>
      </c>
    </row>
    <row r="296" spans="3:3" x14ac:dyDescent="0.2">
      <c r="C296" s="2" t="s">
        <v>3342</v>
      </c>
    </row>
    <row r="297" spans="3:3" x14ac:dyDescent="0.2">
      <c r="C297" s="2" t="s">
        <v>3284</v>
      </c>
    </row>
    <row r="298" spans="3:3" x14ac:dyDescent="0.2">
      <c r="C298" s="2" t="s">
        <v>3286</v>
      </c>
    </row>
    <row r="299" spans="3:3" x14ac:dyDescent="0.2">
      <c r="C299" s="2" t="s">
        <v>3323</v>
      </c>
    </row>
    <row r="300" spans="3:3" x14ac:dyDescent="0.2">
      <c r="C300" s="2" t="s">
        <v>3329</v>
      </c>
    </row>
    <row r="301" spans="3:3" x14ac:dyDescent="0.2">
      <c r="C301" s="2" t="s">
        <v>3283</v>
      </c>
    </row>
    <row r="302" spans="3:3" x14ac:dyDescent="0.2">
      <c r="C302" s="2" t="s">
        <v>3285</v>
      </c>
    </row>
    <row r="303" spans="3:3" x14ac:dyDescent="0.2">
      <c r="C303" s="2" t="s">
        <v>3292</v>
      </c>
    </row>
    <row r="304" spans="3:3" x14ac:dyDescent="0.2">
      <c r="C304" s="2" t="s">
        <v>3294</v>
      </c>
    </row>
    <row r="305" spans="3:3" x14ac:dyDescent="0.2">
      <c r="C305" s="2" t="s">
        <v>3267</v>
      </c>
    </row>
    <row r="306" spans="3:3" x14ac:dyDescent="0.2">
      <c r="C306" s="2" t="s">
        <v>3270</v>
      </c>
    </row>
    <row r="307" spans="3:3" x14ac:dyDescent="0.2">
      <c r="C307" s="2" t="s">
        <v>3321</v>
      </c>
    </row>
    <row r="308" spans="3:3" x14ac:dyDescent="0.2">
      <c r="C308" s="2" t="s">
        <v>3271</v>
      </c>
    </row>
    <row r="309" spans="3:3" x14ac:dyDescent="0.2">
      <c r="C309" s="2" t="s">
        <v>3263</v>
      </c>
    </row>
    <row r="310" spans="3:3" x14ac:dyDescent="0.2">
      <c r="C310" s="2" t="s">
        <v>3238</v>
      </c>
    </row>
    <row r="311" spans="3:3" x14ac:dyDescent="0.2">
      <c r="C311" s="2" t="s">
        <v>3258</v>
      </c>
    </row>
    <row r="312" spans="3:3" x14ac:dyDescent="0.2">
      <c r="C312" s="2" t="s">
        <v>3241</v>
      </c>
    </row>
    <row r="313" spans="3:3" x14ac:dyDescent="0.2">
      <c r="C313" s="2" t="s">
        <v>3245</v>
      </c>
    </row>
    <row r="314" spans="3:3" x14ac:dyDescent="0.2">
      <c r="C314" s="2" t="s">
        <v>3239</v>
      </c>
    </row>
    <row r="315" spans="3:3" x14ac:dyDescent="0.2">
      <c r="C315" s="2" t="s">
        <v>3332</v>
      </c>
    </row>
    <row r="316" spans="3:3" x14ac:dyDescent="0.2">
      <c r="C316" s="2" t="s">
        <v>3343</v>
      </c>
    </row>
    <row r="317" spans="3:3" x14ac:dyDescent="0.2">
      <c r="C317" s="2" t="s">
        <v>3330</v>
      </c>
    </row>
    <row r="318" spans="3:3" x14ac:dyDescent="0.2">
      <c r="C318" s="2" t="s">
        <v>3278</v>
      </c>
    </row>
    <row r="319" spans="3:3" x14ac:dyDescent="0.2">
      <c r="C319" s="2" t="s">
        <v>3326</v>
      </c>
    </row>
    <row r="320" spans="3:3" x14ac:dyDescent="0.2">
      <c r="C320" s="2" t="s">
        <v>3312</v>
      </c>
    </row>
    <row r="321" spans="3:3" x14ac:dyDescent="0.2">
      <c r="C321" s="2" t="s">
        <v>3313</v>
      </c>
    </row>
    <row r="322" spans="3:3" x14ac:dyDescent="0.2">
      <c r="C322" s="2" t="s">
        <v>3305</v>
      </c>
    </row>
    <row r="323" spans="3:3" x14ac:dyDescent="0.2">
      <c r="C323" s="2" t="s">
        <v>3276</v>
      </c>
    </row>
    <row r="324" spans="3:3" x14ac:dyDescent="0.2">
      <c r="C324" s="2" t="s">
        <v>3308</v>
      </c>
    </row>
    <row r="325" spans="3:3" x14ac:dyDescent="0.2">
      <c r="C325" s="2" t="s">
        <v>3279</v>
      </c>
    </row>
    <row r="326" spans="3:3" x14ac:dyDescent="0.2">
      <c r="C326" s="2" t="s">
        <v>3311</v>
      </c>
    </row>
    <row r="327" spans="3:3" x14ac:dyDescent="0.2">
      <c r="C327" s="2" t="s">
        <v>3708</v>
      </c>
    </row>
    <row r="328" spans="3:3" x14ac:dyDescent="0.2">
      <c r="C328" s="2" t="s">
        <v>3295</v>
      </c>
    </row>
    <row r="329" spans="3:3" x14ac:dyDescent="0.2">
      <c r="C329" s="2" t="s">
        <v>3272</v>
      </c>
    </row>
    <row r="330" spans="3:3" x14ac:dyDescent="0.2">
      <c r="C330" s="2" t="s">
        <v>3296</v>
      </c>
    </row>
    <row r="331" spans="3:3" x14ac:dyDescent="0.2">
      <c r="C331" s="2" t="s">
        <v>3281</v>
      </c>
    </row>
    <row r="332" spans="3:3" x14ac:dyDescent="0.2">
      <c r="C332" s="2" t="s">
        <v>3260</v>
      </c>
    </row>
    <row r="333" spans="3:3" x14ac:dyDescent="0.2">
      <c r="C333" s="2" t="s">
        <v>3264</v>
      </c>
    </row>
    <row r="334" spans="3:3" x14ac:dyDescent="0.2">
      <c r="C334" s="2" t="s">
        <v>3240</v>
      </c>
    </row>
    <row r="335" spans="3:3" x14ac:dyDescent="0.2">
      <c r="C335" s="2" t="s">
        <v>3228</v>
      </c>
    </row>
    <row r="336" spans="3:3" x14ac:dyDescent="0.2">
      <c r="C336" s="2" t="s">
        <v>3226</v>
      </c>
    </row>
    <row r="337" spans="3:3" x14ac:dyDescent="0.2">
      <c r="C337" s="2" t="s">
        <v>3209</v>
      </c>
    </row>
    <row r="338" spans="3:3" x14ac:dyDescent="0.2">
      <c r="C338" s="2" t="s">
        <v>3220</v>
      </c>
    </row>
    <row r="339" spans="3:3" x14ac:dyDescent="0.2">
      <c r="C339" s="2" t="s">
        <v>3229</v>
      </c>
    </row>
    <row r="340" spans="3:3" x14ac:dyDescent="0.2">
      <c r="C340" s="2" t="s">
        <v>3231</v>
      </c>
    </row>
    <row r="341" spans="3:3" x14ac:dyDescent="0.2">
      <c r="C341" s="2" t="s">
        <v>3307</v>
      </c>
    </row>
    <row r="342" spans="3:3" x14ac:dyDescent="0.2">
      <c r="C342" s="2" t="s">
        <v>3208</v>
      </c>
    </row>
    <row r="343" spans="3:3" x14ac:dyDescent="0.2">
      <c r="C343" s="2" t="s">
        <v>3215</v>
      </c>
    </row>
    <row r="344" spans="3:3" x14ac:dyDescent="0.2">
      <c r="C344" s="2" t="s">
        <v>3210</v>
      </c>
    </row>
    <row r="345" spans="3:3" x14ac:dyDescent="0.2">
      <c r="C345" s="2" t="s">
        <v>3211</v>
      </c>
    </row>
    <row r="346" spans="3:3" x14ac:dyDescent="0.2">
      <c r="C346" s="2" t="s">
        <v>3216</v>
      </c>
    </row>
    <row r="347" spans="3:3" x14ac:dyDescent="0.2">
      <c r="C347" s="2" t="s">
        <v>3212</v>
      </c>
    </row>
    <row r="348" spans="3:3" x14ac:dyDescent="0.2">
      <c r="C348" s="2" t="s">
        <v>3217</v>
      </c>
    </row>
    <row r="349" spans="3:3" x14ac:dyDescent="0.2">
      <c r="C349" s="2" t="s">
        <v>3202</v>
      </c>
    </row>
    <row r="350" spans="3:3" x14ac:dyDescent="0.2">
      <c r="C350" s="2" t="s">
        <v>3203</v>
      </c>
    </row>
    <row r="351" spans="3:3" x14ac:dyDescent="0.2">
      <c r="C351" s="2" t="s">
        <v>3255</v>
      </c>
    </row>
    <row r="352" spans="3:3" x14ac:dyDescent="0.2">
      <c r="C352" s="2" t="s">
        <v>3262</v>
      </c>
    </row>
    <row r="353" spans="3:3" x14ac:dyDescent="0.2">
      <c r="C353" s="2" t="s">
        <v>3253</v>
      </c>
    </row>
    <row r="354" spans="3:3" x14ac:dyDescent="0.2">
      <c r="C354" s="2" t="s">
        <v>3195</v>
      </c>
    </row>
    <row r="355" spans="3:3" x14ac:dyDescent="0.2">
      <c r="C355" s="2" t="s">
        <v>3234</v>
      </c>
    </row>
    <row r="356" spans="3:3" x14ac:dyDescent="0.2">
      <c r="C356" s="2" t="s">
        <v>3206</v>
      </c>
    </row>
    <row r="357" spans="3:3" x14ac:dyDescent="0.2">
      <c r="C357" s="2" t="s">
        <v>3207</v>
      </c>
    </row>
    <row r="358" spans="3:3" x14ac:dyDescent="0.2">
      <c r="C358" s="2" t="s">
        <v>3251</v>
      </c>
    </row>
    <row r="359" spans="3:3" x14ac:dyDescent="0.2">
      <c r="C359" s="2" t="s">
        <v>3237</v>
      </c>
    </row>
    <row r="360" spans="3:3" x14ac:dyDescent="0.2">
      <c r="C360" s="2" t="s">
        <v>3232</v>
      </c>
    </row>
    <row r="361" spans="3:3" x14ac:dyDescent="0.2">
      <c r="C361" s="2" t="s">
        <v>3192</v>
      </c>
    </row>
    <row r="362" spans="3:3" x14ac:dyDescent="0.2">
      <c r="C362" s="2" t="s">
        <v>3178</v>
      </c>
    </row>
    <row r="363" spans="3:3" x14ac:dyDescent="0.2">
      <c r="C363" s="2" t="s">
        <v>3236</v>
      </c>
    </row>
    <row r="364" spans="3:3" x14ac:dyDescent="0.2">
      <c r="C364" s="2" t="s">
        <v>3194</v>
      </c>
    </row>
    <row r="365" spans="3:3" x14ac:dyDescent="0.2">
      <c r="C365" s="2" t="s">
        <v>3249</v>
      </c>
    </row>
    <row r="366" spans="3:3" x14ac:dyDescent="0.2">
      <c r="C366" s="2" t="s">
        <v>3252</v>
      </c>
    </row>
    <row r="367" spans="3:3" x14ac:dyDescent="0.2">
      <c r="C367" s="2" t="s">
        <v>3204</v>
      </c>
    </row>
    <row r="368" spans="3:3" x14ac:dyDescent="0.2">
      <c r="C368" s="2" t="s">
        <v>3186</v>
      </c>
    </row>
    <row r="369" spans="3:3" x14ac:dyDescent="0.2">
      <c r="C369" s="2" t="s">
        <v>3189</v>
      </c>
    </row>
    <row r="370" spans="3:3" x14ac:dyDescent="0.2">
      <c r="C370" s="2" t="s">
        <v>3185</v>
      </c>
    </row>
    <row r="371" spans="3:3" x14ac:dyDescent="0.2">
      <c r="C371" s="2" t="s">
        <v>3102</v>
      </c>
    </row>
    <row r="372" spans="3:3" x14ac:dyDescent="0.2">
      <c r="C372" s="2" t="s">
        <v>3177</v>
      </c>
    </row>
    <row r="373" spans="3:3" x14ac:dyDescent="0.2">
      <c r="C373" s="2" t="s">
        <v>3173</v>
      </c>
    </row>
    <row r="374" spans="3:3" x14ac:dyDescent="0.2">
      <c r="C374" s="2" t="s">
        <v>3176</v>
      </c>
    </row>
    <row r="375" spans="3:3" x14ac:dyDescent="0.2">
      <c r="C375" s="2" t="s">
        <v>3104</v>
      </c>
    </row>
    <row r="376" spans="3:3" x14ac:dyDescent="0.2">
      <c r="C376" s="2" t="s">
        <v>3132</v>
      </c>
    </row>
    <row r="377" spans="3:3" x14ac:dyDescent="0.2">
      <c r="C377" s="2" t="s">
        <v>3121</v>
      </c>
    </row>
    <row r="378" spans="3:3" x14ac:dyDescent="0.2">
      <c r="C378" s="2" t="s">
        <v>3146</v>
      </c>
    </row>
    <row r="379" spans="3:3" x14ac:dyDescent="0.2">
      <c r="C379" s="2" t="s">
        <v>3137</v>
      </c>
    </row>
    <row r="380" spans="3:3" x14ac:dyDescent="0.2">
      <c r="C380" s="2" t="s">
        <v>3161</v>
      </c>
    </row>
    <row r="381" spans="3:3" x14ac:dyDescent="0.2">
      <c r="C381" s="2" t="s">
        <v>3149</v>
      </c>
    </row>
    <row r="382" spans="3:3" x14ac:dyDescent="0.2">
      <c r="C382" s="2" t="s">
        <v>3118</v>
      </c>
    </row>
    <row r="383" spans="3:3" x14ac:dyDescent="0.2">
      <c r="C383" s="2" t="s">
        <v>3197</v>
      </c>
    </row>
    <row r="384" spans="3:3" x14ac:dyDescent="0.2">
      <c r="C384" s="2" t="s">
        <v>3201</v>
      </c>
    </row>
    <row r="385" spans="3:3" x14ac:dyDescent="0.2">
      <c r="C385" s="2" t="s">
        <v>3233</v>
      </c>
    </row>
    <row r="386" spans="3:3" x14ac:dyDescent="0.2">
      <c r="C386" s="2" t="s">
        <v>3141</v>
      </c>
    </row>
    <row r="387" spans="3:3" x14ac:dyDescent="0.2">
      <c r="C387" s="2" t="s">
        <v>3159</v>
      </c>
    </row>
    <row r="388" spans="3:3" x14ac:dyDescent="0.2">
      <c r="C388" s="2" t="s">
        <v>3170</v>
      </c>
    </row>
    <row r="389" spans="3:3" x14ac:dyDescent="0.2">
      <c r="C389" s="2" t="s">
        <v>3089</v>
      </c>
    </row>
    <row r="390" spans="3:3" x14ac:dyDescent="0.2">
      <c r="C390" s="2" t="s">
        <v>3105</v>
      </c>
    </row>
    <row r="391" spans="3:3" x14ac:dyDescent="0.2">
      <c r="C391" s="2" t="s">
        <v>3160</v>
      </c>
    </row>
    <row r="392" spans="3:3" x14ac:dyDescent="0.2">
      <c r="C392" s="2" t="s">
        <v>3158</v>
      </c>
    </row>
    <row r="393" spans="3:3" x14ac:dyDescent="0.2">
      <c r="C393" s="2" t="s">
        <v>3136</v>
      </c>
    </row>
    <row r="394" spans="3:3" x14ac:dyDescent="0.2">
      <c r="C394" s="2" t="s">
        <v>3180</v>
      </c>
    </row>
    <row r="395" spans="3:3" x14ac:dyDescent="0.2">
      <c r="C395" s="2" t="s">
        <v>3150</v>
      </c>
    </row>
    <row r="396" spans="3:3" x14ac:dyDescent="0.2">
      <c r="C396" s="2" t="s">
        <v>3190</v>
      </c>
    </row>
    <row r="397" spans="3:3" x14ac:dyDescent="0.2">
      <c r="C397" s="2" t="s">
        <v>3131</v>
      </c>
    </row>
    <row r="398" spans="3:3" x14ac:dyDescent="0.2">
      <c r="C398" s="2" t="s">
        <v>3034</v>
      </c>
    </row>
    <row r="399" spans="3:3" x14ac:dyDescent="0.2">
      <c r="C399" s="2" t="s">
        <v>3182</v>
      </c>
    </row>
    <row r="400" spans="3:3" x14ac:dyDescent="0.2">
      <c r="C400" s="2" t="s">
        <v>3033</v>
      </c>
    </row>
    <row r="401" spans="3:3" x14ac:dyDescent="0.2">
      <c r="C401" s="2" t="s">
        <v>3090</v>
      </c>
    </row>
    <row r="402" spans="3:3" x14ac:dyDescent="0.2">
      <c r="C402" s="2" t="s">
        <v>3055</v>
      </c>
    </row>
    <row r="403" spans="3:3" x14ac:dyDescent="0.2">
      <c r="C403" s="2" t="s">
        <v>3068</v>
      </c>
    </row>
    <row r="404" spans="3:3" x14ac:dyDescent="0.2">
      <c r="C404" s="2" t="s">
        <v>3042</v>
      </c>
    </row>
    <row r="405" spans="3:3" x14ac:dyDescent="0.2">
      <c r="C405" s="2" t="s">
        <v>3171</v>
      </c>
    </row>
    <row r="406" spans="3:3" x14ac:dyDescent="0.2">
      <c r="C406" s="2" t="s">
        <v>3164</v>
      </c>
    </row>
    <row r="407" spans="3:3" x14ac:dyDescent="0.2">
      <c r="C407" s="2" t="s">
        <v>3027</v>
      </c>
    </row>
    <row r="408" spans="3:3" x14ac:dyDescent="0.2">
      <c r="C408" s="2" t="s">
        <v>3114</v>
      </c>
    </row>
    <row r="409" spans="3:3" x14ac:dyDescent="0.2">
      <c r="C409" s="2" t="s">
        <v>3122</v>
      </c>
    </row>
    <row r="410" spans="3:3" x14ac:dyDescent="0.2">
      <c r="C410" s="2" t="s">
        <v>3184</v>
      </c>
    </row>
    <row r="411" spans="3:3" x14ac:dyDescent="0.2">
      <c r="C411" s="2" t="s">
        <v>3116</v>
      </c>
    </row>
    <row r="412" spans="3:3" x14ac:dyDescent="0.2">
      <c r="C412" s="2" t="s">
        <v>3115</v>
      </c>
    </row>
    <row r="413" spans="3:3" x14ac:dyDescent="0.2">
      <c r="C413" s="2" t="s">
        <v>3127</v>
      </c>
    </row>
    <row r="414" spans="3:3" x14ac:dyDescent="0.2">
      <c r="C414" s="2" t="s">
        <v>3144</v>
      </c>
    </row>
    <row r="415" spans="3:3" x14ac:dyDescent="0.2">
      <c r="C415" s="2" t="s">
        <v>3162</v>
      </c>
    </row>
    <row r="416" spans="3:3" x14ac:dyDescent="0.2">
      <c r="C416" s="2" t="s">
        <v>3086</v>
      </c>
    </row>
    <row r="417" spans="3:3" x14ac:dyDescent="0.2">
      <c r="C417" s="2" t="s">
        <v>3096</v>
      </c>
    </row>
    <row r="418" spans="3:3" x14ac:dyDescent="0.2">
      <c r="C418" s="2" t="s">
        <v>3057</v>
      </c>
    </row>
    <row r="419" spans="3:3" x14ac:dyDescent="0.2">
      <c r="C419" s="2" t="s">
        <v>3047</v>
      </c>
    </row>
    <row r="420" spans="3:3" x14ac:dyDescent="0.2">
      <c r="C420" s="2" t="s">
        <v>3125</v>
      </c>
    </row>
    <row r="421" spans="3:3" x14ac:dyDescent="0.2">
      <c r="C421" s="2" t="s">
        <v>3077</v>
      </c>
    </row>
    <row r="422" spans="3:3" x14ac:dyDescent="0.2">
      <c r="C422" s="2" t="s">
        <v>3065</v>
      </c>
    </row>
    <row r="423" spans="3:3" x14ac:dyDescent="0.2">
      <c r="C423" s="2" t="s">
        <v>3066</v>
      </c>
    </row>
    <row r="424" spans="3:3" x14ac:dyDescent="0.2">
      <c r="C424" s="2" t="s">
        <v>3151</v>
      </c>
    </row>
    <row r="425" spans="3:3" x14ac:dyDescent="0.2">
      <c r="C425" s="2" t="s">
        <v>3148</v>
      </c>
    </row>
    <row r="426" spans="3:3" x14ac:dyDescent="0.2">
      <c r="C426" s="2" t="s">
        <v>3075</v>
      </c>
    </row>
    <row r="427" spans="3:3" x14ac:dyDescent="0.2">
      <c r="C427" s="2" t="s">
        <v>3053</v>
      </c>
    </row>
    <row r="428" spans="3:3" x14ac:dyDescent="0.2">
      <c r="C428" s="2" t="s">
        <v>3120</v>
      </c>
    </row>
    <row r="429" spans="3:3" x14ac:dyDescent="0.2">
      <c r="C429" s="2" t="s">
        <v>3156</v>
      </c>
    </row>
    <row r="430" spans="3:3" x14ac:dyDescent="0.2">
      <c r="C430" s="2" t="s">
        <v>3058</v>
      </c>
    </row>
    <row r="431" spans="3:3" x14ac:dyDescent="0.2">
      <c r="C431" s="2" t="s">
        <v>3064</v>
      </c>
    </row>
    <row r="432" spans="3:3" x14ac:dyDescent="0.2">
      <c r="C432" s="2" t="s">
        <v>3061</v>
      </c>
    </row>
    <row r="433" spans="3:3" x14ac:dyDescent="0.2">
      <c r="C433" s="2" t="s">
        <v>3039</v>
      </c>
    </row>
    <row r="434" spans="3:3" x14ac:dyDescent="0.2">
      <c r="C434" s="2" t="s">
        <v>3052</v>
      </c>
    </row>
    <row r="435" spans="3:3" x14ac:dyDescent="0.2">
      <c r="C435" s="2" t="s">
        <v>3168</v>
      </c>
    </row>
    <row r="436" spans="3:3" x14ac:dyDescent="0.2">
      <c r="C436" s="2" t="s">
        <v>3041</v>
      </c>
    </row>
    <row r="437" spans="3:3" x14ac:dyDescent="0.2">
      <c r="C437" s="2" t="s">
        <v>3071</v>
      </c>
    </row>
    <row r="438" spans="3:3" x14ac:dyDescent="0.2">
      <c r="C438" s="2" t="s">
        <v>3045</v>
      </c>
    </row>
    <row r="439" spans="3:3" x14ac:dyDescent="0.2">
      <c r="C439" s="2" t="s">
        <v>3050</v>
      </c>
    </row>
    <row r="440" spans="3:3" x14ac:dyDescent="0.2">
      <c r="C440" s="2" t="s">
        <v>3165</v>
      </c>
    </row>
    <row r="441" spans="3:3" x14ac:dyDescent="0.2">
      <c r="C441" s="2" t="s">
        <v>3087</v>
      </c>
    </row>
    <row r="442" spans="3:3" x14ac:dyDescent="0.2">
      <c r="C442" s="2" t="s">
        <v>3081</v>
      </c>
    </row>
    <row r="443" spans="3:3" x14ac:dyDescent="0.2">
      <c r="C443" s="2" t="s">
        <v>3093</v>
      </c>
    </row>
    <row r="444" spans="3:3" x14ac:dyDescent="0.2">
      <c r="C444" s="2" t="s">
        <v>3099</v>
      </c>
    </row>
    <row r="445" spans="3:3" x14ac:dyDescent="0.2">
      <c r="C445" s="2" t="s">
        <v>3026</v>
      </c>
    </row>
    <row r="446" spans="3:3" x14ac:dyDescent="0.2">
      <c r="C446" s="2" t="s">
        <v>3035</v>
      </c>
    </row>
    <row r="447" spans="3:3" x14ac:dyDescent="0.2">
      <c r="C447" s="2" t="s">
        <v>3798</v>
      </c>
    </row>
    <row r="448" spans="3:3" x14ac:dyDescent="0.2">
      <c r="C448" s="2" t="s">
        <v>3032</v>
      </c>
    </row>
    <row r="449" spans="3:3" x14ac:dyDescent="0.2">
      <c r="C449" s="2" t="s">
        <v>3084</v>
      </c>
    </row>
    <row r="450" spans="3:3" x14ac:dyDescent="0.2">
      <c r="C450" s="2" t="s">
        <v>3051</v>
      </c>
    </row>
    <row r="451" spans="3:3" x14ac:dyDescent="0.2">
      <c r="C451" s="2" t="s">
        <v>3043</v>
      </c>
    </row>
    <row r="452" spans="3:3" x14ac:dyDescent="0.2">
      <c r="C452" s="2" t="s">
        <v>3799</v>
      </c>
    </row>
    <row r="453" spans="3:3" x14ac:dyDescent="0.2">
      <c r="C453" s="2" t="s">
        <v>3169</v>
      </c>
    </row>
    <row r="454" spans="3:3" x14ac:dyDescent="0.2">
      <c r="C454" s="2" t="s">
        <v>3800</v>
      </c>
    </row>
    <row r="455" spans="3:3" x14ac:dyDescent="0.2">
      <c r="C455" s="2" t="s">
        <v>3088</v>
      </c>
    </row>
    <row r="456" spans="3:3" x14ac:dyDescent="0.2">
      <c r="C456" s="2" t="s">
        <v>3801</v>
      </c>
    </row>
    <row r="457" spans="3:3" x14ac:dyDescent="0.2">
      <c r="C457" s="2" t="s">
        <v>3094</v>
      </c>
    </row>
    <row r="458" spans="3:3" x14ac:dyDescent="0.2">
      <c r="C458" s="2" t="s">
        <v>3092</v>
      </c>
    </row>
    <row r="459" spans="3:3" x14ac:dyDescent="0.2">
      <c r="C459" s="2" t="s">
        <v>3082</v>
      </c>
    </row>
    <row r="460" spans="3:3" x14ac:dyDescent="0.2">
      <c r="C460" s="2" t="s">
        <v>3091</v>
      </c>
    </row>
    <row r="461" spans="3:3" x14ac:dyDescent="0.2">
      <c r="C461" s="2" t="s">
        <v>3062</v>
      </c>
    </row>
    <row r="462" spans="3:3" x14ac:dyDescent="0.2">
      <c r="C462" s="2" t="s">
        <v>3046</v>
      </c>
    </row>
    <row r="463" spans="3:3" x14ac:dyDescent="0.2">
      <c r="C463" s="2" t="s">
        <v>3031</v>
      </c>
    </row>
    <row r="464" spans="3:3" x14ac:dyDescent="0.2">
      <c r="C464" s="2" t="s">
        <v>3802</v>
      </c>
    </row>
    <row r="465" spans="3:3" x14ac:dyDescent="0.2">
      <c r="C465" s="2" t="s">
        <v>3098</v>
      </c>
    </row>
    <row r="466" spans="3:3" x14ac:dyDescent="0.2">
      <c r="C466" s="2" t="s">
        <v>3803</v>
      </c>
    </row>
    <row r="467" spans="3:3" x14ac:dyDescent="0.2">
      <c r="C467" s="2" t="s">
        <v>3036</v>
      </c>
    </row>
    <row r="468" spans="3:3" x14ac:dyDescent="0.2">
      <c r="C468" s="2" t="s">
        <v>3100</v>
      </c>
    </row>
    <row r="469" spans="3:3" x14ac:dyDescent="0.2">
      <c r="C469" s="2" t="s">
        <v>3804</v>
      </c>
    </row>
    <row r="470" spans="3:3" x14ac:dyDescent="0.2">
      <c r="C470" s="2" t="s">
        <v>3805</v>
      </c>
    </row>
    <row r="471" spans="3:3" x14ac:dyDescent="0.2">
      <c r="C471" s="2" t="s">
        <v>3101</v>
      </c>
    </row>
    <row r="472" spans="3:3" x14ac:dyDescent="0.2">
      <c r="C472" s="2" t="s">
        <v>3806</v>
      </c>
    </row>
    <row r="473" spans="3:3" x14ac:dyDescent="0.2">
      <c r="C473" s="2" t="s">
        <v>3807</v>
      </c>
    </row>
    <row r="474" spans="3:3" x14ac:dyDescent="0.2">
      <c r="C474" s="2" t="s">
        <v>3037</v>
      </c>
    </row>
    <row r="475" spans="3:3" x14ac:dyDescent="0.2">
      <c r="C475" s="2" t="s">
        <v>3808</v>
      </c>
    </row>
    <row r="476" spans="3:3" x14ac:dyDescent="0.2">
      <c r="C476" s="2" t="s">
        <v>3809</v>
      </c>
    </row>
    <row r="477" spans="3:3" x14ac:dyDescent="0.2">
      <c r="C477" s="2" t="s">
        <v>3810</v>
      </c>
    </row>
    <row r="478" spans="3:3" x14ac:dyDescent="0.2">
      <c r="C478" s="2" t="s">
        <v>3811</v>
      </c>
    </row>
    <row r="479" spans="3:3" x14ac:dyDescent="0.2">
      <c r="C479" s="2" t="s">
        <v>3812</v>
      </c>
    </row>
    <row r="480" spans="3:3" x14ac:dyDescent="0.2">
      <c r="C480" s="2" t="s">
        <v>3813</v>
      </c>
    </row>
    <row r="481" spans="3:3" x14ac:dyDescent="0.2">
      <c r="C481" s="2" t="s">
        <v>3814</v>
      </c>
    </row>
    <row r="482" spans="3:3" x14ac:dyDescent="0.2">
      <c r="C482" s="2" t="s">
        <v>3815</v>
      </c>
    </row>
    <row r="483" spans="3:3" x14ac:dyDescent="0.2">
      <c r="C483" s="2" t="s">
        <v>3816</v>
      </c>
    </row>
    <row r="484" spans="3:3" x14ac:dyDescent="0.2">
      <c r="C484" s="2" t="s">
        <v>3817</v>
      </c>
    </row>
    <row r="485" spans="3:3" x14ac:dyDescent="0.2">
      <c r="C485" s="2" t="s">
        <v>3818</v>
      </c>
    </row>
    <row r="486" spans="3:3" x14ac:dyDescent="0.2">
      <c r="C486" s="2" t="s">
        <v>3819</v>
      </c>
    </row>
    <row r="487" spans="3:3" x14ac:dyDescent="0.2">
      <c r="C487" s="2" t="s">
        <v>3820</v>
      </c>
    </row>
    <row r="488" spans="3:3" x14ac:dyDescent="0.2">
      <c r="C488" s="2" t="s">
        <v>3821</v>
      </c>
    </row>
    <row r="489" spans="3:3" x14ac:dyDescent="0.2">
      <c r="C489" s="2" t="s">
        <v>3822</v>
      </c>
    </row>
    <row r="490" spans="3:3" x14ac:dyDescent="0.2">
      <c r="C490" s="2" t="s">
        <v>3823</v>
      </c>
    </row>
    <row r="491" spans="3:3" x14ac:dyDescent="0.2">
      <c r="C491" s="2" t="s">
        <v>3824</v>
      </c>
    </row>
    <row r="492" spans="3:3" x14ac:dyDescent="0.2">
      <c r="C492" s="2" t="s">
        <v>3825</v>
      </c>
    </row>
    <row r="493" spans="3:3" x14ac:dyDescent="0.2">
      <c r="C493" s="2" t="s">
        <v>3826</v>
      </c>
    </row>
    <row r="494" spans="3:3" x14ac:dyDescent="0.2">
      <c r="C494" s="2" t="s">
        <v>3827</v>
      </c>
    </row>
    <row r="495" spans="3:3" x14ac:dyDescent="0.2">
      <c r="C495" s="2" t="s">
        <v>3828</v>
      </c>
    </row>
    <row r="496" spans="3:3" x14ac:dyDescent="0.2">
      <c r="C496" s="2" t="s">
        <v>3829</v>
      </c>
    </row>
    <row r="497" spans="3:3" x14ac:dyDescent="0.2">
      <c r="C497" s="2" t="s">
        <v>3830</v>
      </c>
    </row>
    <row r="498" spans="3:3" x14ac:dyDescent="0.2">
      <c r="C498" s="2" t="s">
        <v>3831</v>
      </c>
    </row>
    <row r="499" spans="3:3" x14ac:dyDescent="0.2">
      <c r="C499" s="2" t="s">
        <v>3832</v>
      </c>
    </row>
    <row r="500" spans="3:3" x14ac:dyDescent="0.2">
      <c r="C500" s="2" t="s">
        <v>3833</v>
      </c>
    </row>
    <row r="501" spans="3:3" x14ac:dyDescent="0.2">
      <c r="C501" s="2" t="s">
        <v>3834</v>
      </c>
    </row>
    <row r="502" spans="3:3" x14ac:dyDescent="0.2">
      <c r="C502" s="2" t="s">
        <v>3835</v>
      </c>
    </row>
    <row r="503" spans="3:3" x14ac:dyDescent="0.2">
      <c r="C503" s="2" t="s">
        <v>3836</v>
      </c>
    </row>
    <row r="504" spans="3:3" x14ac:dyDescent="0.2">
      <c r="C504" s="2" t="s">
        <v>3837</v>
      </c>
    </row>
    <row r="505" spans="3:3" x14ac:dyDescent="0.2">
      <c r="C505" s="2" t="s">
        <v>3838</v>
      </c>
    </row>
    <row r="506" spans="3:3" x14ac:dyDescent="0.2">
      <c r="C506" s="2" t="s">
        <v>3839</v>
      </c>
    </row>
    <row r="507" spans="3:3" x14ac:dyDescent="0.2">
      <c r="C507" s="2" t="s">
        <v>3840</v>
      </c>
    </row>
    <row r="508" spans="3:3" x14ac:dyDescent="0.2">
      <c r="C508" s="2" t="s">
        <v>3841</v>
      </c>
    </row>
    <row r="509" spans="3:3" x14ac:dyDescent="0.2">
      <c r="C509" s="2" t="s">
        <v>3842</v>
      </c>
    </row>
    <row r="510" spans="3:3" x14ac:dyDescent="0.2">
      <c r="C510" s="2" t="s">
        <v>3843</v>
      </c>
    </row>
    <row r="511" spans="3:3" x14ac:dyDescent="0.2">
      <c r="C511" s="2" t="s">
        <v>3844</v>
      </c>
    </row>
    <row r="512" spans="3:3" x14ac:dyDescent="0.2">
      <c r="C512" s="2" t="s">
        <v>3845</v>
      </c>
    </row>
    <row r="513" spans="3:3" x14ac:dyDescent="0.2">
      <c r="C513" s="2" t="s">
        <v>3846</v>
      </c>
    </row>
    <row r="514" spans="3:3" x14ac:dyDescent="0.2">
      <c r="C514" s="2" t="s">
        <v>3847</v>
      </c>
    </row>
    <row r="515" spans="3:3" x14ac:dyDescent="0.2">
      <c r="C515" s="2" t="s">
        <v>3848</v>
      </c>
    </row>
    <row r="516" spans="3:3" x14ac:dyDescent="0.2">
      <c r="C516" s="2" t="s">
        <v>3849</v>
      </c>
    </row>
    <row r="517" spans="3:3" x14ac:dyDescent="0.2">
      <c r="C517" s="2" t="s">
        <v>3850</v>
      </c>
    </row>
    <row r="518" spans="3:3" x14ac:dyDescent="0.2">
      <c r="C518" s="2" t="s">
        <v>3851</v>
      </c>
    </row>
    <row r="519" spans="3:3" x14ac:dyDescent="0.2">
      <c r="C519" s="2" t="s">
        <v>3852</v>
      </c>
    </row>
    <row r="520" spans="3:3" x14ac:dyDescent="0.2">
      <c r="C520" s="2" t="s">
        <v>3853</v>
      </c>
    </row>
    <row r="521" spans="3:3" x14ac:dyDescent="0.2">
      <c r="C521" s="2" t="s">
        <v>3854</v>
      </c>
    </row>
    <row r="522" spans="3:3" x14ac:dyDescent="0.2">
      <c r="C522" s="2" t="s">
        <v>3855</v>
      </c>
    </row>
    <row r="523" spans="3:3" x14ac:dyDescent="0.2">
      <c r="C523" s="2" t="s">
        <v>3856</v>
      </c>
    </row>
    <row r="524" spans="3:3" x14ac:dyDescent="0.2">
      <c r="C524" s="2" t="s">
        <v>3857</v>
      </c>
    </row>
    <row r="525" spans="3:3" x14ac:dyDescent="0.2">
      <c r="C525" s="2" t="s">
        <v>3858</v>
      </c>
    </row>
    <row r="526" spans="3:3" x14ac:dyDescent="0.2">
      <c r="C526" s="2" t="s">
        <v>3859</v>
      </c>
    </row>
    <row r="527" spans="3:3" x14ac:dyDescent="0.2">
      <c r="C527" s="2" t="s">
        <v>3860</v>
      </c>
    </row>
    <row r="528" spans="3:3" x14ac:dyDescent="0.2">
      <c r="C528" s="2" t="s">
        <v>3861</v>
      </c>
    </row>
    <row r="529" spans="3:3" x14ac:dyDescent="0.2">
      <c r="C529" s="2" t="s">
        <v>3862</v>
      </c>
    </row>
    <row r="530" spans="3:3" x14ac:dyDescent="0.2">
      <c r="C530" s="2" t="s">
        <v>3863</v>
      </c>
    </row>
    <row r="531" spans="3:3" x14ac:dyDescent="0.2">
      <c r="C531" s="2" t="s">
        <v>3864</v>
      </c>
    </row>
    <row r="532" spans="3:3" x14ac:dyDescent="0.2">
      <c r="C532" s="2" t="s">
        <v>3865</v>
      </c>
    </row>
    <row r="533" spans="3:3" x14ac:dyDescent="0.2">
      <c r="C533" s="2" t="s">
        <v>3866</v>
      </c>
    </row>
    <row r="534" spans="3:3" x14ac:dyDescent="0.2">
      <c r="C534" s="2" t="s">
        <v>3867</v>
      </c>
    </row>
    <row r="535" spans="3:3" x14ac:dyDescent="0.2">
      <c r="C535" s="2" t="s">
        <v>3868</v>
      </c>
    </row>
    <row r="536" spans="3:3" x14ac:dyDescent="0.2">
      <c r="C536" s="2" t="s">
        <v>3869</v>
      </c>
    </row>
    <row r="537" spans="3:3" x14ac:dyDescent="0.2">
      <c r="C537" s="2" t="s">
        <v>3870</v>
      </c>
    </row>
    <row r="538" spans="3:3" x14ac:dyDescent="0.2">
      <c r="C538" s="2" t="s">
        <v>3871</v>
      </c>
    </row>
    <row r="539" spans="3:3" x14ac:dyDescent="0.2">
      <c r="C539" s="2" t="s">
        <v>3872</v>
      </c>
    </row>
    <row r="540" spans="3:3" x14ac:dyDescent="0.2">
      <c r="C540" s="2" t="s">
        <v>3873</v>
      </c>
    </row>
    <row r="541" spans="3:3" x14ac:dyDescent="0.2">
      <c r="C541" s="2" t="s">
        <v>3874</v>
      </c>
    </row>
    <row r="542" spans="3:3" x14ac:dyDescent="0.2">
      <c r="C542" s="2" t="s">
        <v>3875</v>
      </c>
    </row>
    <row r="543" spans="3:3" x14ac:dyDescent="0.2">
      <c r="C543" s="2" t="s">
        <v>3876</v>
      </c>
    </row>
    <row r="544" spans="3:3" x14ac:dyDescent="0.2">
      <c r="C544" s="2" t="s">
        <v>3877</v>
      </c>
    </row>
    <row r="545" spans="3:3" x14ac:dyDescent="0.2">
      <c r="C545" s="2" t="s">
        <v>3878</v>
      </c>
    </row>
    <row r="546" spans="3:3" x14ac:dyDescent="0.2">
      <c r="C546" s="2" t="s">
        <v>3879</v>
      </c>
    </row>
    <row r="547" spans="3:3" x14ac:dyDescent="0.2">
      <c r="C547" s="2" t="s">
        <v>3880</v>
      </c>
    </row>
    <row r="548" spans="3:3" x14ac:dyDescent="0.2">
      <c r="C548" s="2" t="s">
        <v>3881</v>
      </c>
    </row>
    <row r="549" spans="3:3" x14ac:dyDescent="0.2">
      <c r="C549" s="2" t="s">
        <v>3882</v>
      </c>
    </row>
    <row r="550" spans="3:3" x14ac:dyDescent="0.2">
      <c r="C550" s="2" t="s">
        <v>3883</v>
      </c>
    </row>
    <row r="551" spans="3:3" x14ac:dyDescent="0.2">
      <c r="C551" s="2" t="s">
        <v>3884</v>
      </c>
    </row>
    <row r="552" spans="3:3" x14ac:dyDescent="0.2">
      <c r="C552" s="2" t="s">
        <v>3885</v>
      </c>
    </row>
    <row r="553" spans="3:3" x14ac:dyDescent="0.2">
      <c r="C553" s="2" t="s">
        <v>3886</v>
      </c>
    </row>
    <row r="554" spans="3:3" x14ac:dyDescent="0.2">
      <c r="C554" s="2" t="s">
        <v>3887</v>
      </c>
    </row>
    <row r="555" spans="3:3" x14ac:dyDescent="0.2">
      <c r="C555" s="2" t="s">
        <v>3888</v>
      </c>
    </row>
    <row r="556" spans="3:3" x14ac:dyDescent="0.2">
      <c r="C556" s="2" t="s">
        <v>3889</v>
      </c>
    </row>
    <row r="557" spans="3:3" x14ac:dyDescent="0.2">
      <c r="C557" s="2" t="s">
        <v>3890</v>
      </c>
    </row>
    <row r="558" spans="3:3" x14ac:dyDescent="0.2">
      <c r="C558" s="2" t="s">
        <v>3891</v>
      </c>
    </row>
    <row r="559" spans="3:3" x14ac:dyDescent="0.2">
      <c r="C559" s="2" t="s">
        <v>3892</v>
      </c>
    </row>
    <row r="560" spans="3:3" x14ac:dyDescent="0.2">
      <c r="C560" s="2" t="s">
        <v>3893</v>
      </c>
    </row>
    <row r="561" spans="3:3" x14ac:dyDescent="0.2">
      <c r="C561" s="2" t="s">
        <v>3894</v>
      </c>
    </row>
    <row r="562" spans="3:3" x14ac:dyDescent="0.2">
      <c r="C562" s="2" t="s">
        <v>3895</v>
      </c>
    </row>
    <row r="563" spans="3:3" x14ac:dyDescent="0.2">
      <c r="C563" s="2" t="s">
        <v>3896</v>
      </c>
    </row>
    <row r="564" spans="3:3" x14ac:dyDescent="0.2">
      <c r="C564" s="2" t="s">
        <v>3897</v>
      </c>
    </row>
    <row r="565" spans="3:3" x14ac:dyDescent="0.2">
      <c r="C565" s="2" t="s">
        <v>3898</v>
      </c>
    </row>
    <row r="566" spans="3:3" x14ac:dyDescent="0.2">
      <c r="C566" s="2" t="s">
        <v>3899</v>
      </c>
    </row>
    <row r="567" spans="3:3" x14ac:dyDescent="0.2">
      <c r="C567" s="2" t="s">
        <v>3900</v>
      </c>
    </row>
    <row r="568" spans="3:3" x14ac:dyDescent="0.2">
      <c r="C568" s="2" t="s">
        <v>3901</v>
      </c>
    </row>
    <row r="569" spans="3:3" x14ac:dyDescent="0.2">
      <c r="C569" s="2" t="s">
        <v>3902</v>
      </c>
    </row>
    <row r="570" spans="3:3" x14ac:dyDescent="0.2">
      <c r="C570" s="2" t="s">
        <v>3377</v>
      </c>
    </row>
    <row r="571" spans="3:3" x14ac:dyDescent="0.2">
      <c r="C571" s="2" t="s">
        <v>3275</v>
      </c>
    </row>
    <row r="572" spans="3:3" x14ac:dyDescent="0.2">
      <c r="C572" s="2" t="s">
        <v>3044</v>
      </c>
    </row>
    <row r="573" spans="3:3" x14ac:dyDescent="0.2">
      <c r="C573" s="2" t="s">
        <v>3903</v>
      </c>
    </row>
    <row r="574" spans="3:3" x14ac:dyDescent="0.2">
      <c r="C574" s="2" t="s">
        <v>3904</v>
      </c>
    </row>
    <row r="575" spans="3:3" x14ac:dyDescent="0.2">
      <c r="C575" s="2" t="s">
        <v>3905</v>
      </c>
    </row>
    <row r="576" spans="3:3" x14ac:dyDescent="0.2">
      <c r="C576" s="2" t="s">
        <v>3108</v>
      </c>
    </row>
    <row r="577" spans="3:3" x14ac:dyDescent="0.2">
      <c r="C577" s="2" t="s">
        <v>3155</v>
      </c>
    </row>
    <row r="578" spans="3:3" x14ac:dyDescent="0.2">
      <c r="C578" s="2" t="s">
        <v>3906</v>
      </c>
    </row>
    <row r="579" spans="3:3" x14ac:dyDescent="0.2">
      <c r="C579" s="2" t="s">
        <v>3907</v>
      </c>
    </row>
    <row r="580" spans="3:3" x14ac:dyDescent="0.2">
      <c r="C580" s="2" t="s">
        <v>3908</v>
      </c>
    </row>
    <row r="581" spans="3:3" x14ac:dyDescent="0.2">
      <c r="C581" s="2" t="s">
        <v>3128</v>
      </c>
    </row>
    <row r="582" spans="3:3" x14ac:dyDescent="0.2">
      <c r="C582" s="2" t="s">
        <v>3179</v>
      </c>
    </row>
    <row r="583" spans="3:3" x14ac:dyDescent="0.2">
      <c r="C583" s="2" t="s">
        <v>3225</v>
      </c>
    </row>
    <row r="584" spans="3:3" x14ac:dyDescent="0.2">
      <c r="C584" s="2" t="s">
        <v>3219</v>
      </c>
    </row>
    <row r="585" spans="3:3" x14ac:dyDescent="0.2">
      <c r="C585" s="2" t="s">
        <v>3909</v>
      </c>
    </row>
    <row r="586" spans="3:3" x14ac:dyDescent="0.2">
      <c r="C586" s="2" t="s">
        <v>3254</v>
      </c>
    </row>
    <row r="587" spans="3:3" x14ac:dyDescent="0.2">
      <c r="C587" s="2" t="s">
        <v>3133</v>
      </c>
    </row>
  </sheetData>
  <mergeCells count="2">
    <mergeCell ref="A4:L4"/>
    <mergeCell ref="O4:P4"/>
  </mergeCells>
  <conditionalFormatting sqref="B3">
    <cfRule type="duplicateValues" dxfId="76" priority="3"/>
  </conditionalFormatting>
  <conditionalFormatting sqref="C11:C587">
    <cfRule type="duplicateValues" dxfId="75" priority="2"/>
  </conditionalFormatting>
  <conditionalFormatting sqref="C1:C1048576">
    <cfRule type="duplicateValues" dxfId="7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4"/>
  <sheetViews>
    <sheetView zoomScale="110" zoomScaleNormal="110" workbookViewId="0">
      <pane xSplit="3" ySplit="2" topLeftCell="D9" activePane="bottomRight" state="frozen"/>
      <selection activeCell="F207" sqref="F207"/>
      <selection pane="topRight" activeCell="F207" sqref="F207"/>
      <selection pane="bottomLeft" activeCell="F207" sqref="F207"/>
      <selection pane="bottomRight" activeCell="F14" sqref="F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.7109375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141" t="s">
        <v>2793</v>
      </c>
      <c r="B3" s="73" t="s">
        <v>2794</v>
      </c>
      <c r="C3" s="9" t="s">
        <v>2795</v>
      </c>
      <c r="D3" s="75" t="s">
        <v>292</v>
      </c>
      <c r="E3" s="13" t="s">
        <v>2179</v>
      </c>
      <c r="F3" s="75" t="s">
        <v>1452</v>
      </c>
      <c r="G3" s="13">
        <v>44427</v>
      </c>
      <c r="H3" s="10" t="s">
        <v>2180</v>
      </c>
      <c r="I3" s="1">
        <v>103</v>
      </c>
      <c r="J3" s="1">
        <v>26</v>
      </c>
      <c r="K3" s="1">
        <v>15</v>
      </c>
      <c r="L3" s="1">
        <v>10</v>
      </c>
      <c r="M3" s="79">
        <v>10.0425</v>
      </c>
      <c r="N3" s="8">
        <v>10</v>
      </c>
      <c r="O3" s="62">
        <v>3000</v>
      </c>
      <c r="P3" s="63">
        <f>Table22452368910111213141516171819202122242345672345689101112131415161718192021222324[[#This Row],[PEMBULATAN]]*O3</f>
        <v>30000</v>
      </c>
    </row>
    <row r="4" spans="1:16" ht="39" customHeight="1" x14ac:dyDescent="0.2">
      <c r="A4" s="142"/>
      <c r="B4" s="74"/>
      <c r="C4" s="9" t="s">
        <v>2796</v>
      </c>
      <c r="D4" s="75" t="s">
        <v>292</v>
      </c>
      <c r="E4" s="13" t="s">
        <v>2179</v>
      </c>
      <c r="F4" s="75" t="s">
        <v>1452</v>
      </c>
      <c r="G4" s="13">
        <v>44427</v>
      </c>
      <c r="H4" s="10" t="s">
        <v>2180</v>
      </c>
      <c r="I4" s="1">
        <v>103</v>
      </c>
      <c r="J4" s="1">
        <v>26</v>
      </c>
      <c r="K4" s="1">
        <v>15</v>
      </c>
      <c r="L4" s="1">
        <v>10</v>
      </c>
      <c r="M4" s="79">
        <v>10.0425</v>
      </c>
      <c r="N4" s="8">
        <v>10</v>
      </c>
      <c r="O4" s="62">
        <v>3000</v>
      </c>
      <c r="P4" s="63">
        <f>Table22452368910111213141516171819202122242345672345689101112131415161718192021222324[[#This Row],[PEMBULATAN]]*O4</f>
        <v>30000</v>
      </c>
    </row>
    <row r="5" spans="1:16" ht="39" customHeight="1" x14ac:dyDescent="0.2">
      <c r="A5" s="90"/>
      <c r="B5" s="74"/>
      <c r="C5" s="85" t="s">
        <v>2797</v>
      </c>
      <c r="D5" s="77" t="s">
        <v>292</v>
      </c>
      <c r="E5" s="13" t="s">
        <v>2179</v>
      </c>
      <c r="F5" s="75" t="s">
        <v>1452</v>
      </c>
      <c r="G5" s="13">
        <v>44427</v>
      </c>
      <c r="H5" s="76" t="s">
        <v>2180</v>
      </c>
      <c r="I5" s="15">
        <v>97</v>
      </c>
      <c r="J5" s="15">
        <v>60</v>
      </c>
      <c r="K5" s="15">
        <v>20</v>
      </c>
      <c r="L5" s="15">
        <v>31</v>
      </c>
      <c r="M5" s="80">
        <v>29.1</v>
      </c>
      <c r="N5" s="71">
        <v>31</v>
      </c>
      <c r="O5" s="62">
        <v>3000</v>
      </c>
      <c r="P5" s="63">
        <f>Table22452368910111213141516171819202122242345672345689101112131415161718192021222324[[#This Row],[PEMBULATAN]]*O5</f>
        <v>93000</v>
      </c>
    </row>
    <row r="6" spans="1:16" ht="39" customHeight="1" x14ac:dyDescent="0.2">
      <c r="A6" s="90"/>
      <c r="B6" s="74"/>
      <c r="C6" s="85" t="s">
        <v>2798</v>
      </c>
      <c r="D6" s="77" t="s">
        <v>292</v>
      </c>
      <c r="E6" s="13" t="s">
        <v>2179</v>
      </c>
      <c r="F6" s="75" t="s">
        <v>1452</v>
      </c>
      <c r="G6" s="13">
        <v>44427</v>
      </c>
      <c r="H6" s="76" t="s">
        <v>2180</v>
      </c>
      <c r="I6" s="15">
        <v>97</v>
      </c>
      <c r="J6" s="15">
        <v>60</v>
      </c>
      <c r="K6" s="15">
        <v>20</v>
      </c>
      <c r="L6" s="15">
        <v>31</v>
      </c>
      <c r="M6" s="80">
        <v>29.1</v>
      </c>
      <c r="N6" s="71">
        <v>31</v>
      </c>
      <c r="O6" s="62">
        <v>3000</v>
      </c>
      <c r="P6" s="63">
        <f>Table22452368910111213141516171819202122242345672345689101112131415161718192021222324[[#This Row],[PEMBULATAN]]*O6</f>
        <v>93000</v>
      </c>
    </row>
    <row r="7" spans="1:16" ht="39" customHeight="1" x14ac:dyDescent="0.2">
      <c r="A7" s="90"/>
      <c r="B7" s="74"/>
      <c r="C7" s="85" t="s">
        <v>2799</v>
      </c>
      <c r="D7" s="77" t="s">
        <v>292</v>
      </c>
      <c r="E7" s="13" t="s">
        <v>2179</v>
      </c>
      <c r="F7" s="75" t="s">
        <v>1452</v>
      </c>
      <c r="G7" s="13">
        <v>44427</v>
      </c>
      <c r="H7" s="76" t="s">
        <v>2180</v>
      </c>
      <c r="I7" s="15">
        <v>97</v>
      </c>
      <c r="J7" s="15">
        <v>60</v>
      </c>
      <c r="K7" s="15">
        <v>20</v>
      </c>
      <c r="L7" s="15">
        <v>31</v>
      </c>
      <c r="M7" s="80">
        <v>29.1</v>
      </c>
      <c r="N7" s="71">
        <v>31</v>
      </c>
      <c r="O7" s="62">
        <v>3000</v>
      </c>
      <c r="P7" s="63">
        <f>Table22452368910111213141516171819202122242345672345689101112131415161718192021222324[[#This Row],[PEMBULATAN]]*O7</f>
        <v>93000</v>
      </c>
    </row>
    <row r="8" spans="1:16" ht="39" customHeight="1" x14ac:dyDescent="0.2">
      <c r="A8" s="90"/>
      <c r="B8" s="74"/>
      <c r="C8" s="85" t="s">
        <v>2800</v>
      </c>
      <c r="D8" s="77" t="s">
        <v>292</v>
      </c>
      <c r="E8" s="13" t="s">
        <v>2179</v>
      </c>
      <c r="F8" s="75" t="s">
        <v>1452</v>
      </c>
      <c r="G8" s="13">
        <v>44427</v>
      </c>
      <c r="H8" s="76" t="s">
        <v>2180</v>
      </c>
      <c r="I8" s="15">
        <v>97</v>
      </c>
      <c r="J8" s="15">
        <v>60</v>
      </c>
      <c r="K8" s="15">
        <v>20</v>
      </c>
      <c r="L8" s="15">
        <v>31</v>
      </c>
      <c r="M8" s="80">
        <v>29.1</v>
      </c>
      <c r="N8" s="71">
        <v>31</v>
      </c>
      <c r="O8" s="62">
        <v>3000</v>
      </c>
      <c r="P8" s="63">
        <f>Table22452368910111213141516171819202122242345672345689101112131415161718192021222324[[#This Row],[PEMBULATAN]]*O8</f>
        <v>93000</v>
      </c>
    </row>
    <row r="9" spans="1:16" ht="39" customHeight="1" x14ac:dyDescent="0.2">
      <c r="A9" s="90"/>
      <c r="B9" s="100"/>
      <c r="C9" s="85" t="s">
        <v>2801</v>
      </c>
      <c r="D9" s="77" t="s">
        <v>292</v>
      </c>
      <c r="E9" s="13" t="s">
        <v>2179</v>
      </c>
      <c r="F9" s="75" t="s">
        <v>1452</v>
      </c>
      <c r="G9" s="13">
        <v>44427</v>
      </c>
      <c r="H9" s="76" t="s">
        <v>2180</v>
      </c>
      <c r="I9" s="15">
        <v>97</v>
      </c>
      <c r="J9" s="15">
        <v>60</v>
      </c>
      <c r="K9" s="15">
        <v>20</v>
      </c>
      <c r="L9" s="15">
        <v>31</v>
      </c>
      <c r="M9" s="80">
        <v>29.1</v>
      </c>
      <c r="N9" s="71">
        <v>31</v>
      </c>
      <c r="O9" s="62">
        <v>3000</v>
      </c>
      <c r="P9" s="63">
        <f>Table22452368910111213141516171819202122242345672345689101112131415161718192021222324[[#This Row],[PEMBULATAN]]*O9</f>
        <v>93000</v>
      </c>
    </row>
    <row r="10" spans="1:16" ht="39" customHeight="1" x14ac:dyDescent="0.2">
      <c r="A10" s="90"/>
      <c r="B10" s="74" t="s">
        <v>2802</v>
      </c>
      <c r="C10" s="85" t="s">
        <v>2803</v>
      </c>
      <c r="D10" s="77" t="s">
        <v>292</v>
      </c>
      <c r="E10" s="13" t="s">
        <v>2179</v>
      </c>
      <c r="F10" s="75" t="s">
        <v>1452</v>
      </c>
      <c r="G10" s="13">
        <v>44427</v>
      </c>
      <c r="H10" s="76" t="s">
        <v>2180</v>
      </c>
      <c r="I10" s="15">
        <v>33</v>
      </c>
      <c r="J10" s="15">
        <v>27</v>
      </c>
      <c r="K10" s="15">
        <v>15</v>
      </c>
      <c r="L10" s="15">
        <v>5</v>
      </c>
      <c r="M10" s="80">
        <v>3.3412500000000001</v>
      </c>
      <c r="N10" s="71">
        <v>5</v>
      </c>
      <c r="O10" s="62">
        <v>3000</v>
      </c>
      <c r="P10" s="63">
        <f>Table22452368910111213141516171819202122242345672345689101112131415161718192021222324[[#This Row],[PEMBULATAN]]*O10</f>
        <v>15000</v>
      </c>
    </row>
    <row r="11" spans="1:16" ht="22.5" customHeight="1" x14ac:dyDescent="0.2">
      <c r="A11" s="143" t="s">
        <v>32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5"/>
      <c r="M11" s="78">
        <f>SUBTOTAL(109,Table22452368910111213141516171819202122242345672345689101112131415161718192021222324[KG VOLUME])</f>
        <v>168.92624999999998</v>
      </c>
      <c r="N11" s="66">
        <f>SUM(N3:N10)</f>
        <v>180</v>
      </c>
      <c r="O11" s="146">
        <f>SUM(P3:P10)</f>
        <v>540000</v>
      </c>
      <c r="P11" s="147"/>
    </row>
    <row r="12" spans="1:16" ht="22.5" customHeight="1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2"/>
      <c r="N12" s="84" t="s">
        <v>53</v>
      </c>
      <c r="O12" s="83"/>
      <c r="P12" s="83">
        <f>O11*10%</f>
        <v>54000</v>
      </c>
    </row>
    <row r="13" spans="1:16" x14ac:dyDescent="0.2">
      <c r="A13" s="11"/>
      <c r="B13" s="54" t="s">
        <v>46</v>
      </c>
      <c r="C13" s="53"/>
      <c r="D13" s="55" t="s">
        <v>47</v>
      </c>
      <c r="H13" s="61"/>
      <c r="N13" s="60" t="s">
        <v>33</v>
      </c>
      <c r="P13" s="67">
        <f>O11*1%</f>
        <v>5400</v>
      </c>
    </row>
    <row r="14" spans="1:16" x14ac:dyDescent="0.2">
      <c r="A14" s="11"/>
      <c r="H14" s="61"/>
      <c r="N14" s="60" t="s">
        <v>34</v>
      </c>
      <c r="P14" s="69">
        <v>0</v>
      </c>
    </row>
    <row r="15" spans="1:16" ht="15.75" thickBot="1" x14ac:dyDescent="0.25">
      <c r="A15" s="11"/>
      <c r="H15" s="61"/>
      <c r="N15" s="60" t="s">
        <v>35</v>
      </c>
      <c r="P15" s="69">
        <v>0</v>
      </c>
    </row>
    <row r="16" spans="1:16" x14ac:dyDescent="0.2">
      <c r="A16" s="11"/>
      <c r="H16" s="61"/>
      <c r="N16" s="64" t="s">
        <v>36</v>
      </c>
      <c r="O16" s="65"/>
      <c r="P16" s="68">
        <f>O11-P12+P13</f>
        <v>491400</v>
      </c>
    </row>
    <row r="17" spans="1:16" x14ac:dyDescent="0.2">
      <c r="B17" s="54"/>
      <c r="C17" s="53"/>
      <c r="D17" s="55"/>
    </row>
    <row r="18" spans="1:16" x14ac:dyDescent="0.2">
      <c r="C18" s="53" t="s">
        <v>3713</v>
      </c>
    </row>
    <row r="19" spans="1:16" x14ac:dyDescent="0.2">
      <c r="A19" s="11"/>
      <c r="C19" s="2" t="s">
        <v>3714</v>
      </c>
      <c r="H19" s="61"/>
      <c r="P19" s="70"/>
    </row>
    <row r="20" spans="1:16" x14ac:dyDescent="0.2">
      <c r="A20" s="11"/>
      <c r="C20" s="2" t="s">
        <v>3715</v>
      </c>
      <c r="H20" s="61"/>
      <c r="O20" s="56"/>
      <c r="P20" s="70"/>
    </row>
    <row r="21" spans="1:16" s="3" customFormat="1" x14ac:dyDescent="0.25">
      <c r="A21" s="11"/>
      <c r="B21" s="2"/>
      <c r="C21" s="2" t="s">
        <v>3402</v>
      </c>
      <c r="E21" s="12"/>
      <c r="H21" s="61"/>
      <c r="N21" s="14"/>
      <c r="O21" s="14"/>
      <c r="P21" s="14"/>
    </row>
    <row r="22" spans="1:16" s="3" customFormat="1" x14ac:dyDescent="0.2">
      <c r="A22" s="11"/>
      <c r="B22" s="2"/>
      <c r="C22" s="53" t="s">
        <v>3716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3399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3717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3383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3393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3394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3382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3371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3362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3374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3375</v>
      </c>
      <c r="E32" s="12"/>
      <c r="H32" s="61"/>
      <c r="N32" s="14"/>
      <c r="O32" s="14"/>
      <c r="P32" s="14"/>
    </row>
    <row r="33" spans="3:3" x14ac:dyDescent="0.2">
      <c r="C33" s="2" t="s">
        <v>3373</v>
      </c>
    </row>
    <row r="34" spans="3:3" x14ac:dyDescent="0.2">
      <c r="C34" s="2" t="s">
        <v>3350</v>
      </c>
    </row>
    <row r="35" spans="3:3" x14ac:dyDescent="0.2">
      <c r="C35" s="2" t="s">
        <v>3359</v>
      </c>
    </row>
    <row r="36" spans="3:3" x14ac:dyDescent="0.2">
      <c r="C36" s="2" t="s">
        <v>3366</v>
      </c>
    </row>
    <row r="37" spans="3:3" x14ac:dyDescent="0.2">
      <c r="C37" s="2" t="s">
        <v>3368</v>
      </c>
    </row>
    <row r="38" spans="3:3" x14ac:dyDescent="0.2">
      <c r="C38" s="2" t="s">
        <v>3352</v>
      </c>
    </row>
    <row r="39" spans="3:3" x14ac:dyDescent="0.2">
      <c r="C39" s="2" t="s">
        <v>3358</v>
      </c>
    </row>
    <row r="40" spans="3:3" x14ac:dyDescent="0.2">
      <c r="C40" s="2" t="s">
        <v>3367</v>
      </c>
    </row>
    <row r="41" spans="3:3" x14ac:dyDescent="0.2">
      <c r="C41" s="2" t="s">
        <v>3348</v>
      </c>
    </row>
    <row r="42" spans="3:3" x14ac:dyDescent="0.2">
      <c r="C42" s="2" t="s">
        <v>3341</v>
      </c>
    </row>
    <row r="43" spans="3:3" x14ac:dyDescent="0.2">
      <c r="C43" s="2" t="s">
        <v>3345</v>
      </c>
    </row>
    <row r="44" spans="3:3" x14ac:dyDescent="0.2">
      <c r="C44" s="2" t="s">
        <v>3322</v>
      </c>
    </row>
    <row r="45" spans="3:3" x14ac:dyDescent="0.2">
      <c r="C45" s="2" t="s">
        <v>3320</v>
      </c>
    </row>
    <row r="46" spans="3:3" x14ac:dyDescent="0.2">
      <c r="C46" s="2" t="s">
        <v>3306</v>
      </c>
    </row>
    <row r="47" spans="3:3" x14ac:dyDescent="0.2">
      <c r="C47" s="2" t="s">
        <v>3299</v>
      </c>
    </row>
    <row r="48" spans="3:3" x14ac:dyDescent="0.2">
      <c r="C48" s="2" t="s">
        <v>3280</v>
      </c>
    </row>
    <row r="49" spans="3:3" x14ac:dyDescent="0.2">
      <c r="C49" s="2" t="s">
        <v>3302</v>
      </c>
    </row>
    <row r="50" spans="3:3" x14ac:dyDescent="0.2">
      <c r="C50" s="2" t="s">
        <v>3333</v>
      </c>
    </row>
    <row r="51" spans="3:3" x14ac:dyDescent="0.2">
      <c r="C51" s="2" t="s">
        <v>3298</v>
      </c>
    </row>
    <row r="52" spans="3:3" x14ac:dyDescent="0.2">
      <c r="C52" s="2" t="s">
        <v>3301</v>
      </c>
    </row>
    <row r="53" spans="3:3" x14ac:dyDescent="0.2">
      <c r="C53" s="2" t="s">
        <v>3379</v>
      </c>
    </row>
    <row r="54" spans="3:3" x14ac:dyDescent="0.2">
      <c r="C54" s="2" t="s">
        <v>3365</v>
      </c>
    </row>
    <row r="55" spans="3:3" x14ac:dyDescent="0.2">
      <c r="C55" s="2" t="s">
        <v>3356</v>
      </c>
    </row>
    <row r="56" spans="3:3" x14ac:dyDescent="0.2">
      <c r="C56" s="2" t="s">
        <v>3346</v>
      </c>
    </row>
    <row r="57" spans="3:3" x14ac:dyDescent="0.2">
      <c r="C57" s="2" t="s">
        <v>3335</v>
      </c>
    </row>
    <row r="58" spans="3:3" x14ac:dyDescent="0.2">
      <c r="C58" s="2" t="s">
        <v>3384</v>
      </c>
    </row>
    <row r="59" spans="3:3" x14ac:dyDescent="0.2">
      <c r="C59" s="2" t="s">
        <v>3339</v>
      </c>
    </row>
    <row r="60" spans="3:3" x14ac:dyDescent="0.2">
      <c r="C60" s="2" t="s">
        <v>3327</v>
      </c>
    </row>
    <row r="61" spans="3:3" x14ac:dyDescent="0.2">
      <c r="C61" s="2" t="s">
        <v>3386</v>
      </c>
    </row>
    <row r="62" spans="3:3" x14ac:dyDescent="0.2">
      <c r="C62" s="2" t="s">
        <v>3318</v>
      </c>
    </row>
    <row r="63" spans="3:3" x14ac:dyDescent="0.2">
      <c r="C63" s="2" t="s">
        <v>3325</v>
      </c>
    </row>
    <row r="64" spans="3:3" x14ac:dyDescent="0.2">
      <c r="C64" s="2" t="s">
        <v>3309</v>
      </c>
    </row>
    <row r="65" spans="3:3" x14ac:dyDescent="0.2">
      <c r="C65" s="2" t="s">
        <v>3314</v>
      </c>
    </row>
    <row r="66" spans="3:3" x14ac:dyDescent="0.2">
      <c r="C66" s="2" t="s">
        <v>3290</v>
      </c>
    </row>
    <row r="67" spans="3:3" x14ac:dyDescent="0.2">
      <c r="C67" s="2" t="s">
        <v>3268</v>
      </c>
    </row>
    <row r="68" spans="3:3" x14ac:dyDescent="0.2">
      <c r="C68" s="2" t="s">
        <v>3288</v>
      </c>
    </row>
    <row r="69" spans="3:3" x14ac:dyDescent="0.2">
      <c r="C69" s="2" t="s">
        <v>3287</v>
      </c>
    </row>
    <row r="70" spans="3:3" x14ac:dyDescent="0.2">
      <c r="C70" s="2" t="s">
        <v>3261</v>
      </c>
    </row>
    <row r="71" spans="3:3" x14ac:dyDescent="0.2">
      <c r="C71" s="2" t="s">
        <v>3274</v>
      </c>
    </row>
    <row r="72" spans="3:3" x14ac:dyDescent="0.2">
      <c r="C72" s="2" t="s">
        <v>3246</v>
      </c>
    </row>
    <row r="73" spans="3:3" x14ac:dyDescent="0.2">
      <c r="C73" s="2" t="s">
        <v>3259</v>
      </c>
    </row>
    <row r="74" spans="3:3" x14ac:dyDescent="0.2">
      <c r="C74" s="2" t="s">
        <v>3266</v>
      </c>
    </row>
    <row r="75" spans="3:3" x14ac:dyDescent="0.2">
      <c r="C75" s="2" t="s">
        <v>3338</v>
      </c>
    </row>
    <row r="76" spans="3:3" x14ac:dyDescent="0.2">
      <c r="C76" s="2" t="s">
        <v>3269</v>
      </c>
    </row>
    <row r="77" spans="3:3" x14ac:dyDescent="0.2">
      <c r="C77" s="2" t="s">
        <v>3243</v>
      </c>
    </row>
    <row r="78" spans="3:3" x14ac:dyDescent="0.2">
      <c r="C78" s="2" t="s">
        <v>3242</v>
      </c>
    </row>
    <row r="79" spans="3:3" x14ac:dyDescent="0.2">
      <c r="C79" s="2" t="s">
        <v>3244</v>
      </c>
    </row>
    <row r="80" spans="3:3" x14ac:dyDescent="0.2">
      <c r="C80" s="2" t="s">
        <v>3389</v>
      </c>
    </row>
    <row r="81" spans="3:3" x14ac:dyDescent="0.2">
      <c r="C81" s="2" t="s">
        <v>3390</v>
      </c>
    </row>
    <row r="82" spans="3:3" x14ac:dyDescent="0.2">
      <c r="C82" s="2" t="s">
        <v>3391</v>
      </c>
    </row>
    <row r="83" spans="3:3" x14ac:dyDescent="0.2">
      <c r="C83" s="2" t="s">
        <v>3256</v>
      </c>
    </row>
    <row r="84" spans="3:3" x14ac:dyDescent="0.2">
      <c r="C84" s="2" t="s">
        <v>3353</v>
      </c>
    </row>
    <row r="85" spans="3:3" x14ac:dyDescent="0.2">
      <c r="C85" s="2" t="s">
        <v>3340</v>
      </c>
    </row>
    <row r="86" spans="3:3" x14ac:dyDescent="0.2">
      <c r="C86" s="2" t="s">
        <v>3351</v>
      </c>
    </row>
    <row r="87" spans="3:3" x14ac:dyDescent="0.2">
      <c r="C87" s="2" t="s">
        <v>3282</v>
      </c>
    </row>
    <row r="88" spans="3:3" x14ac:dyDescent="0.2">
      <c r="C88" s="2" t="s">
        <v>3328</v>
      </c>
    </row>
    <row r="89" spans="3:3" x14ac:dyDescent="0.2">
      <c r="C89" s="2" t="s">
        <v>3317</v>
      </c>
    </row>
    <row r="90" spans="3:3" x14ac:dyDescent="0.2">
      <c r="C90" s="2" t="s">
        <v>3291</v>
      </c>
    </row>
    <row r="91" spans="3:3" x14ac:dyDescent="0.2">
      <c r="C91" s="2" t="s">
        <v>3277</v>
      </c>
    </row>
    <row r="92" spans="3:3" x14ac:dyDescent="0.2">
      <c r="C92" s="2" t="s">
        <v>3289</v>
      </c>
    </row>
    <row r="93" spans="3:3" x14ac:dyDescent="0.2">
      <c r="C93" s="2" t="s">
        <v>3273</v>
      </c>
    </row>
    <row r="94" spans="3:3" x14ac:dyDescent="0.2">
      <c r="C94" s="2" t="s">
        <v>3227</v>
      </c>
    </row>
    <row r="95" spans="3:3" x14ac:dyDescent="0.2">
      <c r="C95" s="2" t="s">
        <v>3331</v>
      </c>
    </row>
    <row r="96" spans="3:3" x14ac:dyDescent="0.2">
      <c r="C96" s="2" t="s">
        <v>3265</v>
      </c>
    </row>
    <row r="97" spans="3:3" x14ac:dyDescent="0.2">
      <c r="C97" s="2" t="s">
        <v>3304</v>
      </c>
    </row>
    <row r="98" spans="3:3" x14ac:dyDescent="0.2">
      <c r="C98" s="2" t="s">
        <v>3293</v>
      </c>
    </row>
    <row r="99" spans="3:3" x14ac:dyDescent="0.2">
      <c r="C99" s="2" t="s">
        <v>3214</v>
      </c>
    </row>
    <row r="100" spans="3:3" x14ac:dyDescent="0.2">
      <c r="C100" s="2" t="s">
        <v>3230</v>
      </c>
    </row>
    <row r="101" spans="3:3" x14ac:dyDescent="0.2">
      <c r="C101" s="2" t="s">
        <v>3221</v>
      </c>
    </row>
    <row r="102" spans="3:3" x14ac:dyDescent="0.2">
      <c r="C102" s="2" t="s">
        <v>3218</v>
      </c>
    </row>
    <row r="103" spans="3:3" x14ac:dyDescent="0.2">
      <c r="C103" s="2" t="s">
        <v>3224</v>
      </c>
    </row>
    <row r="104" spans="3:3" x14ac:dyDescent="0.2">
      <c r="C104" s="2" t="s">
        <v>3222</v>
      </c>
    </row>
    <row r="105" spans="3:3" x14ac:dyDescent="0.2">
      <c r="C105" s="2" t="s">
        <v>3223</v>
      </c>
    </row>
    <row r="106" spans="3:3" x14ac:dyDescent="0.2">
      <c r="C106" s="2" t="s">
        <v>3403</v>
      </c>
    </row>
    <row r="107" spans="3:3" x14ac:dyDescent="0.2">
      <c r="C107" s="2" t="s">
        <v>3257</v>
      </c>
    </row>
    <row r="108" spans="3:3" x14ac:dyDescent="0.2">
      <c r="C108" s="2" t="s">
        <v>3213</v>
      </c>
    </row>
    <row r="109" spans="3:3" x14ac:dyDescent="0.2">
      <c r="C109" s="2" t="s">
        <v>3247</v>
      </c>
    </row>
    <row r="110" spans="3:3" x14ac:dyDescent="0.2">
      <c r="C110" s="2" t="s">
        <v>3205</v>
      </c>
    </row>
    <row r="111" spans="3:3" x14ac:dyDescent="0.2">
      <c r="C111" s="2" t="s">
        <v>3250</v>
      </c>
    </row>
    <row r="112" spans="3:3" x14ac:dyDescent="0.2">
      <c r="C112" s="2" t="s">
        <v>3191</v>
      </c>
    </row>
    <row r="113" spans="3:3" x14ac:dyDescent="0.2">
      <c r="C113" s="2" t="s">
        <v>3193</v>
      </c>
    </row>
    <row r="114" spans="3:3" x14ac:dyDescent="0.2">
      <c r="C114" s="2" t="s">
        <v>3188</v>
      </c>
    </row>
    <row r="115" spans="3:3" x14ac:dyDescent="0.2">
      <c r="C115" s="2" t="s">
        <v>3248</v>
      </c>
    </row>
    <row r="116" spans="3:3" x14ac:dyDescent="0.2">
      <c r="C116" s="2" t="s">
        <v>3199</v>
      </c>
    </row>
    <row r="117" spans="3:3" x14ac:dyDescent="0.2">
      <c r="C117" s="2" t="s">
        <v>3198</v>
      </c>
    </row>
    <row r="118" spans="3:3" x14ac:dyDescent="0.2">
      <c r="C118" s="2" t="s">
        <v>3129</v>
      </c>
    </row>
    <row r="119" spans="3:3" x14ac:dyDescent="0.2">
      <c r="C119" s="2" t="s">
        <v>3174</v>
      </c>
    </row>
    <row r="120" spans="3:3" x14ac:dyDescent="0.2">
      <c r="C120" s="2" t="s">
        <v>3126</v>
      </c>
    </row>
    <row r="121" spans="3:3" x14ac:dyDescent="0.2">
      <c r="C121" s="2" t="s">
        <v>3103</v>
      </c>
    </row>
    <row r="122" spans="3:3" x14ac:dyDescent="0.2">
      <c r="C122" s="2" t="s">
        <v>3123</v>
      </c>
    </row>
    <row r="123" spans="3:3" x14ac:dyDescent="0.2">
      <c r="C123" s="2" t="s">
        <v>3110</v>
      </c>
    </row>
    <row r="124" spans="3:3" x14ac:dyDescent="0.2">
      <c r="C124" s="2" t="s">
        <v>3163</v>
      </c>
    </row>
    <row r="125" spans="3:3" x14ac:dyDescent="0.2">
      <c r="C125" s="2" t="s">
        <v>3200</v>
      </c>
    </row>
    <row r="126" spans="3:3" x14ac:dyDescent="0.2">
      <c r="C126" s="2" t="s">
        <v>3187</v>
      </c>
    </row>
    <row r="127" spans="3:3" x14ac:dyDescent="0.2">
      <c r="C127" s="2" t="s">
        <v>3106</v>
      </c>
    </row>
    <row r="128" spans="3:3" x14ac:dyDescent="0.2">
      <c r="C128" s="2" t="s">
        <v>3107</v>
      </c>
    </row>
    <row r="129" spans="3:3" x14ac:dyDescent="0.2">
      <c r="C129" s="2" t="s">
        <v>3113</v>
      </c>
    </row>
    <row r="130" spans="3:3" x14ac:dyDescent="0.2">
      <c r="C130" s="2" t="s">
        <v>3112</v>
      </c>
    </row>
    <row r="131" spans="3:3" x14ac:dyDescent="0.2">
      <c r="C131" s="2" t="s">
        <v>3119</v>
      </c>
    </row>
    <row r="132" spans="3:3" x14ac:dyDescent="0.2">
      <c r="C132" s="2" t="s">
        <v>3196</v>
      </c>
    </row>
    <row r="133" spans="3:3" x14ac:dyDescent="0.2">
      <c r="C133" s="2" t="s">
        <v>3139</v>
      </c>
    </row>
    <row r="134" spans="3:3" x14ac:dyDescent="0.2">
      <c r="C134" s="2" t="s">
        <v>3135</v>
      </c>
    </row>
    <row r="135" spans="3:3" x14ac:dyDescent="0.2">
      <c r="C135" s="2" t="s">
        <v>3140</v>
      </c>
    </row>
    <row r="136" spans="3:3" x14ac:dyDescent="0.2">
      <c r="C136" s="2" t="s">
        <v>3130</v>
      </c>
    </row>
    <row r="137" spans="3:3" x14ac:dyDescent="0.2">
      <c r="C137" s="2" t="s">
        <v>3142</v>
      </c>
    </row>
    <row r="138" spans="3:3" x14ac:dyDescent="0.2">
      <c r="C138" s="2" t="s">
        <v>3143</v>
      </c>
    </row>
    <row r="139" spans="3:3" x14ac:dyDescent="0.2">
      <c r="C139" s="2" t="s">
        <v>3109</v>
      </c>
    </row>
    <row r="140" spans="3:3" x14ac:dyDescent="0.2">
      <c r="C140" s="2" t="s">
        <v>3157</v>
      </c>
    </row>
    <row r="141" spans="3:3" x14ac:dyDescent="0.2">
      <c r="C141" s="2" t="s">
        <v>3235</v>
      </c>
    </row>
    <row r="142" spans="3:3" x14ac:dyDescent="0.2">
      <c r="C142" s="2" t="s">
        <v>3167</v>
      </c>
    </row>
    <row r="143" spans="3:3" x14ac:dyDescent="0.2">
      <c r="C143" s="2" t="s">
        <v>3095</v>
      </c>
    </row>
    <row r="144" spans="3:3" x14ac:dyDescent="0.2">
      <c r="C144" s="2" t="s">
        <v>3025</v>
      </c>
    </row>
    <row r="145" spans="3:3" x14ac:dyDescent="0.2">
      <c r="C145" s="2" t="s">
        <v>3183</v>
      </c>
    </row>
    <row r="146" spans="3:3" x14ac:dyDescent="0.2">
      <c r="C146" s="2" t="s">
        <v>3152</v>
      </c>
    </row>
    <row r="147" spans="3:3" x14ac:dyDescent="0.2">
      <c r="C147" s="2" t="s">
        <v>3138</v>
      </c>
    </row>
    <row r="148" spans="3:3" x14ac:dyDescent="0.2">
      <c r="C148" s="2" t="s">
        <v>3124</v>
      </c>
    </row>
    <row r="149" spans="3:3" x14ac:dyDescent="0.2">
      <c r="C149" s="2" t="s">
        <v>3153</v>
      </c>
    </row>
    <row r="150" spans="3:3" x14ac:dyDescent="0.2">
      <c r="C150" s="2" t="s">
        <v>3147</v>
      </c>
    </row>
    <row r="151" spans="3:3" x14ac:dyDescent="0.2">
      <c r="C151" s="2" t="s">
        <v>3111</v>
      </c>
    </row>
    <row r="152" spans="3:3" x14ac:dyDescent="0.2">
      <c r="C152" s="2" t="s">
        <v>3134</v>
      </c>
    </row>
    <row r="153" spans="3:3" x14ac:dyDescent="0.2">
      <c r="C153" s="2" t="s">
        <v>3145</v>
      </c>
    </row>
    <row r="154" spans="3:3" x14ac:dyDescent="0.2">
      <c r="C154" s="2" t="s">
        <v>3117</v>
      </c>
    </row>
    <row r="155" spans="3:3" x14ac:dyDescent="0.2">
      <c r="C155" s="2" t="s">
        <v>3154</v>
      </c>
    </row>
    <row r="156" spans="3:3" x14ac:dyDescent="0.2">
      <c r="C156" s="2" t="s">
        <v>3181</v>
      </c>
    </row>
    <row r="157" spans="3:3" x14ac:dyDescent="0.2">
      <c r="C157" s="2" t="s">
        <v>3030</v>
      </c>
    </row>
    <row r="158" spans="3:3" x14ac:dyDescent="0.2">
      <c r="C158" s="2" t="s">
        <v>3073</v>
      </c>
    </row>
    <row r="159" spans="3:3" x14ac:dyDescent="0.2">
      <c r="C159" s="2" t="s">
        <v>3029</v>
      </c>
    </row>
    <row r="160" spans="3:3" x14ac:dyDescent="0.2">
      <c r="C160" s="2" t="s">
        <v>3038</v>
      </c>
    </row>
    <row r="161" spans="3:3" x14ac:dyDescent="0.2">
      <c r="C161" s="2" t="s">
        <v>3085</v>
      </c>
    </row>
    <row r="162" spans="3:3" x14ac:dyDescent="0.2">
      <c r="C162" s="2" t="s">
        <v>3054</v>
      </c>
    </row>
    <row r="163" spans="3:3" x14ac:dyDescent="0.2">
      <c r="C163" s="2" t="s">
        <v>3040</v>
      </c>
    </row>
    <row r="164" spans="3:3" x14ac:dyDescent="0.2">
      <c r="C164" s="2" t="s">
        <v>3078</v>
      </c>
    </row>
    <row r="165" spans="3:3" x14ac:dyDescent="0.2">
      <c r="C165" s="2" t="s">
        <v>3059</v>
      </c>
    </row>
    <row r="166" spans="3:3" x14ac:dyDescent="0.2">
      <c r="C166" s="2" t="s">
        <v>3028</v>
      </c>
    </row>
    <row r="167" spans="3:3" x14ac:dyDescent="0.2">
      <c r="C167" s="2" t="s">
        <v>3166</v>
      </c>
    </row>
    <row r="168" spans="3:3" x14ac:dyDescent="0.2">
      <c r="C168" s="2" t="s">
        <v>3097</v>
      </c>
    </row>
    <row r="169" spans="3:3" x14ac:dyDescent="0.2">
      <c r="C169" s="2" t="s">
        <v>3172</v>
      </c>
    </row>
    <row r="170" spans="3:3" x14ac:dyDescent="0.2">
      <c r="C170" s="2" t="s">
        <v>3175</v>
      </c>
    </row>
    <row r="171" spans="3:3" x14ac:dyDescent="0.2">
      <c r="C171" s="2" t="s">
        <v>3079</v>
      </c>
    </row>
    <row r="172" spans="3:3" x14ac:dyDescent="0.2">
      <c r="C172" s="2" t="s">
        <v>3056</v>
      </c>
    </row>
    <row r="173" spans="3:3" x14ac:dyDescent="0.2">
      <c r="C173" s="2" t="s">
        <v>3048</v>
      </c>
    </row>
    <row r="174" spans="3:3" x14ac:dyDescent="0.2">
      <c r="C174" s="2" t="s">
        <v>3083</v>
      </c>
    </row>
    <row r="175" spans="3:3" x14ac:dyDescent="0.2">
      <c r="C175" s="2" t="s">
        <v>3060</v>
      </c>
    </row>
    <row r="176" spans="3:3" x14ac:dyDescent="0.2">
      <c r="C176" s="2" t="s">
        <v>3076</v>
      </c>
    </row>
    <row r="177" spans="3:3" x14ac:dyDescent="0.2">
      <c r="C177" s="2" t="s">
        <v>3069</v>
      </c>
    </row>
    <row r="178" spans="3:3" x14ac:dyDescent="0.2">
      <c r="C178" s="2" t="s">
        <v>3080</v>
      </c>
    </row>
    <row r="179" spans="3:3" x14ac:dyDescent="0.2">
      <c r="C179" s="2" t="s">
        <v>3074</v>
      </c>
    </row>
    <row r="180" spans="3:3" x14ac:dyDescent="0.2">
      <c r="C180" s="2" t="s">
        <v>3070</v>
      </c>
    </row>
    <row r="181" spans="3:3" x14ac:dyDescent="0.2">
      <c r="C181" s="2" t="s">
        <v>3072</v>
      </c>
    </row>
    <row r="182" spans="3:3" x14ac:dyDescent="0.2">
      <c r="C182" s="2" t="s">
        <v>3067</v>
      </c>
    </row>
    <row r="183" spans="3:3" x14ac:dyDescent="0.2">
      <c r="C183" s="2" t="s">
        <v>3063</v>
      </c>
    </row>
    <row r="184" spans="3:3" x14ac:dyDescent="0.2">
      <c r="C184" s="2" t="s">
        <v>3049</v>
      </c>
    </row>
    <row r="185" spans="3:3" x14ac:dyDescent="0.2">
      <c r="C185" s="2" t="s">
        <v>3718</v>
      </c>
    </row>
    <row r="186" spans="3:3" x14ac:dyDescent="0.2">
      <c r="C186" s="2" t="s">
        <v>3719</v>
      </c>
    </row>
    <row r="187" spans="3:3" x14ac:dyDescent="0.2">
      <c r="C187" s="2" t="s">
        <v>3720</v>
      </c>
    </row>
    <row r="188" spans="3:3" x14ac:dyDescent="0.2">
      <c r="C188" s="2" t="s">
        <v>3721</v>
      </c>
    </row>
    <row r="189" spans="3:3" x14ac:dyDescent="0.2">
      <c r="C189" s="2" t="s">
        <v>3722</v>
      </c>
    </row>
    <row r="190" spans="3:3" x14ac:dyDescent="0.2">
      <c r="C190" s="2" t="s">
        <v>3723</v>
      </c>
    </row>
    <row r="191" spans="3:3" x14ac:dyDescent="0.2">
      <c r="C191" s="2" t="s">
        <v>3724</v>
      </c>
    </row>
    <row r="192" spans="3:3" x14ac:dyDescent="0.2">
      <c r="C192" s="2" t="s">
        <v>3725</v>
      </c>
    </row>
    <row r="193" spans="3:3" x14ac:dyDescent="0.2">
      <c r="C193" s="2" t="s">
        <v>3726</v>
      </c>
    </row>
    <row r="194" spans="3:3" x14ac:dyDescent="0.2">
      <c r="C194" s="2" t="s">
        <v>3727</v>
      </c>
    </row>
    <row r="195" spans="3:3" x14ac:dyDescent="0.2">
      <c r="C195" s="2" t="s">
        <v>3728</v>
      </c>
    </row>
    <row r="196" spans="3:3" x14ac:dyDescent="0.2">
      <c r="C196" s="2" t="s">
        <v>3729</v>
      </c>
    </row>
    <row r="197" spans="3:3" x14ac:dyDescent="0.2">
      <c r="C197" s="2" t="s">
        <v>3730</v>
      </c>
    </row>
    <row r="198" spans="3:3" x14ac:dyDescent="0.2">
      <c r="C198" s="2" t="s">
        <v>3731</v>
      </c>
    </row>
    <row r="199" spans="3:3" x14ac:dyDescent="0.2">
      <c r="C199" s="2" t="s">
        <v>3732</v>
      </c>
    </row>
    <row r="200" spans="3:3" x14ac:dyDescent="0.2">
      <c r="C200" s="2" t="s">
        <v>3733</v>
      </c>
    </row>
    <row r="201" spans="3:3" x14ac:dyDescent="0.2">
      <c r="C201" s="2" t="s">
        <v>3734</v>
      </c>
    </row>
    <row r="202" spans="3:3" x14ac:dyDescent="0.2">
      <c r="C202" s="2" t="s">
        <v>3735</v>
      </c>
    </row>
    <row r="203" spans="3:3" x14ac:dyDescent="0.2">
      <c r="C203" s="2" t="s">
        <v>3736</v>
      </c>
    </row>
    <row r="204" spans="3:3" x14ac:dyDescent="0.2">
      <c r="C204" s="2" t="s">
        <v>3737</v>
      </c>
    </row>
    <row r="205" spans="3:3" x14ac:dyDescent="0.2">
      <c r="C205" s="2" t="s">
        <v>3738</v>
      </c>
    </row>
    <row r="206" spans="3:3" x14ac:dyDescent="0.2">
      <c r="C206" s="2" t="s">
        <v>3739</v>
      </c>
    </row>
    <row r="207" spans="3:3" x14ac:dyDescent="0.2">
      <c r="C207" s="2" t="s">
        <v>3740</v>
      </c>
    </row>
    <row r="208" spans="3:3" x14ac:dyDescent="0.2">
      <c r="C208" s="2" t="s">
        <v>3741</v>
      </c>
    </row>
    <row r="209" spans="3:3" x14ac:dyDescent="0.2">
      <c r="C209" s="2" t="s">
        <v>3742</v>
      </c>
    </row>
    <row r="210" spans="3:3" x14ac:dyDescent="0.2">
      <c r="C210" s="2" t="s">
        <v>3743</v>
      </c>
    </row>
    <row r="211" spans="3:3" x14ac:dyDescent="0.2">
      <c r="C211" s="2" t="s">
        <v>3744</v>
      </c>
    </row>
    <row r="212" spans="3:3" x14ac:dyDescent="0.2">
      <c r="C212" s="2" t="s">
        <v>3745</v>
      </c>
    </row>
    <row r="213" spans="3:3" x14ac:dyDescent="0.2">
      <c r="C213" s="2" t="s">
        <v>3746</v>
      </c>
    </row>
    <row r="214" spans="3:3" x14ac:dyDescent="0.2">
      <c r="C214" s="2" t="s">
        <v>3747</v>
      </c>
    </row>
    <row r="215" spans="3:3" x14ac:dyDescent="0.2">
      <c r="C215" s="2" t="s">
        <v>3748</v>
      </c>
    </row>
    <row r="216" spans="3:3" x14ac:dyDescent="0.2">
      <c r="C216" s="2" t="s">
        <v>3749</v>
      </c>
    </row>
    <row r="217" spans="3:3" x14ac:dyDescent="0.2">
      <c r="C217" s="2" t="s">
        <v>3750</v>
      </c>
    </row>
    <row r="218" spans="3:3" x14ac:dyDescent="0.2">
      <c r="C218" s="2" t="s">
        <v>3751</v>
      </c>
    </row>
    <row r="219" spans="3:3" x14ac:dyDescent="0.2">
      <c r="C219" s="2" t="s">
        <v>3752</v>
      </c>
    </row>
    <row r="220" spans="3:3" x14ac:dyDescent="0.2">
      <c r="C220" s="2" t="s">
        <v>3753</v>
      </c>
    </row>
    <row r="221" spans="3:3" x14ac:dyDescent="0.2">
      <c r="C221" s="2" t="s">
        <v>3754</v>
      </c>
    </row>
    <row r="222" spans="3:3" x14ac:dyDescent="0.2">
      <c r="C222" s="2" t="s">
        <v>3755</v>
      </c>
    </row>
    <row r="223" spans="3:3" x14ac:dyDescent="0.2">
      <c r="C223" s="2" t="s">
        <v>3756</v>
      </c>
    </row>
    <row r="224" spans="3:3" x14ac:dyDescent="0.2">
      <c r="C224" s="2" t="s">
        <v>3757</v>
      </c>
    </row>
    <row r="225" spans="3:3" x14ac:dyDescent="0.2">
      <c r="C225" s="2" t="s">
        <v>3758</v>
      </c>
    </row>
    <row r="226" spans="3:3" x14ac:dyDescent="0.2">
      <c r="C226" s="2" t="s">
        <v>3759</v>
      </c>
    </row>
    <row r="227" spans="3:3" x14ac:dyDescent="0.2">
      <c r="C227" s="2" t="s">
        <v>3760</v>
      </c>
    </row>
    <row r="228" spans="3:3" x14ac:dyDescent="0.2">
      <c r="C228" s="2" t="s">
        <v>3761</v>
      </c>
    </row>
    <row r="229" spans="3:3" x14ac:dyDescent="0.2">
      <c r="C229" s="2" t="s">
        <v>3762</v>
      </c>
    </row>
    <row r="230" spans="3:3" x14ac:dyDescent="0.2">
      <c r="C230" s="2" t="s">
        <v>3763</v>
      </c>
    </row>
    <row r="231" spans="3:3" x14ac:dyDescent="0.2">
      <c r="C231" s="2" t="s">
        <v>3764</v>
      </c>
    </row>
    <row r="232" spans="3:3" x14ac:dyDescent="0.2">
      <c r="C232" s="2" t="s">
        <v>3765</v>
      </c>
    </row>
    <row r="233" spans="3:3" x14ac:dyDescent="0.2">
      <c r="C233" s="2" t="s">
        <v>3766</v>
      </c>
    </row>
    <row r="234" spans="3:3" x14ac:dyDescent="0.2">
      <c r="C234" s="2" t="s">
        <v>3767</v>
      </c>
    </row>
    <row r="235" spans="3:3" x14ac:dyDescent="0.2">
      <c r="C235" s="2" t="s">
        <v>3768</v>
      </c>
    </row>
    <row r="236" spans="3:3" x14ac:dyDescent="0.2">
      <c r="C236" s="2" t="s">
        <v>3769</v>
      </c>
    </row>
    <row r="237" spans="3:3" x14ac:dyDescent="0.2">
      <c r="C237" s="2" t="s">
        <v>3770</v>
      </c>
    </row>
    <row r="238" spans="3:3" x14ac:dyDescent="0.2">
      <c r="C238" s="2" t="s">
        <v>3771</v>
      </c>
    </row>
    <row r="239" spans="3:3" x14ac:dyDescent="0.2">
      <c r="C239" s="2" t="s">
        <v>3772</v>
      </c>
    </row>
    <row r="240" spans="3:3" x14ac:dyDescent="0.2">
      <c r="C240" s="2" t="s">
        <v>3773</v>
      </c>
    </row>
    <row r="241" spans="3:3" x14ac:dyDescent="0.2">
      <c r="C241" s="2" t="s">
        <v>3774</v>
      </c>
    </row>
    <row r="242" spans="3:3" x14ac:dyDescent="0.2">
      <c r="C242" s="2" t="s">
        <v>3775</v>
      </c>
    </row>
    <row r="243" spans="3:3" x14ac:dyDescent="0.2">
      <c r="C243" s="2" t="s">
        <v>3776</v>
      </c>
    </row>
    <row r="244" spans="3:3" x14ac:dyDescent="0.2">
      <c r="C244" s="2" t="s">
        <v>3777</v>
      </c>
    </row>
    <row r="245" spans="3:3" x14ac:dyDescent="0.2">
      <c r="C245" s="2" t="s">
        <v>3778</v>
      </c>
    </row>
    <row r="246" spans="3:3" x14ac:dyDescent="0.2">
      <c r="C246" s="2" t="s">
        <v>3779</v>
      </c>
    </row>
    <row r="247" spans="3:3" x14ac:dyDescent="0.2">
      <c r="C247" s="2" t="s">
        <v>3780</v>
      </c>
    </row>
    <row r="248" spans="3:3" x14ac:dyDescent="0.2">
      <c r="C248" s="2" t="s">
        <v>3781</v>
      </c>
    </row>
    <row r="249" spans="3:3" x14ac:dyDescent="0.2">
      <c r="C249" s="2" t="s">
        <v>3782</v>
      </c>
    </row>
    <row r="250" spans="3:3" x14ac:dyDescent="0.2">
      <c r="C250" s="2" t="s">
        <v>3783</v>
      </c>
    </row>
    <row r="251" spans="3:3" x14ac:dyDescent="0.2">
      <c r="C251" s="2" t="s">
        <v>3784</v>
      </c>
    </row>
    <row r="252" spans="3:3" x14ac:dyDescent="0.2">
      <c r="C252" s="2" t="s">
        <v>3785</v>
      </c>
    </row>
    <row r="253" spans="3:3" x14ac:dyDescent="0.2">
      <c r="C253" s="2" t="s">
        <v>3786</v>
      </c>
    </row>
    <row r="254" spans="3:3" x14ac:dyDescent="0.2">
      <c r="C254" s="2" t="s">
        <v>3787</v>
      </c>
    </row>
    <row r="255" spans="3:3" x14ac:dyDescent="0.2">
      <c r="C255" s="2" t="s">
        <v>3788</v>
      </c>
    </row>
    <row r="256" spans="3:3" x14ac:dyDescent="0.2">
      <c r="C256" s="2" t="s">
        <v>3789</v>
      </c>
    </row>
    <row r="257" spans="3:3" x14ac:dyDescent="0.2">
      <c r="C257" s="2" t="s">
        <v>3790</v>
      </c>
    </row>
    <row r="258" spans="3:3" x14ac:dyDescent="0.2">
      <c r="C258" s="2" t="s">
        <v>3791</v>
      </c>
    </row>
    <row r="259" spans="3:3" x14ac:dyDescent="0.2">
      <c r="C259" s="2" t="s">
        <v>3792</v>
      </c>
    </row>
    <row r="260" spans="3:3" x14ac:dyDescent="0.2">
      <c r="C260" s="2" t="s">
        <v>3372</v>
      </c>
    </row>
    <row r="261" spans="3:3" x14ac:dyDescent="0.2">
      <c r="C261" s="2" t="s">
        <v>3400</v>
      </c>
    </row>
    <row r="262" spans="3:3" x14ac:dyDescent="0.2">
      <c r="C262" s="2" t="s">
        <v>3793</v>
      </c>
    </row>
    <row r="263" spans="3:3" x14ac:dyDescent="0.2">
      <c r="C263" s="2" t="s">
        <v>3397</v>
      </c>
    </row>
    <row r="264" spans="3:3" x14ac:dyDescent="0.2">
      <c r="C264" s="2" t="s">
        <v>3398</v>
      </c>
    </row>
    <row r="265" spans="3:3" x14ac:dyDescent="0.2">
      <c r="C265" s="2" t="s">
        <v>3395</v>
      </c>
    </row>
    <row r="266" spans="3:3" x14ac:dyDescent="0.2">
      <c r="C266" s="2" t="s">
        <v>3381</v>
      </c>
    </row>
    <row r="267" spans="3:3" x14ac:dyDescent="0.2">
      <c r="C267" s="2" t="s">
        <v>3794</v>
      </c>
    </row>
    <row r="268" spans="3:3" x14ac:dyDescent="0.2">
      <c r="C268" s="2" t="s">
        <v>3396</v>
      </c>
    </row>
    <row r="269" spans="3:3" x14ac:dyDescent="0.2">
      <c r="C269" s="2" t="s">
        <v>3795</v>
      </c>
    </row>
    <row r="270" spans="3:3" x14ac:dyDescent="0.2">
      <c r="C270" s="2" t="s">
        <v>3796</v>
      </c>
    </row>
    <row r="271" spans="3:3" x14ac:dyDescent="0.2">
      <c r="C271" s="2" t="s">
        <v>3401</v>
      </c>
    </row>
    <row r="272" spans="3:3" x14ac:dyDescent="0.2">
      <c r="C272" s="2" t="s">
        <v>3797</v>
      </c>
    </row>
    <row r="273" spans="3:3" x14ac:dyDescent="0.2">
      <c r="C273" s="2" t="s">
        <v>3360</v>
      </c>
    </row>
    <row r="274" spans="3:3" x14ac:dyDescent="0.2">
      <c r="C274" s="2" t="s">
        <v>3378</v>
      </c>
    </row>
    <row r="275" spans="3:3" x14ac:dyDescent="0.2">
      <c r="C275" s="2" t="s">
        <v>3370</v>
      </c>
    </row>
    <row r="276" spans="3:3" x14ac:dyDescent="0.2">
      <c r="C276" s="2" t="s">
        <v>3380</v>
      </c>
    </row>
    <row r="277" spans="3:3" x14ac:dyDescent="0.2">
      <c r="C277" s="2" t="s">
        <v>3392</v>
      </c>
    </row>
    <row r="278" spans="3:3" x14ac:dyDescent="0.2">
      <c r="C278" s="2" t="s">
        <v>3363</v>
      </c>
    </row>
    <row r="279" spans="3:3" x14ac:dyDescent="0.2">
      <c r="C279" s="2" t="s">
        <v>3369</v>
      </c>
    </row>
    <row r="280" spans="3:3" x14ac:dyDescent="0.2">
      <c r="C280" s="2" t="s">
        <v>3361</v>
      </c>
    </row>
    <row r="281" spans="3:3" x14ac:dyDescent="0.2">
      <c r="C281" s="2" t="s">
        <v>3376</v>
      </c>
    </row>
    <row r="282" spans="3:3" x14ac:dyDescent="0.2">
      <c r="C282" s="2" t="s">
        <v>3347</v>
      </c>
    </row>
    <row r="283" spans="3:3" x14ac:dyDescent="0.2">
      <c r="C283" s="2" t="s">
        <v>3336</v>
      </c>
    </row>
    <row r="284" spans="3:3" x14ac:dyDescent="0.2">
      <c r="C284" s="2" t="s">
        <v>3310</v>
      </c>
    </row>
    <row r="285" spans="3:3" x14ac:dyDescent="0.2">
      <c r="C285" s="2" t="s">
        <v>3297</v>
      </c>
    </row>
    <row r="286" spans="3:3" x14ac:dyDescent="0.2">
      <c r="C286" s="2" t="s">
        <v>3337</v>
      </c>
    </row>
    <row r="287" spans="3:3" x14ac:dyDescent="0.2">
      <c r="C287" s="2" t="s">
        <v>3334</v>
      </c>
    </row>
    <row r="288" spans="3:3" x14ac:dyDescent="0.2">
      <c r="C288" s="2" t="s">
        <v>3300</v>
      </c>
    </row>
    <row r="289" spans="3:3" x14ac:dyDescent="0.2">
      <c r="C289" s="2" t="s">
        <v>3303</v>
      </c>
    </row>
    <row r="290" spans="3:3" x14ac:dyDescent="0.2">
      <c r="C290" s="2" t="s">
        <v>3364</v>
      </c>
    </row>
    <row r="291" spans="3:3" x14ac:dyDescent="0.2">
      <c r="C291" s="2" t="s">
        <v>3355</v>
      </c>
    </row>
    <row r="292" spans="3:3" x14ac:dyDescent="0.2">
      <c r="C292" s="2" t="s">
        <v>3354</v>
      </c>
    </row>
    <row r="293" spans="3:3" x14ac:dyDescent="0.2">
      <c r="C293" s="2" t="s">
        <v>3349</v>
      </c>
    </row>
    <row r="294" spans="3:3" x14ac:dyDescent="0.2">
      <c r="C294" s="2" t="s">
        <v>3344</v>
      </c>
    </row>
    <row r="295" spans="3:3" x14ac:dyDescent="0.2">
      <c r="C295" s="2" t="s">
        <v>3385</v>
      </c>
    </row>
    <row r="296" spans="3:3" x14ac:dyDescent="0.2">
      <c r="C296" s="2" t="s">
        <v>3388</v>
      </c>
    </row>
    <row r="297" spans="3:3" x14ac:dyDescent="0.2">
      <c r="C297" s="2" t="s">
        <v>3357</v>
      </c>
    </row>
    <row r="298" spans="3:3" x14ac:dyDescent="0.2">
      <c r="C298" s="2" t="s">
        <v>3387</v>
      </c>
    </row>
    <row r="299" spans="3:3" x14ac:dyDescent="0.2">
      <c r="C299" s="2" t="s">
        <v>3315</v>
      </c>
    </row>
    <row r="300" spans="3:3" x14ac:dyDescent="0.2">
      <c r="C300" s="2" t="s">
        <v>3324</v>
      </c>
    </row>
    <row r="301" spans="3:3" x14ac:dyDescent="0.2">
      <c r="C301" s="2" t="s">
        <v>3316</v>
      </c>
    </row>
    <row r="302" spans="3:3" x14ac:dyDescent="0.2">
      <c r="C302" s="2" t="s">
        <v>3319</v>
      </c>
    </row>
    <row r="303" spans="3:3" x14ac:dyDescent="0.2">
      <c r="C303" s="2" t="s">
        <v>3342</v>
      </c>
    </row>
    <row r="304" spans="3:3" x14ac:dyDescent="0.2">
      <c r="C304" s="2" t="s">
        <v>3284</v>
      </c>
    </row>
    <row r="305" spans="3:3" x14ac:dyDescent="0.2">
      <c r="C305" s="2" t="s">
        <v>3286</v>
      </c>
    </row>
    <row r="306" spans="3:3" x14ac:dyDescent="0.2">
      <c r="C306" s="2" t="s">
        <v>3323</v>
      </c>
    </row>
    <row r="307" spans="3:3" x14ac:dyDescent="0.2">
      <c r="C307" s="2" t="s">
        <v>3329</v>
      </c>
    </row>
    <row r="308" spans="3:3" x14ac:dyDescent="0.2">
      <c r="C308" s="2" t="s">
        <v>3283</v>
      </c>
    </row>
    <row r="309" spans="3:3" x14ac:dyDescent="0.2">
      <c r="C309" s="2" t="s">
        <v>3285</v>
      </c>
    </row>
    <row r="310" spans="3:3" x14ac:dyDescent="0.2">
      <c r="C310" s="2" t="s">
        <v>3292</v>
      </c>
    </row>
    <row r="311" spans="3:3" x14ac:dyDescent="0.2">
      <c r="C311" s="2" t="s">
        <v>3294</v>
      </c>
    </row>
    <row r="312" spans="3:3" x14ac:dyDescent="0.2">
      <c r="C312" s="2" t="s">
        <v>3267</v>
      </c>
    </row>
    <row r="313" spans="3:3" x14ac:dyDescent="0.2">
      <c r="C313" s="2" t="s">
        <v>3270</v>
      </c>
    </row>
    <row r="314" spans="3:3" x14ac:dyDescent="0.2">
      <c r="C314" s="2" t="s">
        <v>3321</v>
      </c>
    </row>
    <row r="315" spans="3:3" x14ac:dyDescent="0.2">
      <c r="C315" s="2" t="s">
        <v>3271</v>
      </c>
    </row>
    <row r="316" spans="3:3" x14ac:dyDescent="0.2">
      <c r="C316" s="2" t="s">
        <v>3263</v>
      </c>
    </row>
    <row r="317" spans="3:3" x14ac:dyDescent="0.2">
      <c r="C317" s="2" t="s">
        <v>3238</v>
      </c>
    </row>
    <row r="318" spans="3:3" x14ac:dyDescent="0.2">
      <c r="C318" s="2" t="s">
        <v>3258</v>
      </c>
    </row>
    <row r="319" spans="3:3" x14ac:dyDescent="0.2">
      <c r="C319" s="2" t="s">
        <v>3241</v>
      </c>
    </row>
    <row r="320" spans="3:3" x14ac:dyDescent="0.2">
      <c r="C320" s="2" t="s">
        <v>3245</v>
      </c>
    </row>
    <row r="321" spans="3:3" x14ac:dyDescent="0.2">
      <c r="C321" s="2" t="s">
        <v>3239</v>
      </c>
    </row>
    <row r="322" spans="3:3" x14ac:dyDescent="0.2">
      <c r="C322" s="2" t="s">
        <v>3332</v>
      </c>
    </row>
    <row r="323" spans="3:3" x14ac:dyDescent="0.2">
      <c r="C323" s="2" t="s">
        <v>3343</v>
      </c>
    </row>
    <row r="324" spans="3:3" x14ac:dyDescent="0.2">
      <c r="C324" s="2" t="s">
        <v>3330</v>
      </c>
    </row>
    <row r="325" spans="3:3" x14ac:dyDescent="0.2">
      <c r="C325" s="2" t="s">
        <v>3278</v>
      </c>
    </row>
    <row r="326" spans="3:3" x14ac:dyDescent="0.2">
      <c r="C326" s="2" t="s">
        <v>3326</v>
      </c>
    </row>
    <row r="327" spans="3:3" x14ac:dyDescent="0.2">
      <c r="C327" s="2" t="s">
        <v>3312</v>
      </c>
    </row>
    <row r="328" spans="3:3" x14ac:dyDescent="0.2">
      <c r="C328" s="2" t="s">
        <v>3313</v>
      </c>
    </row>
    <row r="329" spans="3:3" x14ac:dyDescent="0.2">
      <c r="C329" s="2" t="s">
        <v>3305</v>
      </c>
    </row>
    <row r="330" spans="3:3" x14ac:dyDescent="0.2">
      <c r="C330" s="2" t="s">
        <v>3276</v>
      </c>
    </row>
    <row r="331" spans="3:3" x14ac:dyDescent="0.2">
      <c r="C331" s="2" t="s">
        <v>3308</v>
      </c>
    </row>
    <row r="332" spans="3:3" x14ac:dyDescent="0.2">
      <c r="C332" s="2" t="s">
        <v>3279</v>
      </c>
    </row>
    <row r="333" spans="3:3" x14ac:dyDescent="0.2">
      <c r="C333" s="2" t="s">
        <v>3311</v>
      </c>
    </row>
    <row r="334" spans="3:3" x14ac:dyDescent="0.2">
      <c r="C334" s="2" t="s">
        <v>3708</v>
      </c>
    </row>
    <row r="335" spans="3:3" x14ac:dyDescent="0.2">
      <c r="C335" s="2" t="s">
        <v>3295</v>
      </c>
    </row>
    <row r="336" spans="3:3" x14ac:dyDescent="0.2">
      <c r="C336" s="2" t="s">
        <v>3272</v>
      </c>
    </row>
    <row r="337" spans="3:3" x14ac:dyDescent="0.2">
      <c r="C337" s="2" t="s">
        <v>3296</v>
      </c>
    </row>
    <row r="338" spans="3:3" x14ac:dyDescent="0.2">
      <c r="C338" s="2" t="s">
        <v>3281</v>
      </c>
    </row>
    <row r="339" spans="3:3" x14ac:dyDescent="0.2">
      <c r="C339" s="2" t="s">
        <v>3260</v>
      </c>
    </row>
    <row r="340" spans="3:3" x14ac:dyDescent="0.2">
      <c r="C340" s="2" t="s">
        <v>3264</v>
      </c>
    </row>
    <row r="341" spans="3:3" x14ac:dyDescent="0.2">
      <c r="C341" s="2" t="s">
        <v>3240</v>
      </c>
    </row>
    <row r="342" spans="3:3" x14ac:dyDescent="0.2">
      <c r="C342" s="2" t="s">
        <v>3228</v>
      </c>
    </row>
    <row r="343" spans="3:3" x14ac:dyDescent="0.2">
      <c r="C343" s="2" t="s">
        <v>3226</v>
      </c>
    </row>
    <row r="344" spans="3:3" x14ac:dyDescent="0.2">
      <c r="C344" s="2" t="s">
        <v>3209</v>
      </c>
    </row>
    <row r="345" spans="3:3" x14ac:dyDescent="0.2">
      <c r="C345" s="2" t="s">
        <v>3220</v>
      </c>
    </row>
    <row r="346" spans="3:3" x14ac:dyDescent="0.2">
      <c r="C346" s="2" t="s">
        <v>3229</v>
      </c>
    </row>
    <row r="347" spans="3:3" x14ac:dyDescent="0.2">
      <c r="C347" s="2" t="s">
        <v>3231</v>
      </c>
    </row>
    <row r="348" spans="3:3" x14ac:dyDescent="0.2">
      <c r="C348" s="2" t="s">
        <v>3307</v>
      </c>
    </row>
    <row r="349" spans="3:3" x14ac:dyDescent="0.2">
      <c r="C349" s="2" t="s">
        <v>3208</v>
      </c>
    </row>
    <row r="350" spans="3:3" x14ac:dyDescent="0.2">
      <c r="C350" s="2" t="s">
        <v>3215</v>
      </c>
    </row>
    <row r="351" spans="3:3" x14ac:dyDescent="0.2">
      <c r="C351" s="2" t="s">
        <v>3210</v>
      </c>
    </row>
    <row r="352" spans="3:3" x14ac:dyDescent="0.2">
      <c r="C352" s="2" t="s">
        <v>3211</v>
      </c>
    </row>
    <row r="353" spans="3:3" x14ac:dyDescent="0.2">
      <c r="C353" s="2" t="s">
        <v>3216</v>
      </c>
    </row>
    <row r="354" spans="3:3" x14ac:dyDescent="0.2">
      <c r="C354" s="2" t="s">
        <v>3212</v>
      </c>
    </row>
    <row r="355" spans="3:3" x14ac:dyDescent="0.2">
      <c r="C355" s="2" t="s">
        <v>3217</v>
      </c>
    </row>
    <row r="356" spans="3:3" x14ac:dyDescent="0.2">
      <c r="C356" s="2" t="s">
        <v>3202</v>
      </c>
    </row>
    <row r="357" spans="3:3" x14ac:dyDescent="0.2">
      <c r="C357" s="2" t="s">
        <v>3203</v>
      </c>
    </row>
    <row r="358" spans="3:3" x14ac:dyDescent="0.2">
      <c r="C358" s="2" t="s">
        <v>3255</v>
      </c>
    </row>
    <row r="359" spans="3:3" x14ac:dyDescent="0.2">
      <c r="C359" s="2" t="s">
        <v>3262</v>
      </c>
    </row>
    <row r="360" spans="3:3" x14ac:dyDescent="0.2">
      <c r="C360" s="2" t="s">
        <v>3253</v>
      </c>
    </row>
    <row r="361" spans="3:3" x14ac:dyDescent="0.2">
      <c r="C361" s="2" t="s">
        <v>3195</v>
      </c>
    </row>
    <row r="362" spans="3:3" x14ac:dyDescent="0.2">
      <c r="C362" s="2" t="s">
        <v>3234</v>
      </c>
    </row>
    <row r="363" spans="3:3" x14ac:dyDescent="0.2">
      <c r="C363" s="2" t="s">
        <v>3206</v>
      </c>
    </row>
    <row r="364" spans="3:3" x14ac:dyDescent="0.2">
      <c r="C364" s="2" t="s">
        <v>3207</v>
      </c>
    </row>
    <row r="365" spans="3:3" x14ac:dyDescent="0.2">
      <c r="C365" s="2" t="s">
        <v>3251</v>
      </c>
    </row>
    <row r="366" spans="3:3" x14ac:dyDescent="0.2">
      <c r="C366" s="2" t="s">
        <v>3237</v>
      </c>
    </row>
    <row r="367" spans="3:3" x14ac:dyDescent="0.2">
      <c r="C367" s="2" t="s">
        <v>3232</v>
      </c>
    </row>
    <row r="368" spans="3:3" x14ac:dyDescent="0.2">
      <c r="C368" s="2" t="s">
        <v>3192</v>
      </c>
    </row>
    <row r="369" spans="3:3" x14ac:dyDescent="0.2">
      <c r="C369" s="2" t="s">
        <v>3178</v>
      </c>
    </row>
    <row r="370" spans="3:3" x14ac:dyDescent="0.2">
      <c r="C370" s="2" t="s">
        <v>3236</v>
      </c>
    </row>
    <row r="371" spans="3:3" x14ac:dyDescent="0.2">
      <c r="C371" s="2" t="s">
        <v>3194</v>
      </c>
    </row>
    <row r="372" spans="3:3" x14ac:dyDescent="0.2">
      <c r="C372" s="2" t="s">
        <v>3249</v>
      </c>
    </row>
    <row r="373" spans="3:3" x14ac:dyDescent="0.2">
      <c r="C373" s="2" t="s">
        <v>3252</v>
      </c>
    </row>
    <row r="374" spans="3:3" x14ac:dyDescent="0.2">
      <c r="C374" s="2" t="s">
        <v>3204</v>
      </c>
    </row>
    <row r="375" spans="3:3" x14ac:dyDescent="0.2">
      <c r="C375" s="2" t="s">
        <v>3186</v>
      </c>
    </row>
    <row r="376" spans="3:3" x14ac:dyDescent="0.2">
      <c r="C376" s="2" t="s">
        <v>3189</v>
      </c>
    </row>
    <row r="377" spans="3:3" x14ac:dyDescent="0.2">
      <c r="C377" s="2" t="s">
        <v>3185</v>
      </c>
    </row>
    <row r="378" spans="3:3" x14ac:dyDescent="0.2">
      <c r="C378" s="2" t="s">
        <v>3102</v>
      </c>
    </row>
    <row r="379" spans="3:3" x14ac:dyDescent="0.2">
      <c r="C379" s="2" t="s">
        <v>3177</v>
      </c>
    </row>
    <row r="380" spans="3:3" x14ac:dyDescent="0.2">
      <c r="C380" s="2" t="s">
        <v>3173</v>
      </c>
    </row>
    <row r="381" spans="3:3" x14ac:dyDescent="0.2">
      <c r="C381" s="2" t="s">
        <v>3176</v>
      </c>
    </row>
    <row r="382" spans="3:3" x14ac:dyDescent="0.2">
      <c r="C382" s="2" t="s">
        <v>3104</v>
      </c>
    </row>
    <row r="383" spans="3:3" x14ac:dyDescent="0.2">
      <c r="C383" s="2" t="s">
        <v>3132</v>
      </c>
    </row>
    <row r="384" spans="3:3" x14ac:dyDescent="0.2">
      <c r="C384" s="2" t="s">
        <v>3121</v>
      </c>
    </row>
    <row r="385" spans="3:3" x14ac:dyDescent="0.2">
      <c r="C385" s="2" t="s">
        <v>3146</v>
      </c>
    </row>
    <row r="386" spans="3:3" x14ac:dyDescent="0.2">
      <c r="C386" s="2" t="s">
        <v>3137</v>
      </c>
    </row>
    <row r="387" spans="3:3" x14ac:dyDescent="0.2">
      <c r="C387" s="2" t="s">
        <v>3161</v>
      </c>
    </row>
    <row r="388" spans="3:3" x14ac:dyDescent="0.2">
      <c r="C388" s="2" t="s">
        <v>3149</v>
      </c>
    </row>
    <row r="389" spans="3:3" x14ac:dyDescent="0.2">
      <c r="C389" s="2" t="s">
        <v>3118</v>
      </c>
    </row>
    <row r="390" spans="3:3" x14ac:dyDescent="0.2">
      <c r="C390" s="2" t="s">
        <v>3197</v>
      </c>
    </row>
    <row r="391" spans="3:3" x14ac:dyDescent="0.2">
      <c r="C391" s="2" t="s">
        <v>3201</v>
      </c>
    </row>
    <row r="392" spans="3:3" x14ac:dyDescent="0.2">
      <c r="C392" s="2" t="s">
        <v>3233</v>
      </c>
    </row>
    <row r="393" spans="3:3" x14ac:dyDescent="0.2">
      <c r="C393" s="2" t="s">
        <v>3141</v>
      </c>
    </row>
    <row r="394" spans="3:3" x14ac:dyDescent="0.2">
      <c r="C394" s="2" t="s">
        <v>3159</v>
      </c>
    </row>
    <row r="395" spans="3:3" x14ac:dyDescent="0.2">
      <c r="C395" s="2" t="s">
        <v>3170</v>
      </c>
    </row>
    <row r="396" spans="3:3" x14ac:dyDescent="0.2">
      <c r="C396" s="2" t="s">
        <v>3089</v>
      </c>
    </row>
    <row r="397" spans="3:3" x14ac:dyDescent="0.2">
      <c r="C397" s="2" t="s">
        <v>3105</v>
      </c>
    </row>
    <row r="398" spans="3:3" x14ac:dyDescent="0.2">
      <c r="C398" s="2" t="s">
        <v>3160</v>
      </c>
    </row>
    <row r="399" spans="3:3" x14ac:dyDescent="0.2">
      <c r="C399" s="2" t="s">
        <v>3158</v>
      </c>
    </row>
    <row r="400" spans="3:3" x14ac:dyDescent="0.2">
      <c r="C400" s="2" t="s">
        <v>3136</v>
      </c>
    </row>
    <row r="401" spans="3:3" x14ac:dyDescent="0.2">
      <c r="C401" s="2" t="s">
        <v>3180</v>
      </c>
    </row>
    <row r="402" spans="3:3" x14ac:dyDescent="0.2">
      <c r="C402" s="2" t="s">
        <v>3150</v>
      </c>
    </row>
    <row r="403" spans="3:3" x14ac:dyDescent="0.2">
      <c r="C403" s="2" t="s">
        <v>3190</v>
      </c>
    </row>
    <row r="404" spans="3:3" x14ac:dyDescent="0.2">
      <c r="C404" s="2" t="s">
        <v>3131</v>
      </c>
    </row>
    <row r="405" spans="3:3" x14ac:dyDescent="0.2">
      <c r="C405" s="2" t="s">
        <v>3034</v>
      </c>
    </row>
    <row r="406" spans="3:3" x14ac:dyDescent="0.2">
      <c r="C406" s="2" t="s">
        <v>3182</v>
      </c>
    </row>
    <row r="407" spans="3:3" x14ac:dyDescent="0.2">
      <c r="C407" s="2" t="s">
        <v>3033</v>
      </c>
    </row>
    <row r="408" spans="3:3" x14ac:dyDescent="0.2">
      <c r="C408" s="2" t="s">
        <v>3090</v>
      </c>
    </row>
    <row r="409" spans="3:3" x14ac:dyDescent="0.2">
      <c r="C409" s="2" t="s">
        <v>3055</v>
      </c>
    </row>
    <row r="410" spans="3:3" x14ac:dyDescent="0.2">
      <c r="C410" s="2" t="s">
        <v>3068</v>
      </c>
    </row>
    <row r="411" spans="3:3" x14ac:dyDescent="0.2">
      <c r="C411" s="2" t="s">
        <v>3042</v>
      </c>
    </row>
    <row r="412" spans="3:3" x14ac:dyDescent="0.2">
      <c r="C412" s="2" t="s">
        <v>3171</v>
      </c>
    </row>
    <row r="413" spans="3:3" x14ac:dyDescent="0.2">
      <c r="C413" s="2" t="s">
        <v>3164</v>
      </c>
    </row>
    <row r="414" spans="3:3" x14ac:dyDescent="0.2">
      <c r="C414" s="2" t="s">
        <v>3027</v>
      </c>
    </row>
    <row r="415" spans="3:3" x14ac:dyDescent="0.2">
      <c r="C415" s="2" t="s">
        <v>3114</v>
      </c>
    </row>
    <row r="416" spans="3:3" x14ac:dyDescent="0.2">
      <c r="C416" s="2" t="s">
        <v>3122</v>
      </c>
    </row>
    <row r="417" spans="3:3" x14ac:dyDescent="0.2">
      <c r="C417" s="2" t="s">
        <v>3184</v>
      </c>
    </row>
    <row r="418" spans="3:3" x14ac:dyDescent="0.2">
      <c r="C418" s="2" t="s">
        <v>3116</v>
      </c>
    </row>
    <row r="419" spans="3:3" x14ac:dyDescent="0.2">
      <c r="C419" s="2" t="s">
        <v>3115</v>
      </c>
    </row>
    <row r="420" spans="3:3" x14ac:dyDescent="0.2">
      <c r="C420" s="2" t="s">
        <v>3127</v>
      </c>
    </row>
    <row r="421" spans="3:3" x14ac:dyDescent="0.2">
      <c r="C421" s="2" t="s">
        <v>3144</v>
      </c>
    </row>
    <row r="422" spans="3:3" x14ac:dyDescent="0.2">
      <c r="C422" s="2" t="s">
        <v>3162</v>
      </c>
    </row>
    <row r="423" spans="3:3" x14ac:dyDescent="0.2">
      <c r="C423" s="2" t="s">
        <v>3086</v>
      </c>
    </row>
    <row r="424" spans="3:3" x14ac:dyDescent="0.2">
      <c r="C424" s="2" t="s">
        <v>3096</v>
      </c>
    </row>
    <row r="425" spans="3:3" x14ac:dyDescent="0.2">
      <c r="C425" s="2" t="s">
        <v>3057</v>
      </c>
    </row>
    <row r="426" spans="3:3" x14ac:dyDescent="0.2">
      <c r="C426" s="2" t="s">
        <v>3047</v>
      </c>
    </row>
    <row r="427" spans="3:3" x14ac:dyDescent="0.2">
      <c r="C427" s="2" t="s">
        <v>3125</v>
      </c>
    </row>
    <row r="428" spans="3:3" x14ac:dyDescent="0.2">
      <c r="C428" s="2" t="s">
        <v>3077</v>
      </c>
    </row>
    <row r="429" spans="3:3" x14ac:dyDescent="0.2">
      <c r="C429" s="2" t="s">
        <v>3065</v>
      </c>
    </row>
    <row r="430" spans="3:3" x14ac:dyDescent="0.2">
      <c r="C430" s="2" t="s">
        <v>3066</v>
      </c>
    </row>
    <row r="431" spans="3:3" x14ac:dyDescent="0.2">
      <c r="C431" s="2" t="s">
        <v>3151</v>
      </c>
    </row>
    <row r="432" spans="3:3" x14ac:dyDescent="0.2">
      <c r="C432" s="2" t="s">
        <v>3148</v>
      </c>
    </row>
    <row r="433" spans="3:3" x14ac:dyDescent="0.2">
      <c r="C433" s="2" t="s">
        <v>3075</v>
      </c>
    </row>
    <row r="434" spans="3:3" x14ac:dyDescent="0.2">
      <c r="C434" s="2" t="s">
        <v>3053</v>
      </c>
    </row>
    <row r="435" spans="3:3" x14ac:dyDescent="0.2">
      <c r="C435" s="2" t="s">
        <v>3120</v>
      </c>
    </row>
    <row r="436" spans="3:3" x14ac:dyDescent="0.2">
      <c r="C436" s="2" t="s">
        <v>3156</v>
      </c>
    </row>
    <row r="437" spans="3:3" x14ac:dyDescent="0.2">
      <c r="C437" s="2" t="s">
        <v>3058</v>
      </c>
    </row>
    <row r="438" spans="3:3" x14ac:dyDescent="0.2">
      <c r="C438" s="2" t="s">
        <v>3064</v>
      </c>
    </row>
    <row r="439" spans="3:3" x14ac:dyDescent="0.2">
      <c r="C439" s="2" t="s">
        <v>3061</v>
      </c>
    </row>
    <row r="440" spans="3:3" x14ac:dyDescent="0.2">
      <c r="C440" s="2" t="s">
        <v>3039</v>
      </c>
    </row>
    <row r="441" spans="3:3" x14ac:dyDescent="0.2">
      <c r="C441" s="2" t="s">
        <v>3052</v>
      </c>
    </row>
    <row r="442" spans="3:3" x14ac:dyDescent="0.2">
      <c r="C442" s="2" t="s">
        <v>3168</v>
      </c>
    </row>
    <row r="443" spans="3:3" x14ac:dyDescent="0.2">
      <c r="C443" s="2" t="s">
        <v>3041</v>
      </c>
    </row>
    <row r="444" spans="3:3" x14ac:dyDescent="0.2">
      <c r="C444" s="2" t="s">
        <v>3071</v>
      </c>
    </row>
    <row r="445" spans="3:3" x14ac:dyDescent="0.2">
      <c r="C445" s="2" t="s">
        <v>3045</v>
      </c>
    </row>
    <row r="446" spans="3:3" x14ac:dyDescent="0.2">
      <c r="C446" s="2" t="s">
        <v>3050</v>
      </c>
    </row>
    <row r="447" spans="3:3" x14ac:dyDescent="0.2">
      <c r="C447" s="2" t="s">
        <v>3165</v>
      </c>
    </row>
    <row r="448" spans="3:3" x14ac:dyDescent="0.2">
      <c r="C448" s="2" t="s">
        <v>3087</v>
      </c>
    </row>
    <row r="449" spans="3:3" x14ac:dyDescent="0.2">
      <c r="C449" s="2" t="s">
        <v>3081</v>
      </c>
    </row>
    <row r="450" spans="3:3" x14ac:dyDescent="0.2">
      <c r="C450" s="2" t="s">
        <v>3093</v>
      </c>
    </row>
    <row r="451" spans="3:3" x14ac:dyDescent="0.2">
      <c r="C451" s="2" t="s">
        <v>3099</v>
      </c>
    </row>
    <row r="452" spans="3:3" x14ac:dyDescent="0.2">
      <c r="C452" s="2" t="s">
        <v>3026</v>
      </c>
    </row>
    <row r="453" spans="3:3" x14ac:dyDescent="0.2">
      <c r="C453" s="2" t="s">
        <v>3035</v>
      </c>
    </row>
    <row r="454" spans="3:3" x14ac:dyDescent="0.2">
      <c r="C454" s="2" t="s">
        <v>3798</v>
      </c>
    </row>
    <row r="455" spans="3:3" x14ac:dyDescent="0.2">
      <c r="C455" s="2" t="s">
        <v>3032</v>
      </c>
    </row>
    <row r="456" spans="3:3" x14ac:dyDescent="0.2">
      <c r="C456" s="2" t="s">
        <v>3084</v>
      </c>
    </row>
    <row r="457" spans="3:3" x14ac:dyDescent="0.2">
      <c r="C457" s="2" t="s">
        <v>3051</v>
      </c>
    </row>
    <row r="458" spans="3:3" x14ac:dyDescent="0.2">
      <c r="C458" s="2" t="s">
        <v>3043</v>
      </c>
    </row>
    <row r="459" spans="3:3" x14ac:dyDescent="0.2">
      <c r="C459" s="2" t="s">
        <v>3799</v>
      </c>
    </row>
    <row r="460" spans="3:3" x14ac:dyDescent="0.2">
      <c r="C460" s="2" t="s">
        <v>3169</v>
      </c>
    </row>
    <row r="461" spans="3:3" x14ac:dyDescent="0.2">
      <c r="C461" s="2" t="s">
        <v>3800</v>
      </c>
    </row>
    <row r="462" spans="3:3" x14ac:dyDescent="0.2">
      <c r="C462" s="2" t="s">
        <v>3088</v>
      </c>
    </row>
    <row r="463" spans="3:3" x14ac:dyDescent="0.2">
      <c r="C463" s="2" t="s">
        <v>3801</v>
      </c>
    </row>
    <row r="464" spans="3:3" x14ac:dyDescent="0.2">
      <c r="C464" s="2" t="s">
        <v>3094</v>
      </c>
    </row>
    <row r="465" spans="3:3" x14ac:dyDescent="0.2">
      <c r="C465" s="2" t="s">
        <v>3092</v>
      </c>
    </row>
    <row r="466" spans="3:3" x14ac:dyDescent="0.2">
      <c r="C466" s="2" t="s">
        <v>3082</v>
      </c>
    </row>
    <row r="467" spans="3:3" x14ac:dyDescent="0.2">
      <c r="C467" s="2" t="s">
        <v>3091</v>
      </c>
    </row>
    <row r="468" spans="3:3" x14ac:dyDescent="0.2">
      <c r="C468" s="2" t="s">
        <v>3062</v>
      </c>
    </row>
    <row r="469" spans="3:3" x14ac:dyDescent="0.2">
      <c r="C469" s="2" t="s">
        <v>3046</v>
      </c>
    </row>
    <row r="470" spans="3:3" x14ac:dyDescent="0.2">
      <c r="C470" s="2" t="s">
        <v>3031</v>
      </c>
    </row>
    <row r="471" spans="3:3" x14ac:dyDescent="0.2">
      <c r="C471" s="2" t="s">
        <v>3802</v>
      </c>
    </row>
    <row r="472" spans="3:3" x14ac:dyDescent="0.2">
      <c r="C472" s="2" t="s">
        <v>3098</v>
      </c>
    </row>
    <row r="473" spans="3:3" x14ac:dyDescent="0.2">
      <c r="C473" s="2" t="s">
        <v>3803</v>
      </c>
    </row>
    <row r="474" spans="3:3" x14ac:dyDescent="0.2">
      <c r="C474" s="2" t="s">
        <v>3036</v>
      </c>
    </row>
    <row r="475" spans="3:3" x14ac:dyDescent="0.2">
      <c r="C475" s="2" t="s">
        <v>3100</v>
      </c>
    </row>
    <row r="476" spans="3:3" x14ac:dyDescent="0.2">
      <c r="C476" s="2" t="s">
        <v>3804</v>
      </c>
    </row>
    <row r="477" spans="3:3" x14ac:dyDescent="0.2">
      <c r="C477" s="2" t="s">
        <v>3805</v>
      </c>
    </row>
    <row r="478" spans="3:3" x14ac:dyDescent="0.2">
      <c r="C478" s="2" t="s">
        <v>3101</v>
      </c>
    </row>
    <row r="479" spans="3:3" x14ac:dyDescent="0.2">
      <c r="C479" s="2" t="s">
        <v>3806</v>
      </c>
    </row>
    <row r="480" spans="3:3" x14ac:dyDescent="0.2">
      <c r="C480" s="2" t="s">
        <v>3807</v>
      </c>
    </row>
    <row r="481" spans="3:3" x14ac:dyDescent="0.2">
      <c r="C481" s="2" t="s">
        <v>3037</v>
      </c>
    </row>
    <row r="482" spans="3:3" x14ac:dyDescent="0.2">
      <c r="C482" s="2" t="s">
        <v>3808</v>
      </c>
    </row>
    <row r="483" spans="3:3" x14ac:dyDescent="0.2">
      <c r="C483" s="2" t="s">
        <v>3809</v>
      </c>
    </row>
    <row r="484" spans="3:3" x14ac:dyDescent="0.2">
      <c r="C484" s="2" t="s">
        <v>3810</v>
      </c>
    </row>
    <row r="485" spans="3:3" x14ac:dyDescent="0.2">
      <c r="C485" s="2" t="s">
        <v>3811</v>
      </c>
    </row>
    <row r="486" spans="3:3" x14ac:dyDescent="0.2">
      <c r="C486" s="2" t="s">
        <v>3812</v>
      </c>
    </row>
    <row r="487" spans="3:3" x14ac:dyDescent="0.2">
      <c r="C487" s="2" t="s">
        <v>3813</v>
      </c>
    </row>
    <row r="488" spans="3:3" x14ac:dyDescent="0.2">
      <c r="C488" s="2" t="s">
        <v>3814</v>
      </c>
    </row>
    <row r="489" spans="3:3" x14ac:dyDescent="0.2">
      <c r="C489" s="2" t="s">
        <v>3815</v>
      </c>
    </row>
    <row r="490" spans="3:3" x14ac:dyDescent="0.2">
      <c r="C490" s="2" t="s">
        <v>3816</v>
      </c>
    </row>
    <row r="491" spans="3:3" x14ac:dyDescent="0.2">
      <c r="C491" s="2" t="s">
        <v>3817</v>
      </c>
    </row>
    <row r="492" spans="3:3" x14ac:dyDescent="0.2">
      <c r="C492" s="2" t="s">
        <v>3818</v>
      </c>
    </row>
    <row r="493" spans="3:3" x14ac:dyDescent="0.2">
      <c r="C493" s="2" t="s">
        <v>3819</v>
      </c>
    </row>
    <row r="494" spans="3:3" x14ac:dyDescent="0.2">
      <c r="C494" s="2" t="s">
        <v>3820</v>
      </c>
    </row>
    <row r="495" spans="3:3" x14ac:dyDescent="0.2">
      <c r="C495" s="2" t="s">
        <v>3821</v>
      </c>
    </row>
    <row r="496" spans="3:3" x14ac:dyDescent="0.2">
      <c r="C496" s="2" t="s">
        <v>3822</v>
      </c>
    </row>
    <row r="497" spans="3:3" x14ac:dyDescent="0.2">
      <c r="C497" s="2" t="s">
        <v>3823</v>
      </c>
    </row>
    <row r="498" spans="3:3" x14ac:dyDescent="0.2">
      <c r="C498" s="2" t="s">
        <v>3824</v>
      </c>
    </row>
    <row r="499" spans="3:3" x14ac:dyDescent="0.2">
      <c r="C499" s="2" t="s">
        <v>3825</v>
      </c>
    </row>
    <row r="500" spans="3:3" x14ac:dyDescent="0.2">
      <c r="C500" s="2" t="s">
        <v>3826</v>
      </c>
    </row>
    <row r="501" spans="3:3" x14ac:dyDescent="0.2">
      <c r="C501" s="2" t="s">
        <v>3827</v>
      </c>
    </row>
    <row r="502" spans="3:3" x14ac:dyDescent="0.2">
      <c r="C502" s="2" t="s">
        <v>3828</v>
      </c>
    </row>
    <row r="503" spans="3:3" x14ac:dyDescent="0.2">
      <c r="C503" s="2" t="s">
        <v>3829</v>
      </c>
    </row>
    <row r="504" spans="3:3" x14ac:dyDescent="0.2">
      <c r="C504" s="2" t="s">
        <v>3830</v>
      </c>
    </row>
    <row r="505" spans="3:3" x14ac:dyDescent="0.2">
      <c r="C505" s="2" t="s">
        <v>3831</v>
      </c>
    </row>
    <row r="506" spans="3:3" x14ac:dyDescent="0.2">
      <c r="C506" s="2" t="s">
        <v>3832</v>
      </c>
    </row>
    <row r="507" spans="3:3" x14ac:dyDescent="0.2">
      <c r="C507" s="2" t="s">
        <v>3833</v>
      </c>
    </row>
    <row r="508" spans="3:3" x14ac:dyDescent="0.2">
      <c r="C508" s="2" t="s">
        <v>3834</v>
      </c>
    </row>
    <row r="509" spans="3:3" x14ac:dyDescent="0.2">
      <c r="C509" s="2" t="s">
        <v>3835</v>
      </c>
    </row>
    <row r="510" spans="3:3" x14ac:dyDescent="0.2">
      <c r="C510" s="2" t="s">
        <v>3836</v>
      </c>
    </row>
    <row r="511" spans="3:3" x14ac:dyDescent="0.2">
      <c r="C511" s="2" t="s">
        <v>3837</v>
      </c>
    </row>
    <row r="512" spans="3:3" x14ac:dyDescent="0.2">
      <c r="C512" s="2" t="s">
        <v>3838</v>
      </c>
    </row>
    <row r="513" spans="3:3" x14ac:dyDescent="0.2">
      <c r="C513" s="2" t="s">
        <v>3839</v>
      </c>
    </row>
    <row r="514" spans="3:3" x14ac:dyDescent="0.2">
      <c r="C514" s="2" t="s">
        <v>3840</v>
      </c>
    </row>
    <row r="515" spans="3:3" x14ac:dyDescent="0.2">
      <c r="C515" s="2" t="s">
        <v>3841</v>
      </c>
    </row>
    <row r="516" spans="3:3" x14ac:dyDescent="0.2">
      <c r="C516" s="2" t="s">
        <v>3842</v>
      </c>
    </row>
    <row r="517" spans="3:3" x14ac:dyDescent="0.2">
      <c r="C517" s="2" t="s">
        <v>3843</v>
      </c>
    </row>
    <row r="518" spans="3:3" x14ac:dyDescent="0.2">
      <c r="C518" s="2" t="s">
        <v>3844</v>
      </c>
    </row>
    <row r="519" spans="3:3" x14ac:dyDescent="0.2">
      <c r="C519" s="2" t="s">
        <v>3845</v>
      </c>
    </row>
    <row r="520" spans="3:3" x14ac:dyDescent="0.2">
      <c r="C520" s="2" t="s">
        <v>3846</v>
      </c>
    </row>
    <row r="521" spans="3:3" x14ac:dyDescent="0.2">
      <c r="C521" s="2" t="s">
        <v>3847</v>
      </c>
    </row>
    <row r="522" spans="3:3" x14ac:dyDescent="0.2">
      <c r="C522" s="2" t="s">
        <v>3848</v>
      </c>
    </row>
    <row r="523" spans="3:3" x14ac:dyDescent="0.2">
      <c r="C523" s="2" t="s">
        <v>3849</v>
      </c>
    </row>
    <row r="524" spans="3:3" x14ac:dyDescent="0.2">
      <c r="C524" s="2" t="s">
        <v>3850</v>
      </c>
    </row>
    <row r="525" spans="3:3" x14ac:dyDescent="0.2">
      <c r="C525" s="2" t="s">
        <v>3851</v>
      </c>
    </row>
    <row r="526" spans="3:3" x14ac:dyDescent="0.2">
      <c r="C526" s="2" t="s">
        <v>3852</v>
      </c>
    </row>
    <row r="527" spans="3:3" x14ac:dyDescent="0.2">
      <c r="C527" s="2" t="s">
        <v>3853</v>
      </c>
    </row>
    <row r="528" spans="3:3" x14ac:dyDescent="0.2">
      <c r="C528" s="2" t="s">
        <v>3854</v>
      </c>
    </row>
    <row r="529" spans="3:3" x14ac:dyDescent="0.2">
      <c r="C529" s="2" t="s">
        <v>3855</v>
      </c>
    </row>
    <row r="530" spans="3:3" x14ac:dyDescent="0.2">
      <c r="C530" s="2" t="s">
        <v>3856</v>
      </c>
    </row>
    <row r="531" spans="3:3" x14ac:dyDescent="0.2">
      <c r="C531" s="2" t="s">
        <v>3857</v>
      </c>
    </row>
    <row r="532" spans="3:3" x14ac:dyDescent="0.2">
      <c r="C532" s="2" t="s">
        <v>3858</v>
      </c>
    </row>
    <row r="533" spans="3:3" x14ac:dyDescent="0.2">
      <c r="C533" s="2" t="s">
        <v>3859</v>
      </c>
    </row>
    <row r="534" spans="3:3" x14ac:dyDescent="0.2">
      <c r="C534" s="2" t="s">
        <v>3860</v>
      </c>
    </row>
    <row r="535" spans="3:3" x14ac:dyDescent="0.2">
      <c r="C535" s="2" t="s">
        <v>3861</v>
      </c>
    </row>
    <row r="536" spans="3:3" x14ac:dyDescent="0.2">
      <c r="C536" s="2" t="s">
        <v>3862</v>
      </c>
    </row>
    <row r="537" spans="3:3" x14ac:dyDescent="0.2">
      <c r="C537" s="2" t="s">
        <v>3863</v>
      </c>
    </row>
    <row r="538" spans="3:3" x14ac:dyDescent="0.2">
      <c r="C538" s="2" t="s">
        <v>3864</v>
      </c>
    </row>
    <row r="539" spans="3:3" x14ac:dyDescent="0.2">
      <c r="C539" s="2" t="s">
        <v>3865</v>
      </c>
    </row>
    <row r="540" spans="3:3" x14ac:dyDescent="0.2">
      <c r="C540" s="2" t="s">
        <v>3866</v>
      </c>
    </row>
    <row r="541" spans="3:3" x14ac:dyDescent="0.2">
      <c r="C541" s="2" t="s">
        <v>3867</v>
      </c>
    </row>
    <row r="542" spans="3:3" x14ac:dyDescent="0.2">
      <c r="C542" s="2" t="s">
        <v>3868</v>
      </c>
    </row>
    <row r="543" spans="3:3" x14ac:dyDescent="0.2">
      <c r="C543" s="2" t="s">
        <v>3869</v>
      </c>
    </row>
    <row r="544" spans="3:3" x14ac:dyDescent="0.2">
      <c r="C544" s="2" t="s">
        <v>3870</v>
      </c>
    </row>
    <row r="545" spans="3:3" x14ac:dyDescent="0.2">
      <c r="C545" s="2" t="s">
        <v>3871</v>
      </c>
    </row>
    <row r="546" spans="3:3" x14ac:dyDescent="0.2">
      <c r="C546" s="2" t="s">
        <v>3872</v>
      </c>
    </row>
    <row r="547" spans="3:3" x14ac:dyDescent="0.2">
      <c r="C547" s="2" t="s">
        <v>3873</v>
      </c>
    </row>
    <row r="548" spans="3:3" x14ac:dyDescent="0.2">
      <c r="C548" s="2" t="s">
        <v>3874</v>
      </c>
    </row>
    <row r="549" spans="3:3" x14ac:dyDescent="0.2">
      <c r="C549" s="2" t="s">
        <v>3875</v>
      </c>
    </row>
    <row r="550" spans="3:3" x14ac:dyDescent="0.2">
      <c r="C550" s="2" t="s">
        <v>3876</v>
      </c>
    </row>
    <row r="551" spans="3:3" x14ac:dyDescent="0.2">
      <c r="C551" s="2" t="s">
        <v>3877</v>
      </c>
    </row>
    <row r="552" spans="3:3" x14ac:dyDescent="0.2">
      <c r="C552" s="2" t="s">
        <v>3878</v>
      </c>
    </row>
    <row r="553" spans="3:3" x14ac:dyDescent="0.2">
      <c r="C553" s="2" t="s">
        <v>3879</v>
      </c>
    </row>
    <row r="554" spans="3:3" x14ac:dyDescent="0.2">
      <c r="C554" s="2" t="s">
        <v>3880</v>
      </c>
    </row>
    <row r="555" spans="3:3" x14ac:dyDescent="0.2">
      <c r="C555" s="2" t="s">
        <v>3881</v>
      </c>
    </row>
    <row r="556" spans="3:3" x14ac:dyDescent="0.2">
      <c r="C556" s="2" t="s">
        <v>3882</v>
      </c>
    </row>
    <row r="557" spans="3:3" x14ac:dyDescent="0.2">
      <c r="C557" s="2" t="s">
        <v>3883</v>
      </c>
    </row>
    <row r="558" spans="3:3" x14ac:dyDescent="0.2">
      <c r="C558" s="2" t="s">
        <v>3884</v>
      </c>
    </row>
    <row r="559" spans="3:3" x14ac:dyDescent="0.2">
      <c r="C559" s="2" t="s">
        <v>3885</v>
      </c>
    </row>
    <row r="560" spans="3:3" x14ac:dyDescent="0.2">
      <c r="C560" s="2" t="s">
        <v>3886</v>
      </c>
    </row>
    <row r="561" spans="3:3" x14ac:dyDescent="0.2">
      <c r="C561" s="2" t="s">
        <v>3887</v>
      </c>
    </row>
    <row r="562" spans="3:3" x14ac:dyDescent="0.2">
      <c r="C562" s="2" t="s">
        <v>3888</v>
      </c>
    </row>
    <row r="563" spans="3:3" x14ac:dyDescent="0.2">
      <c r="C563" s="2" t="s">
        <v>3889</v>
      </c>
    </row>
    <row r="564" spans="3:3" x14ac:dyDescent="0.2">
      <c r="C564" s="2" t="s">
        <v>3890</v>
      </c>
    </row>
    <row r="565" spans="3:3" x14ac:dyDescent="0.2">
      <c r="C565" s="2" t="s">
        <v>3891</v>
      </c>
    </row>
    <row r="566" spans="3:3" x14ac:dyDescent="0.2">
      <c r="C566" s="2" t="s">
        <v>3892</v>
      </c>
    </row>
    <row r="567" spans="3:3" x14ac:dyDescent="0.2">
      <c r="C567" s="2" t="s">
        <v>3893</v>
      </c>
    </row>
    <row r="568" spans="3:3" x14ac:dyDescent="0.2">
      <c r="C568" s="2" t="s">
        <v>3894</v>
      </c>
    </row>
    <row r="569" spans="3:3" x14ac:dyDescent="0.2">
      <c r="C569" s="2" t="s">
        <v>3895</v>
      </c>
    </row>
    <row r="570" spans="3:3" x14ac:dyDescent="0.2">
      <c r="C570" s="2" t="s">
        <v>3896</v>
      </c>
    </row>
    <row r="571" spans="3:3" x14ac:dyDescent="0.2">
      <c r="C571" s="2" t="s">
        <v>3897</v>
      </c>
    </row>
    <row r="572" spans="3:3" x14ac:dyDescent="0.2">
      <c r="C572" s="2" t="s">
        <v>3898</v>
      </c>
    </row>
    <row r="573" spans="3:3" x14ac:dyDescent="0.2">
      <c r="C573" s="2" t="s">
        <v>3899</v>
      </c>
    </row>
    <row r="574" spans="3:3" x14ac:dyDescent="0.2">
      <c r="C574" s="2" t="s">
        <v>3900</v>
      </c>
    </row>
    <row r="575" spans="3:3" x14ac:dyDescent="0.2">
      <c r="C575" s="2" t="s">
        <v>3901</v>
      </c>
    </row>
    <row r="576" spans="3:3" x14ac:dyDescent="0.2">
      <c r="C576" s="2" t="s">
        <v>3902</v>
      </c>
    </row>
    <row r="577" spans="3:3" x14ac:dyDescent="0.2">
      <c r="C577" s="2" t="s">
        <v>3377</v>
      </c>
    </row>
    <row r="578" spans="3:3" x14ac:dyDescent="0.2">
      <c r="C578" s="2" t="s">
        <v>3275</v>
      </c>
    </row>
    <row r="579" spans="3:3" x14ac:dyDescent="0.2">
      <c r="C579" s="2" t="s">
        <v>3044</v>
      </c>
    </row>
    <row r="580" spans="3:3" x14ac:dyDescent="0.2">
      <c r="C580" s="2" t="s">
        <v>3903</v>
      </c>
    </row>
    <row r="581" spans="3:3" x14ac:dyDescent="0.2">
      <c r="C581" s="2" t="s">
        <v>3904</v>
      </c>
    </row>
    <row r="582" spans="3:3" x14ac:dyDescent="0.2">
      <c r="C582" s="2" t="s">
        <v>3905</v>
      </c>
    </row>
    <row r="583" spans="3:3" x14ac:dyDescent="0.2">
      <c r="C583" s="2" t="s">
        <v>3108</v>
      </c>
    </row>
    <row r="584" spans="3:3" x14ac:dyDescent="0.2">
      <c r="C584" s="2" t="s">
        <v>3155</v>
      </c>
    </row>
    <row r="585" spans="3:3" x14ac:dyDescent="0.2">
      <c r="C585" s="2" t="s">
        <v>3906</v>
      </c>
    </row>
    <row r="586" spans="3:3" x14ac:dyDescent="0.2">
      <c r="C586" s="2" t="s">
        <v>3907</v>
      </c>
    </row>
    <row r="587" spans="3:3" x14ac:dyDescent="0.2">
      <c r="C587" s="2" t="s">
        <v>3908</v>
      </c>
    </row>
    <row r="588" spans="3:3" x14ac:dyDescent="0.2">
      <c r="C588" s="2" t="s">
        <v>3128</v>
      </c>
    </row>
    <row r="589" spans="3:3" x14ac:dyDescent="0.2">
      <c r="C589" s="2" t="s">
        <v>3179</v>
      </c>
    </row>
    <row r="590" spans="3:3" x14ac:dyDescent="0.2">
      <c r="C590" s="2" t="s">
        <v>3225</v>
      </c>
    </row>
    <row r="591" spans="3:3" x14ac:dyDescent="0.2">
      <c r="C591" s="2" t="s">
        <v>3219</v>
      </c>
    </row>
    <row r="592" spans="3:3" x14ac:dyDescent="0.2">
      <c r="C592" s="2" t="s">
        <v>3909</v>
      </c>
    </row>
    <row r="593" spans="3:3" x14ac:dyDescent="0.2">
      <c r="C593" s="2" t="s">
        <v>3254</v>
      </c>
    </row>
    <row r="594" spans="3:3" x14ac:dyDescent="0.2">
      <c r="C594" s="2" t="s">
        <v>3133</v>
      </c>
    </row>
  </sheetData>
  <mergeCells count="3">
    <mergeCell ref="A3:A4"/>
    <mergeCell ref="A11:L11"/>
    <mergeCell ref="O11:P11"/>
  </mergeCells>
  <conditionalFormatting sqref="B3">
    <cfRule type="duplicateValues" dxfId="73" priority="3"/>
  </conditionalFormatting>
  <conditionalFormatting sqref="B4:B10">
    <cfRule type="duplicateValues" dxfId="72" priority="79"/>
  </conditionalFormatting>
  <conditionalFormatting sqref="C18:C594">
    <cfRule type="duplicateValues" dxfId="71" priority="2"/>
  </conditionalFormatting>
  <conditionalFormatting sqref="C1:C1048576">
    <cfRule type="duplicateValues" dxfId="70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0"/>
  <sheetViews>
    <sheetView zoomScale="110" zoomScaleNormal="110" workbookViewId="0">
      <pane xSplit="3" ySplit="2" topLeftCell="D54" activePane="bottomRight" state="frozen"/>
      <selection activeCell="F16" sqref="F16"/>
      <selection pane="topRight" activeCell="F16" sqref="F16"/>
      <selection pane="bottomLeft" activeCell="F16" sqref="F16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1.5" customHeight="1" x14ac:dyDescent="0.2">
      <c r="A3" s="141" t="s">
        <v>2804</v>
      </c>
      <c r="B3" s="73" t="s">
        <v>2181</v>
      </c>
      <c r="C3" s="9" t="s">
        <v>2182</v>
      </c>
      <c r="D3" s="75" t="s">
        <v>426</v>
      </c>
      <c r="E3" s="13">
        <v>44423</v>
      </c>
      <c r="F3" s="75" t="s">
        <v>1452</v>
      </c>
      <c r="G3" s="13">
        <v>44427</v>
      </c>
      <c r="H3" s="10" t="s">
        <v>2180</v>
      </c>
      <c r="I3" s="1">
        <v>80</v>
      </c>
      <c r="J3" s="1">
        <v>57</v>
      </c>
      <c r="K3" s="1">
        <v>28</v>
      </c>
      <c r="L3" s="1">
        <v>11</v>
      </c>
      <c r="M3" s="79">
        <v>31.92</v>
      </c>
      <c r="N3" s="8">
        <v>32</v>
      </c>
      <c r="O3" s="62">
        <v>3000</v>
      </c>
      <c r="P3" s="63">
        <f>Table2245236891011121314151617181920212224234567234568910111213141516[[#This Row],[PEMBULATAN]]*O3</f>
        <v>96000</v>
      </c>
    </row>
    <row r="4" spans="1:16" ht="31.5" customHeight="1" x14ac:dyDescent="0.2">
      <c r="A4" s="142"/>
      <c r="B4" s="74"/>
      <c r="C4" s="9" t="s">
        <v>2183</v>
      </c>
      <c r="D4" s="75" t="s">
        <v>426</v>
      </c>
      <c r="E4" s="13">
        <v>44423</v>
      </c>
      <c r="F4" s="75" t="s">
        <v>1452</v>
      </c>
      <c r="G4" s="13">
        <v>44427</v>
      </c>
      <c r="H4" s="10" t="s">
        <v>2180</v>
      </c>
      <c r="I4" s="1">
        <v>85</v>
      </c>
      <c r="J4" s="1">
        <v>55</v>
      </c>
      <c r="K4" s="1">
        <v>27</v>
      </c>
      <c r="L4" s="1">
        <v>11</v>
      </c>
      <c r="M4" s="79">
        <v>31.556249999999999</v>
      </c>
      <c r="N4" s="8">
        <v>32</v>
      </c>
      <c r="O4" s="62">
        <v>3000</v>
      </c>
      <c r="P4" s="63">
        <f>Table2245236891011121314151617181920212224234567234568910111213141516[[#This Row],[PEMBULATAN]]*O4</f>
        <v>96000</v>
      </c>
    </row>
    <row r="5" spans="1:16" ht="31.5" customHeight="1" x14ac:dyDescent="0.2">
      <c r="A5" s="90"/>
      <c r="B5" s="74"/>
      <c r="C5" s="85" t="s">
        <v>2184</v>
      </c>
      <c r="D5" s="77" t="s">
        <v>426</v>
      </c>
      <c r="E5" s="13">
        <v>44423</v>
      </c>
      <c r="F5" s="75" t="s">
        <v>1452</v>
      </c>
      <c r="G5" s="13">
        <v>44427</v>
      </c>
      <c r="H5" s="76" t="s">
        <v>2180</v>
      </c>
      <c r="I5" s="15">
        <v>80</v>
      </c>
      <c r="J5" s="15">
        <v>50</v>
      </c>
      <c r="K5" s="15">
        <v>42</v>
      </c>
      <c r="L5" s="15">
        <v>9</v>
      </c>
      <c r="M5" s="80">
        <v>42</v>
      </c>
      <c r="N5" s="71">
        <v>42</v>
      </c>
      <c r="O5" s="62">
        <v>3000</v>
      </c>
      <c r="P5" s="63">
        <f>Table2245236891011121314151617181920212224234567234568910111213141516[[#This Row],[PEMBULATAN]]*O5</f>
        <v>126000</v>
      </c>
    </row>
    <row r="6" spans="1:16" ht="31.5" customHeight="1" x14ac:dyDescent="0.2">
      <c r="A6" s="90"/>
      <c r="B6" s="74"/>
      <c r="C6" s="85" t="s">
        <v>2185</v>
      </c>
      <c r="D6" s="77" t="s">
        <v>426</v>
      </c>
      <c r="E6" s="13">
        <v>44423</v>
      </c>
      <c r="F6" s="75" t="s">
        <v>1452</v>
      </c>
      <c r="G6" s="13">
        <v>44427</v>
      </c>
      <c r="H6" s="76" t="s">
        <v>2180</v>
      </c>
      <c r="I6" s="15">
        <v>70</v>
      </c>
      <c r="J6" s="15">
        <v>52</v>
      </c>
      <c r="K6" s="15">
        <v>20</v>
      </c>
      <c r="L6" s="15">
        <v>5</v>
      </c>
      <c r="M6" s="80">
        <v>18.2</v>
      </c>
      <c r="N6" s="71">
        <v>18</v>
      </c>
      <c r="O6" s="62">
        <v>3000</v>
      </c>
      <c r="P6" s="63">
        <f>Table2245236891011121314151617181920212224234567234568910111213141516[[#This Row],[PEMBULATAN]]*O6</f>
        <v>54000</v>
      </c>
    </row>
    <row r="7" spans="1:16" ht="31.5" customHeight="1" x14ac:dyDescent="0.2">
      <c r="A7" s="90"/>
      <c r="B7" s="74"/>
      <c r="C7" s="85" t="s">
        <v>2186</v>
      </c>
      <c r="D7" s="77" t="s">
        <v>426</v>
      </c>
      <c r="E7" s="13">
        <v>44423</v>
      </c>
      <c r="F7" s="75" t="s">
        <v>1452</v>
      </c>
      <c r="G7" s="13">
        <v>44427</v>
      </c>
      <c r="H7" s="76" t="s">
        <v>2180</v>
      </c>
      <c r="I7" s="15">
        <v>75</v>
      </c>
      <c r="J7" s="15">
        <v>61</v>
      </c>
      <c r="K7" s="15">
        <v>30</v>
      </c>
      <c r="L7" s="15">
        <v>10</v>
      </c>
      <c r="M7" s="80">
        <v>34.3125</v>
      </c>
      <c r="N7" s="71">
        <v>35</v>
      </c>
      <c r="O7" s="62">
        <v>3000</v>
      </c>
      <c r="P7" s="63">
        <f>Table2245236891011121314151617181920212224234567234568910111213141516[[#This Row],[PEMBULATAN]]*O7</f>
        <v>105000</v>
      </c>
    </row>
    <row r="8" spans="1:16" ht="31.5" customHeight="1" x14ac:dyDescent="0.2">
      <c r="A8" s="90"/>
      <c r="B8" s="74"/>
      <c r="C8" s="85" t="s">
        <v>2187</v>
      </c>
      <c r="D8" s="77" t="s">
        <v>426</v>
      </c>
      <c r="E8" s="13">
        <v>44423</v>
      </c>
      <c r="F8" s="75" t="s">
        <v>1452</v>
      </c>
      <c r="G8" s="13">
        <v>44427</v>
      </c>
      <c r="H8" s="76" t="s">
        <v>2180</v>
      </c>
      <c r="I8" s="15">
        <v>72</v>
      </c>
      <c r="J8" s="15">
        <v>51</v>
      </c>
      <c r="K8" s="15">
        <v>22</v>
      </c>
      <c r="L8" s="15">
        <v>10</v>
      </c>
      <c r="M8" s="80">
        <v>20.196000000000002</v>
      </c>
      <c r="N8" s="71">
        <v>20</v>
      </c>
      <c r="O8" s="62">
        <v>3000</v>
      </c>
      <c r="P8" s="63">
        <f>Table2245236891011121314151617181920212224234567234568910111213141516[[#This Row],[PEMBULATAN]]*O8</f>
        <v>60000</v>
      </c>
    </row>
    <row r="9" spans="1:16" ht="31.5" customHeight="1" x14ac:dyDescent="0.2">
      <c r="A9" s="90"/>
      <c r="B9" s="74"/>
      <c r="C9" s="85" t="s">
        <v>2188</v>
      </c>
      <c r="D9" s="77" t="s">
        <v>426</v>
      </c>
      <c r="E9" s="13">
        <v>44423</v>
      </c>
      <c r="F9" s="75" t="s">
        <v>1452</v>
      </c>
      <c r="G9" s="13">
        <v>44427</v>
      </c>
      <c r="H9" s="76" t="s">
        <v>2180</v>
      </c>
      <c r="I9" s="15">
        <v>50</v>
      </c>
      <c r="J9" s="15">
        <v>33</v>
      </c>
      <c r="K9" s="15">
        <v>22</v>
      </c>
      <c r="L9" s="15">
        <v>4</v>
      </c>
      <c r="M9" s="80">
        <v>9.0749999999999993</v>
      </c>
      <c r="N9" s="71">
        <v>9</v>
      </c>
      <c r="O9" s="62">
        <v>3000</v>
      </c>
      <c r="P9" s="63">
        <f>Table2245236891011121314151617181920212224234567234568910111213141516[[#This Row],[PEMBULATAN]]*O9</f>
        <v>27000</v>
      </c>
    </row>
    <row r="10" spans="1:16" ht="31.5" customHeight="1" x14ac:dyDescent="0.2">
      <c r="A10" s="90"/>
      <c r="B10" s="74"/>
      <c r="C10" s="85" t="s">
        <v>2189</v>
      </c>
      <c r="D10" s="77" t="s">
        <v>426</v>
      </c>
      <c r="E10" s="13">
        <v>44423</v>
      </c>
      <c r="F10" s="75" t="s">
        <v>1452</v>
      </c>
      <c r="G10" s="13">
        <v>44427</v>
      </c>
      <c r="H10" s="76" t="s">
        <v>2180</v>
      </c>
      <c r="I10" s="15">
        <v>90</v>
      </c>
      <c r="J10" s="15">
        <v>47</v>
      </c>
      <c r="K10" s="15">
        <v>27</v>
      </c>
      <c r="L10" s="15">
        <v>9</v>
      </c>
      <c r="M10" s="80">
        <v>28.552499999999998</v>
      </c>
      <c r="N10" s="71">
        <v>29</v>
      </c>
      <c r="O10" s="62">
        <v>3000</v>
      </c>
      <c r="P10" s="63">
        <f>Table2245236891011121314151617181920212224234567234568910111213141516[[#This Row],[PEMBULATAN]]*O10</f>
        <v>87000</v>
      </c>
    </row>
    <row r="11" spans="1:16" ht="31.5" customHeight="1" x14ac:dyDescent="0.2">
      <c r="A11" s="90"/>
      <c r="B11" s="74"/>
      <c r="C11" s="85" t="s">
        <v>2190</v>
      </c>
      <c r="D11" s="77" t="s">
        <v>426</v>
      </c>
      <c r="E11" s="13">
        <v>44423</v>
      </c>
      <c r="F11" s="75" t="s">
        <v>1452</v>
      </c>
      <c r="G11" s="13">
        <v>44427</v>
      </c>
      <c r="H11" s="76" t="s">
        <v>2180</v>
      </c>
      <c r="I11" s="15">
        <v>70</v>
      </c>
      <c r="J11" s="15">
        <v>54</v>
      </c>
      <c r="K11" s="15">
        <v>22</v>
      </c>
      <c r="L11" s="15">
        <v>6</v>
      </c>
      <c r="M11" s="80">
        <v>20.79</v>
      </c>
      <c r="N11" s="71">
        <v>21</v>
      </c>
      <c r="O11" s="62">
        <v>3000</v>
      </c>
      <c r="P11" s="63">
        <f>Table2245236891011121314151617181920212224234567234568910111213141516[[#This Row],[PEMBULATAN]]*O11</f>
        <v>63000</v>
      </c>
    </row>
    <row r="12" spans="1:16" ht="31.5" customHeight="1" x14ac:dyDescent="0.2">
      <c r="A12" s="90"/>
      <c r="B12" s="74"/>
      <c r="C12" s="85" t="s">
        <v>2191</v>
      </c>
      <c r="D12" s="77" t="s">
        <v>426</v>
      </c>
      <c r="E12" s="13">
        <v>44423</v>
      </c>
      <c r="F12" s="75" t="s">
        <v>1452</v>
      </c>
      <c r="G12" s="13">
        <v>44427</v>
      </c>
      <c r="H12" s="76" t="s">
        <v>2180</v>
      </c>
      <c r="I12" s="15">
        <v>93</v>
      </c>
      <c r="J12" s="15">
        <v>61</v>
      </c>
      <c r="K12" s="15">
        <v>24</v>
      </c>
      <c r="L12" s="15">
        <v>15</v>
      </c>
      <c r="M12" s="80">
        <v>34.037999999999997</v>
      </c>
      <c r="N12" s="71">
        <v>34</v>
      </c>
      <c r="O12" s="62">
        <v>3000</v>
      </c>
      <c r="P12" s="63">
        <f>Table2245236891011121314151617181920212224234567234568910111213141516[[#This Row],[PEMBULATAN]]*O12</f>
        <v>102000</v>
      </c>
    </row>
    <row r="13" spans="1:16" ht="31.5" customHeight="1" x14ac:dyDescent="0.2">
      <c r="A13" s="90"/>
      <c r="B13" s="74"/>
      <c r="C13" s="85" t="s">
        <v>2192</v>
      </c>
      <c r="D13" s="77" t="s">
        <v>426</v>
      </c>
      <c r="E13" s="13">
        <v>44423</v>
      </c>
      <c r="F13" s="75" t="s">
        <v>1452</v>
      </c>
      <c r="G13" s="13">
        <v>44427</v>
      </c>
      <c r="H13" s="76" t="s">
        <v>2180</v>
      </c>
      <c r="I13" s="15">
        <v>92</v>
      </c>
      <c r="J13" s="15">
        <v>56</v>
      </c>
      <c r="K13" s="15">
        <v>30</v>
      </c>
      <c r="L13" s="15">
        <v>17</v>
      </c>
      <c r="M13" s="80">
        <v>38.64</v>
      </c>
      <c r="N13" s="71">
        <v>39</v>
      </c>
      <c r="O13" s="62">
        <v>3000</v>
      </c>
      <c r="P13" s="63">
        <f>Table2245236891011121314151617181920212224234567234568910111213141516[[#This Row],[PEMBULATAN]]*O13</f>
        <v>117000</v>
      </c>
    </row>
    <row r="14" spans="1:16" ht="31.5" customHeight="1" x14ac:dyDescent="0.2">
      <c r="A14" s="90"/>
      <c r="B14" s="74"/>
      <c r="C14" s="85" t="s">
        <v>2193</v>
      </c>
      <c r="D14" s="77" t="s">
        <v>426</v>
      </c>
      <c r="E14" s="13">
        <v>44423</v>
      </c>
      <c r="F14" s="75" t="s">
        <v>1452</v>
      </c>
      <c r="G14" s="13">
        <v>44427</v>
      </c>
      <c r="H14" s="76" t="s">
        <v>2180</v>
      </c>
      <c r="I14" s="15">
        <v>52</v>
      </c>
      <c r="J14" s="15">
        <v>35</v>
      </c>
      <c r="K14" s="15">
        <v>17</v>
      </c>
      <c r="L14" s="15">
        <v>4</v>
      </c>
      <c r="M14" s="80">
        <v>7.7350000000000003</v>
      </c>
      <c r="N14" s="71">
        <v>8</v>
      </c>
      <c r="O14" s="62">
        <v>3000</v>
      </c>
      <c r="P14" s="63">
        <f>Table2245236891011121314151617181920212224234567234568910111213141516[[#This Row],[PEMBULATAN]]*O14</f>
        <v>24000</v>
      </c>
    </row>
    <row r="15" spans="1:16" ht="31.5" customHeight="1" x14ac:dyDescent="0.2">
      <c r="A15" s="90"/>
      <c r="B15" s="74"/>
      <c r="C15" s="85" t="s">
        <v>2194</v>
      </c>
      <c r="D15" s="77" t="s">
        <v>426</v>
      </c>
      <c r="E15" s="13">
        <v>44423</v>
      </c>
      <c r="F15" s="75" t="s">
        <v>1452</v>
      </c>
      <c r="G15" s="13">
        <v>44427</v>
      </c>
      <c r="H15" s="76" t="s">
        <v>2180</v>
      </c>
      <c r="I15" s="15">
        <v>56</v>
      </c>
      <c r="J15" s="15">
        <v>33</v>
      </c>
      <c r="K15" s="15">
        <v>21</v>
      </c>
      <c r="L15" s="15">
        <v>4</v>
      </c>
      <c r="M15" s="80">
        <v>9.702</v>
      </c>
      <c r="N15" s="71">
        <v>10</v>
      </c>
      <c r="O15" s="62">
        <v>3000</v>
      </c>
      <c r="P15" s="63">
        <f>Table2245236891011121314151617181920212224234567234568910111213141516[[#This Row],[PEMBULATAN]]*O15</f>
        <v>30000</v>
      </c>
    </row>
    <row r="16" spans="1:16" ht="31.5" customHeight="1" x14ac:dyDescent="0.2">
      <c r="A16" s="90"/>
      <c r="B16" s="74"/>
      <c r="C16" s="85" t="s">
        <v>2195</v>
      </c>
      <c r="D16" s="77" t="s">
        <v>426</v>
      </c>
      <c r="E16" s="13">
        <v>44423</v>
      </c>
      <c r="F16" s="75" t="s">
        <v>1452</v>
      </c>
      <c r="G16" s="13">
        <v>44427</v>
      </c>
      <c r="H16" s="76" t="s">
        <v>2180</v>
      </c>
      <c r="I16" s="15">
        <v>98</v>
      </c>
      <c r="J16" s="15">
        <v>47</v>
      </c>
      <c r="K16" s="15">
        <v>27</v>
      </c>
      <c r="L16" s="15">
        <v>17</v>
      </c>
      <c r="M16" s="80">
        <v>31.090499999999999</v>
      </c>
      <c r="N16" s="71">
        <v>31</v>
      </c>
      <c r="O16" s="62">
        <v>3000</v>
      </c>
      <c r="P16" s="63">
        <f>Table2245236891011121314151617181920212224234567234568910111213141516[[#This Row],[PEMBULATAN]]*O16</f>
        <v>93000</v>
      </c>
    </row>
    <row r="17" spans="1:16" ht="31.5" customHeight="1" x14ac:dyDescent="0.2">
      <c r="A17" s="90"/>
      <c r="B17" s="74"/>
      <c r="C17" s="85" t="s">
        <v>2196</v>
      </c>
      <c r="D17" s="77" t="s">
        <v>426</v>
      </c>
      <c r="E17" s="13">
        <v>44423</v>
      </c>
      <c r="F17" s="75" t="s">
        <v>1452</v>
      </c>
      <c r="G17" s="13">
        <v>44427</v>
      </c>
      <c r="H17" s="76" t="s">
        <v>2180</v>
      </c>
      <c r="I17" s="15">
        <v>70</v>
      </c>
      <c r="J17" s="15">
        <v>35</v>
      </c>
      <c r="K17" s="15">
        <v>25</v>
      </c>
      <c r="L17" s="15">
        <v>8</v>
      </c>
      <c r="M17" s="80">
        <v>15.3125</v>
      </c>
      <c r="N17" s="71">
        <v>16</v>
      </c>
      <c r="O17" s="62">
        <v>3000</v>
      </c>
      <c r="P17" s="63">
        <f>Table2245236891011121314151617181920212224234567234568910111213141516[[#This Row],[PEMBULATAN]]*O17</f>
        <v>48000</v>
      </c>
    </row>
    <row r="18" spans="1:16" ht="31.5" customHeight="1" x14ac:dyDescent="0.2">
      <c r="A18" s="90"/>
      <c r="B18" s="74"/>
      <c r="C18" s="85" t="s">
        <v>2197</v>
      </c>
      <c r="D18" s="77" t="s">
        <v>426</v>
      </c>
      <c r="E18" s="13">
        <v>44423</v>
      </c>
      <c r="F18" s="75" t="s">
        <v>1452</v>
      </c>
      <c r="G18" s="13">
        <v>44427</v>
      </c>
      <c r="H18" s="76" t="s">
        <v>2180</v>
      </c>
      <c r="I18" s="15">
        <v>90</v>
      </c>
      <c r="J18" s="15">
        <v>50</v>
      </c>
      <c r="K18" s="15">
        <v>30</v>
      </c>
      <c r="L18" s="15">
        <v>7</v>
      </c>
      <c r="M18" s="80">
        <v>33.75</v>
      </c>
      <c r="N18" s="71">
        <v>34</v>
      </c>
      <c r="O18" s="62">
        <v>3000</v>
      </c>
      <c r="P18" s="63">
        <f>Table2245236891011121314151617181920212224234567234568910111213141516[[#This Row],[PEMBULATAN]]*O18</f>
        <v>102000</v>
      </c>
    </row>
    <row r="19" spans="1:16" ht="31.5" customHeight="1" x14ac:dyDescent="0.2">
      <c r="A19" s="90"/>
      <c r="B19" s="74"/>
      <c r="C19" s="85" t="s">
        <v>2198</v>
      </c>
      <c r="D19" s="77" t="s">
        <v>426</v>
      </c>
      <c r="E19" s="13">
        <v>44423</v>
      </c>
      <c r="F19" s="75" t="s">
        <v>1452</v>
      </c>
      <c r="G19" s="13">
        <v>44427</v>
      </c>
      <c r="H19" s="76" t="s">
        <v>2180</v>
      </c>
      <c r="I19" s="15">
        <v>55</v>
      </c>
      <c r="J19" s="15">
        <v>45</v>
      </c>
      <c r="K19" s="15">
        <v>23</v>
      </c>
      <c r="L19" s="15">
        <v>11</v>
      </c>
      <c r="M19" s="80">
        <v>14.231249999999999</v>
      </c>
      <c r="N19" s="71">
        <v>14</v>
      </c>
      <c r="O19" s="62">
        <v>3000</v>
      </c>
      <c r="P19" s="63">
        <f>Table2245236891011121314151617181920212224234567234568910111213141516[[#This Row],[PEMBULATAN]]*O19</f>
        <v>42000</v>
      </c>
    </row>
    <row r="20" spans="1:16" ht="31.5" customHeight="1" x14ac:dyDescent="0.2">
      <c r="A20" s="90"/>
      <c r="B20" s="74"/>
      <c r="C20" s="85" t="s">
        <v>2199</v>
      </c>
      <c r="D20" s="77" t="s">
        <v>426</v>
      </c>
      <c r="E20" s="13">
        <v>44423</v>
      </c>
      <c r="F20" s="75" t="s">
        <v>1452</v>
      </c>
      <c r="G20" s="13">
        <v>44427</v>
      </c>
      <c r="H20" s="76" t="s">
        <v>2180</v>
      </c>
      <c r="I20" s="15">
        <v>94</v>
      </c>
      <c r="J20" s="15">
        <v>62</v>
      </c>
      <c r="K20" s="15">
        <v>40</v>
      </c>
      <c r="L20" s="15">
        <v>23</v>
      </c>
      <c r="M20" s="80">
        <v>58.28</v>
      </c>
      <c r="N20" s="71">
        <v>58</v>
      </c>
      <c r="O20" s="62">
        <v>3000</v>
      </c>
      <c r="P20" s="63">
        <f>Table2245236891011121314151617181920212224234567234568910111213141516[[#This Row],[PEMBULATAN]]*O20</f>
        <v>174000</v>
      </c>
    </row>
    <row r="21" spans="1:16" ht="31.5" customHeight="1" x14ac:dyDescent="0.2">
      <c r="A21" s="90"/>
      <c r="B21" s="74"/>
      <c r="C21" s="85" t="s">
        <v>2200</v>
      </c>
      <c r="D21" s="77" t="s">
        <v>426</v>
      </c>
      <c r="E21" s="13">
        <v>44423</v>
      </c>
      <c r="F21" s="75" t="s">
        <v>1452</v>
      </c>
      <c r="G21" s="13">
        <v>44427</v>
      </c>
      <c r="H21" s="76" t="s">
        <v>2180</v>
      </c>
      <c r="I21" s="15">
        <v>88</v>
      </c>
      <c r="J21" s="15">
        <v>57</v>
      </c>
      <c r="K21" s="15">
        <v>40</v>
      </c>
      <c r="L21" s="15">
        <v>14</v>
      </c>
      <c r="M21" s="80">
        <v>50.16</v>
      </c>
      <c r="N21" s="71">
        <v>50</v>
      </c>
      <c r="O21" s="62">
        <v>3000</v>
      </c>
      <c r="P21" s="63">
        <f>Table2245236891011121314151617181920212224234567234568910111213141516[[#This Row],[PEMBULATAN]]*O21</f>
        <v>150000</v>
      </c>
    </row>
    <row r="22" spans="1:16" ht="31.5" customHeight="1" x14ac:dyDescent="0.2">
      <c r="A22" s="90"/>
      <c r="B22" s="74"/>
      <c r="C22" s="85" t="s">
        <v>2201</v>
      </c>
      <c r="D22" s="77" t="s">
        <v>426</v>
      </c>
      <c r="E22" s="13">
        <v>44423</v>
      </c>
      <c r="F22" s="75" t="s">
        <v>1452</v>
      </c>
      <c r="G22" s="13">
        <v>44427</v>
      </c>
      <c r="H22" s="76" t="s">
        <v>2180</v>
      </c>
      <c r="I22" s="15">
        <v>85</v>
      </c>
      <c r="J22" s="15">
        <v>56</v>
      </c>
      <c r="K22" s="15">
        <v>20</v>
      </c>
      <c r="L22" s="15">
        <v>6</v>
      </c>
      <c r="M22" s="80">
        <v>23.8</v>
      </c>
      <c r="N22" s="71">
        <v>24</v>
      </c>
      <c r="O22" s="62">
        <v>3000</v>
      </c>
      <c r="P22" s="63">
        <f>Table2245236891011121314151617181920212224234567234568910111213141516[[#This Row],[PEMBULATAN]]*O22</f>
        <v>72000</v>
      </c>
    </row>
    <row r="23" spans="1:16" ht="31.5" customHeight="1" x14ac:dyDescent="0.2">
      <c r="A23" s="90"/>
      <c r="B23" s="74"/>
      <c r="C23" s="85" t="s">
        <v>2202</v>
      </c>
      <c r="D23" s="77" t="s">
        <v>426</v>
      </c>
      <c r="E23" s="13">
        <v>44423</v>
      </c>
      <c r="F23" s="75" t="s">
        <v>1452</v>
      </c>
      <c r="G23" s="13">
        <v>44427</v>
      </c>
      <c r="H23" s="76" t="s">
        <v>2180</v>
      </c>
      <c r="I23" s="15">
        <v>85</v>
      </c>
      <c r="J23" s="15">
        <v>55</v>
      </c>
      <c r="K23" s="15">
        <v>10</v>
      </c>
      <c r="L23" s="15">
        <v>13</v>
      </c>
      <c r="M23" s="80">
        <v>11.6875</v>
      </c>
      <c r="N23" s="71">
        <v>13</v>
      </c>
      <c r="O23" s="62">
        <v>3000</v>
      </c>
      <c r="P23" s="63">
        <f>Table2245236891011121314151617181920212224234567234568910111213141516[[#This Row],[PEMBULATAN]]*O23</f>
        <v>39000</v>
      </c>
    </row>
    <row r="24" spans="1:16" ht="31.5" customHeight="1" x14ac:dyDescent="0.2">
      <c r="A24" s="90"/>
      <c r="B24" s="74"/>
      <c r="C24" s="85" t="s">
        <v>2203</v>
      </c>
      <c r="D24" s="77" t="s">
        <v>426</v>
      </c>
      <c r="E24" s="13">
        <v>44423</v>
      </c>
      <c r="F24" s="75" t="s">
        <v>1452</v>
      </c>
      <c r="G24" s="13">
        <v>44427</v>
      </c>
      <c r="H24" s="76" t="s">
        <v>2180</v>
      </c>
      <c r="I24" s="15">
        <v>83</v>
      </c>
      <c r="J24" s="15">
        <v>60</v>
      </c>
      <c r="K24" s="15">
        <v>27</v>
      </c>
      <c r="L24" s="15">
        <v>9</v>
      </c>
      <c r="M24" s="80">
        <v>33.615000000000002</v>
      </c>
      <c r="N24" s="71">
        <v>34</v>
      </c>
      <c r="O24" s="62">
        <v>3000</v>
      </c>
      <c r="P24" s="63">
        <f>Table2245236891011121314151617181920212224234567234568910111213141516[[#This Row],[PEMBULATAN]]*O24</f>
        <v>102000</v>
      </c>
    </row>
    <row r="25" spans="1:16" ht="31.5" customHeight="1" x14ac:dyDescent="0.2">
      <c r="A25" s="90"/>
      <c r="B25" s="74"/>
      <c r="C25" s="85" t="s">
        <v>2204</v>
      </c>
      <c r="D25" s="77" t="s">
        <v>426</v>
      </c>
      <c r="E25" s="13">
        <v>44423</v>
      </c>
      <c r="F25" s="75" t="s">
        <v>1452</v>
      </c>
      <c r="G25" s="13">
        <v>44427</v>
      </c>
      <c r="H25" s="76" t="s">
        <v>2180</v>
      </c>
      <c r="I25" s="15">
        <v>92</v>
      </c>
      <c r="J25" s="15">
        <v>52</v>
      </c>
      <c r="K25" s="15">
        <v>33</v>
      </c>
      <c r="L25" s="15">
        <v>30</v>
      </c>
      <c r="M25" s="80">
        <v>39.468000000000004</v>
      </c>
      <c r="N25" s="71">
        <v>40</v>
      </c>
      <c r="O25" s="62">
        <v>3000</v>
      </c>
      <c r="P25" s="63">
        <f>Table2245236891011121314151617181920212224234567234568910111213141516[[#This Row],[PEMBULATAN]]*O25</f>
        <v>120000</v>
      </c>
    </row>
    <row r="26" spans="1:16" ht="31.5" customHeight="1" x14ac:dyDescent="0.2">
      <c r="A26" s="90"/>
      <c r="B26" s="74"/>
      <c r="C26" s="85" t="s">
        <v>2205</v>
      </c>
      <c r="D26" s="77" t="s">
        <v>426</v>
      </c>
      <c r="E26" s="13">
        <v>44423</v>
      </c>
      <c r="F26" s="75" t="s">
        <v>1452</v>
      </c>
      <c r="G26" s="13">
        <v>44427</v>
      </c>
      <c r="H26" s="76" t="s">
        <v>2180</v>
      </c>
      <c r="I26" s="15">
        <v>94</v>
      </c>
      <c r="J26" s="15">
        <v>61</v>
      </c>
      <c r="K26" s="15">
        <v>41</v>
      </c>
      <c r="L26" s="15">
        <v>17</v>
      </c>
      <c r="M26" s="80">
        <v>58.773499999999999</v>
      </c>
      <c r="N26" s="71">
        <v>59</v>
      </c>
      <c r="O26" s="62">
        <v>3000</v>
      </c>
      <c r="P26" s="63">
        <f>Table2245236891011121314151617181920212224234567234568910111213141516[[#This Row],[PEMBULATAN]]*O26</f>
        <v>177000</v>
      </c>
    </row>
    <row r="27" spans="1:16" ht="31.5" customHeight="1" x14ac:dyDescent="0.2">
      <c r="A27" s="90"/>
      <c r="B27" s="74"/>
      <c r="C27" s="85" t="s">
        <v>2206</v>
      </c>
      <c r="D27" s="77" t="s">
        <v>426</v>
      </c>
      <c r="E27" s="13">
        <v>44423</v>
      </c>
      <c r="F27" s="75" t="s">
        <v>1452</v>
      </c>
      <c r="G27" s="13">
        <v>44427</v>
      </c>
      <c r="H27" s="76" t="s">
        <v>2180</v>
      </c>
      <c r="I27" s="15">
        <v>75</v>
      </c>
      <c r="J27" s="15">
        <v>54</v>
      </c>
      <c r="K27" s="15">
        <v>33</v>
      </c>
      <c r="L27" s="15">
        <v>12</v>
      </c>
      <c r="M27" s="80">
        <v>33.412500000000001</v>
      </c>
      <c r="N27" s="71">
        <v>34</v>
      </c>
      <c r="O27" s="62">
        <v>3000</v>
      </c>
      <c r="P27" s="63">
        <f>Table2245236891011121314151617181920212224234567234568910111213141516[[#This Row],[PEMBULATAN]]*O27</f>
        <v>102000</v>
      </c>
    </row>
    <row r="28" spans="1:16" ht="31.5" customHeight="1" x14ac:dyDescent="0.2">
      <c r="A28" s="90"/>
      <c r="B28" s="74"/>
      <c r="C28" s="85" t="s">
        <v>2207</v>
      </c>
      <c r="D28" s="77" t="s">
        <v>426</v>
      </c>
      <c r="E28" s="13">
        <v>44423</v>
      </c>
      <c r="F28" s="75" t="s">
        <v>1452</v>
      </c>
      <c r="G28" s="13">
        <v>44427</v>
      </c>
      <c r="H28" s="76" t="s">
        <v>2180</v>
      </c>
      <c r="I28" s="15">
        <v>93</v>
      </c>
      <c r="J28" s="15">
        <v>45</v>
      </c>
      <c r="K28" s="15">
        <v>34</v>
      </c>
      <c r="L28" s="15">
        <v>13</v>
      </c>
      <c r="M28" s="80">
        <v>35.572499999999998</v>
      </c>
      <c r="N28" s="71">
        <v>36</v>
      </c>
      <c r="O28" s="62">
        <v>3000</v>
      </c>
      <c r="P28" s="63">
        <f>Table2245236891011121314151617181920212224234567234568910111213141516[[#This Row],[PEMBULATAN]]*O28</f>
        <v>108000</v>
      </c>
    </row>
    <row r="29" spans="1:16" ht="31.5" customHeight="1" x14ac:dyDescent="0.2">
      <c r="A29" s="90"/>
      <c r="B29" s="74"/>
      <c r="C29" s="85" t="s">
        <v>2208</v>
      </c>
      <c r="D29" s="77" t="s">
        <v>426</v>
      </c>
      <c r="E29" s="13">
        <v>44423</v>
      </c>
      <c r="F29" s="75" t="s">
        <v>1452</v>
      </c>
      <c r="G29" s="13">
        <v>44427</v>
      </c>
      <c r="H29" s="76" t="s">
        <v>2180</v>
      </c>
      <c r="I29" s="15">
        <v>20</v>
      </c>
      <c r="J29" s="15">
        <v>11</v>
      </c>
      <c r="K29" s="15">
        <v>9</v>
      </c>
      <c r="L29" s="15">
        <v>1</v>
      </c>
      <c r="M29" s="80">
        <v>0.495</v>
      </c>
      <c r="N29" s="71">
        <v>1</v>
      </c>
      <c r="O29" s="62">
        <v>3000</v>
      </c>
      <c r="P29" s="63">
        <f>Table2245236891011121314151617181920212224234567234568910111213141516[[#This Row],[PEMBULATAN]]*O29</f>
        <v>3000</v>
      </c>
    </row>
    <row r="30" spans="1:16" ht="31.5" customHeight="1" x14ac:dyDescent="0.2">
      <c r="A30" s="90"/>
      <c r="B30" s="74"/>
      <c r="C30" s="85" t="s">
        <v>2209</v>
      </c>
      <c r="D30" s="77" t="s">
        <v>426</v>
      </c>
      <c r="E30" s="13">
        <v>44423</v>
      </c>
      <c r="F30" s="75" t="s">
        <v>1452</v>
      </c>
      <c r="G30" s="13">
        <v>44427</v>
      </c>
      <c r="H30" s="76" t="s">
        <v>2180</v>
      </c>
      <c r="I30" s="15">
        <v>101</v>
      </c>
      <c r="J30" s="15">
        <v>58</v>
      </c>
      <c r="K30" s="15">
        <v>42</v>
      </c>
      <c r="L30" s="15">
        <v>12</v>
      </c>
      <c r="M30" s="80">
        <v>61.509</v>
      </c>
      <c r="N30" s="71">
        <v>62</v>
      </c>
      <c r="O30" s="62">
        <v>3000</v>
      </c>
      <c r="P30" s="63">
        <f>Table2245236891011121314151617181920212224234567234568910111213141516[[#This Row],[PEMBULATAN]]*O30</f>
        <v>186000</v>
      </c>
    </row>
    <row r="31" spans="1:16" ht="31.5" customHeight="1" x14ac:dyDescent="0.2">
      <c r="A31" s="90"/>
      <c r="B31" s="74"/>
      <c r="C31" s="85" t="s">
        <v>2210</v>
      </c>
      <c r="D31" s="77" t="s">
        <v>426</v>
      </c>
      <c r="E31" s="13">
        <v>44423</v>
      </c>
      <c r="F31" s="75" t="s">
        <v>1452</v>
      </c>
      <c r="G31" s="13">
        <v>44427</v>
      </c>
      <c r="H31" s="76" t="s">
        <v>2180</v>
      </c>
      <c r="I31" s="15">
        <v>82</v>
      </c>
      <c r="J31" s="15">
        <v>50</v>
      </c>
      <c r="K31" s="15">
        <v>32</v>
      </c>
      <c r="L31" s="15">
        <v>14</v>
      </c>
      <c r="M31" s="80">
        <v>32.799999999999997</v>
      </c>
      <c r="N31" s="71">
        <v>33</v>
      </c>
      <c r="O31" s="62">
        <v>3000</v>
      </c>
      <c r="P31" s="63">
        <f>Table2245236891011121314151617181920212224234567234568910111213141516[[#This Row],[PEMBULATAN]]*O31</f>
        <v>99000</v>
      </c>
    </row>
    <row r="32" spans="1:16" ht="31.5" customHeight="1" x14ac:dyDescent="0.2">
      <c r="A32" s="90"/>
      <c r="B32" s="74"/>
      <c r="C32" s="85" t="s">
        <v>2211</v>
      </c>
      <c r="D32" s="77" t="s">
        <v>426</v>
      </c>
      <c r="E32" s="13">
        <v>44423</v>
      </c>
      <c r="F32" s="75" t="s">
        <v>1452</v>
      </c>
      <c r="G32" s="13">
        <v>44427</v>
      </c>
      <c r="H32" s="76" t="s">
        <v>2180</v>
      </c>
      <c r="I32" s="15">
        <v>92</v>
      </c>
      <c r="J32" s="15">
        <v>52</v>
      </c>
      <c r="K32" s="15">
        <v>29</v>
      </c>
      <c r="L32" s="15">
        <v>22</v>
      </c>
      <c r="M32" s="80">
        <v>34.683999999999997</v>
      </c>
      <c r="N32" s="71">
        <v>35</v>
      </c>
      <c r="O32" s="62">
        <v>3000</v>
      </c>
      <c r="P32" s="63">
        <f>Table2245236891011121314151617181920212224234567234568910111213141516[[#This Row],[PEMBULATAN]]*O32</f>
        <v>105000</v>
      </c>
    </row>
    <row r="33" spans="1:16" ht="31.5" customHeight="1" x14ac:dyDescent="0.2">
      <c r="A33" s="90"/>
      <c r="B33" s="74"/>
      <c r="C33" s="85" t="s">
        <v>2212</v>
      </c>
      <c r="D33" s="77" t="s">
        <v>426</v>
      </c>
      <c r="E33" s="13">
        <v>44423</v>
      </c>
      <c r="F33" s="75" t="s">
        <v>1452</v>
      </c>
      <c r="G33" s="13">
        <v>44427</v>
      </c>
      <c r="H33" s="76" t="s">
        <v>2180</v>
      </c>
      <c r="I33" s="15">
        <v>91</v>
      </c>
      <c r="J33" s="15">
        <v>53</v>
      </c>
      <c r="K33" s="15">
        <v>26</v>
      </c>
      <c r="L33" s="15">
        <v>19</v>
      </c>
      <c r="M33" s="80">
        <v>31.349499999999999</v>
      </c>
      <c r="N33" s="71">
        <v>32</v>
      </c>
      <c r="O33" s="62">
        <v>3000</v>
      </c>
      <c r="P33" s="63">
        <f>Table2245236891011121314151617181920212224234567234568910111213141516[[#This Row],[PEMBULATAN]]*O33</f>
        <v>96000</v>
      </c>
    </row>
    <row r="34" spans="1:16" ht="31.5" customHeight="1" x14ac:dyDescent="0.2">
      <c r="A34" s="90"/>
      <c r="B34" s="74"/>
      <c r="C34" s="85" t="s">
        <v>2213</v>
      </c>
      <c r="D34" s="77" t="s">
        <v>426</v>
      </c>
      <c r="E34" s="13">
        <v>44423</v>
      </c>
      <c r="F34" s="75" t="s">
        <v>1452</v>
      </c>
      <c r="G34" s="13">
        <v>44427</v>
      </c>
      <c r="H34" s="76" t="s">
        <v>2180</v>
      </c>
      <c r="I34" s="15">
        <v>64</v>
      </c>
      <c r="J34" s="15">
        <v>43</v>
      </c>
      <c r="K34" s="15">
        <v>20</v>
      </c>
      <c r="L34" s="15">
        <v>6</v>
      </c>
      <c r="M34" s="80">
        <v>13.76</v>
      </c>
      <c r="N34" s="71">
        <v>14</v>
      </c>
      <c r="O34" s="62">
        <v>3000</v>
      </c>
      <c r="P34" s="63">
        <f>Table2245236891011121314151617181920212224234567234568910111213141516[[#This Row],[PEMBULATAN]]*O34</f>
        <v>42000</v>
      </c>
    </row>
    <row r="35" spans="1:16" ht="31.5" customHeight="1" x14ac:dyDescent="0.2">
      <c r="A35" s="90"/>
      <c r="B35" s="74"/>
      <c r="C35" s="85" t="s">
        <v>2214</v>
      </c>
      <c r="D35" s="77" t="s">
        <v>426</v>
      </c>
      <c r="E35" s="13">
        <v>44423</v>
      </c>
      <c r="F35" s="75" t="s">
        <v>1452</v>
      </c>
      <c r="G35" s="13">
        <v>44427</v>
      </c>
      <c r="H35" s="76" t="s">
        <v>2180</v>
      </c>
      <c r="I35" s="15">
        <v>80</v>
      </c>
      <c r="J35" s="15">
        <v>51</v>
      </c>
      <c r="K35" s="15">
        <v>33</v>
      </c>
      <c r="L35" s="15">
        <v>21</v>
      </c>
      <c r="M35" s="80">
        <v>33.659999999999997</v>
      </c>
      <c r="N35" s="71">
        <v>34</v>
      </c>
      <c r="O35" s="62">
        <v>3000</v>
      </c>
      <c r="P35" s="63">
        <f>Table2245236891011121314151617181920212224234567234568910111213141516[[#This Row],[PEMBULATAN]]*O35</f>
        <v>102000</v>
      </c>
    </row>
    <row r="36" spans="1:16" ht="31.5" customHeight="1" x14ac:dyDescent="0.2">
      <c r="A36" s="90"/>
      <c r="B36" s="74"/>
      <c r="C36" s="85" t="s">
        <v>2215</v>
      </c>
      <c r="D36" s="77" t="s">
        <v>426</v>
      </c>
      <c r="E36" s="13">
        <v>44423</v>
      </c>
      <c r="F36" s="75" t="s">
        <v>1452</v>
      </c>
      <c r="G36" s="13">
        <v>44427</v>
      </c>
      <c r="H36" s="76" t="s">
        <v>2180</v>
      </c>
      <c r="I36" s="15">
        <v>63</v>
      </c>
      <c r="J36" s="15">
        <v>53</v>
      </c>
      <c r="K36" s="15">
        <v>20</v>
      </c>
      <c r="L36" s="15">
        <v>11</v>
      </c>
      <c r="M36" s="80">
        <v>16.695</v>
      </c>
      <c r="N36" s="71">
        <v>17</v>
      </c>
      <c r="O36" s="62">
        <v>3000</v>
      </c>
      <c r="P36" s="63">
        <f>Table2245236891011121314151617181920212224234567234568910111213141516[[#This Row],[PEMBULATAN]]*O36</f>
        <v>51000</v>
      </c>
    </row>
    <row r="37" spans="1:16" ht="31.5" customHeight="1" x14ac:dyDescent="0.2">
      <c r="A37" s="90"/>
      <c r="B37" s="74"/>
      <c r="C37" s="85" t="s">
        <v>2216</v>
      </c>
      <c r="D37" s="77" t="s">
        <v>426</v>
      </c>
      <c r="E37" s="13">
        <v>44423</v>
      </c>
      <c r="F37" s="75" t="s">
        <v>1452</v>
      </c>
      <c r="G37" s="13">
        <v>44427</v>
      </c>
      <c r="H37" s="76" t="s">
        <v>2180</v>
      </c>
      <c r="I37" s="15">
        <v>42</v>
      </c>
      <c r="J37" s="15">
        <v>53</v>
      </c>
      <c r="K37" s="15">
        <v>30</v>
      </c>
      <c r="L37" s="15">
        <v>7</v>
      </c>
      <c r="M37" s="80">
        <v>16.695</v>
      </c>
      <c r="N37" s="71">
        <v>17</v>
      </c>
      <c r="O37" s="62">
        <v>3000</v>
      </c>
      <c r="P37" s="63">
        <f>Table2245236891011121314151617181920212224234567234568910111213141516[[#This Row],[PEMBULATAN]]*O37</f>
        <v>51000</v>
      </c>
    </row>
    <row r="38" spans="1:16" ht="31.5" customHeight="1" x14ac:dyDescent="0.2">
      <c r="A38" s="90"/>
      <c r="B38" s="74"/>
      <c r="C38" s="85" t="s">
        <v>2217</v>
      </c>
      <c r="D38" s="77" t="s">
        <v>426</v>
      </c>
      <c r="E38" s="13">
        <v>44423</v>
      </c>
      <c r="F38" s="75" t="s">
        <v>1452</v>
      </c>
      <c r="G38" s="13">
        <v>44427</v>
      </c>
      <c r="H38" s="76" t="s">
        <v>2180</v>
      </c>
      <c r="I38" s="15">
        <v>60</v>
      </c>
      <c r="J38" s="15">
        <v>55</v>
      </c>
      <c r="K38" s="15">
        <v>17</v>
      </c>
      <c r="L38" s="15">
        <v>22</v>
      </c>
      <c r="M38" s="80">
        <v>14.025</v>
      </c>
      <c r="N38" s="71">
        <v>14</v>
      </c>
      <c r="O38" s="62">
        <v>3000</v>
      </c>
      <c r="P38" s="63">
        <f>Table2245236891011121314151617181920212224234567234568910111213141516[[#This Row],[PEMBULATAN]]*O38</f>
        <v>42000</v>
      </c>
    </row>
    <row r="39" spans="1:16" ht="31.5" customHeight="1" x14ac:dyDescent="0.2">
      <c r="A39" s="90"/>
      <c r="B39" s="74"/>
      <c r="C39" s="85" t="s">
        <v>2218</v>
      </c>
      <c r="D39" s="77" t="s">
        <v>426</v>
      </c>
      <c r="E39" s="13">
        <v>44423</v>
      </c>
      <c r="F39" s="75" t="s">
        <v>1452</v>
      </c>
      <c r="G39" s="13">
        <v>44427</v>
      </c>
      <c r="H39" s="76" t="s">
        <v>2180</v>
      </c>
      <c r="I39" s="15">
        <v>83</v>
      </c>
      <c r="J39" s="15">
        <v>50</v>
      </c>
      <c r="K39" s="15">
        <v>37</v>
      </c>
      <c r="L39" s="15">
        <v>16</v>
      </c>
      <c r="M39" s="80">
        <v>38.387500000000003</v>
      </c>
      <c r="N39" s="71">
        <v>39</v>
      </c>
      <c r="O39" s="62">
        <v>3000</v>
      </c>
      <c r="P39" s="63">
        <f>Table2245236891011121314151617181920212224234567234568910111213141516[[#This Row],[PEMBULATAN]]*O39</f>
        <v>117000</v>
      </c>
    </row>
    <row r="40" spans="1:16" ht="31.5" customHeight="1" x14ac:dyDescent="0.2">
      <c r="A40" s="90"/>
      <c r="B40" s="74"/>
      <c r="C40" s="85" t="s">
        <v>2219</v>
      </c>
      <c r="D40" s="77" t="s">
        <v>426</v>
      </c>
      <c r="E40" s="13">
        <v>44423</v>
      </c>
      <c r="F40" s="75" t="s">
        <v>1452</v>
      </c>
      <c r="G40" s="13">
        <v>44427</v>
      </c>
      <c r="H40" s="76" t="s">
        <v>2180</v>
      </c>
      <c r="I40" s="15">
        <v>94</v>
      </c>
      <c r="J40" s="15">
        <v>56</v>
      </c>
      <c r="K40" s="15">
        <v>23</v>
      </c>
      <c r="L40" s="15">
        <v>16</v>
      </c>
      <c r="M40" s="80">
        <v>30.268000000000001</v>
      </c>
      <c r="N40" s="71">
        <v>30</v>
      </c>
      <c r="O40" s="62">
        <v>3000</v>
      </c>
      <c r="P40" s="63">
        <f>Table2245236891011121314151617181920212224234567234568910111213141516[[#This Row],[PEMBULATAN]]*O40</f>
        <v>90000</v>
      </c>
    </row>
    <row r="41" spans="1:16" ht="31.5" customHeight="1" x14ac:dyDescent="0.2">
      <c r="A41" s="90"/>
      <c r="B41" s="74"/>
      <c r="C41" s="85" t="s">
        <v>2220</v>
      </c>
      <c r="D41" s="77" t="s">
        <v>426</v>
      </c>
      <c r="E41" s="13">
        <v>44423</v>
      </c>
      <c r="F41" s="75" t="s">
        <v>1452</v>
      </c>
      <c r="G41" s="13">
        <v>44427</v>
      </c>
      <c r="H41" s="76" t="s">
        <v>2180</v>
      </c>
      <c r="I41" s="15">
        <v>50</v>
      </c>
      <c r="J41" s="15">
        <v>50</v>
      </c>
      <c r="K41" s="15">
        <v>23</v>
      </c>
      <c r="L41" s="15">
        <v>6</v>
      </c>
      <c r="M41" s="80">
        <v>14.375</v>
      </c>
      <c r="N41" s="71">
        <v>15</v>
      </c>
      <c r="O41" s="62">
        <v>3000</v>
      </c>
      <c r="P41" s="63">
        <f>Table2245236891011121314151617181920212224234567234568910111213141516[[#This Row],[PEMBULATAN]]*O41</f>
        <v>45000</v>
      </c>
    </row>
    <row r="42" spans="1:16" ht="31.5" customHeight="1" x14ac:dyDescent="0.2">
      <c r="A42" s="90"/>
      <c r="B42" s="74"/>
      <c r="C42" s="85" t="s">
        <v>2221</v>
      </c>
      <c r="D42" s="77" t="s">
        <v>426</v>
      </c>
      <c r="E42" s="13">
        <v>44423</v>
      </c>
      <c r="F42" s="75" t="s">
        <v>1452</v>
      </c>
      <c r="G42" s="13">
        <v>44427</v>
      </c>
      <c r="H42" s="76" t="s">
        <v>2180</v>
      </c>
      <c r="I42" s="15">
        <v>43</v>
      </c>
      <c r="J42" s="15">
        <v>34</v>
      </c>
      <c r="K42" s="15">
        <v>24</v>
      </c>
      <c r="L42" s="15">
        <v>3</v>
      </c>
      <c r="M42" s="80">
        <v>8.7720000000000002</v>
      </c>
      <c r="N42" s="71">
        <v>9</v>
      </c>
      <c r="O42" s="62">
        <v>3000</v>
      </c>
      <c r="P42" s="63">
        <f>Table2245236891011121314151617181920212224234567234568910111213141516[[#This Row],[PEMBULATAN]]*O42</f>
        <v>27000</v>
      </c>
    </row>
    <row r="43" spans="1:16" ht="31.5" customHeight="1" x14ac:dyDescent="0.2">
      <c r="A43" s="90"/>
      <c r="B43" s="74"/>
      <c r="C43" s="85" t="s">
        <v>2222</v>
      </c>
      <c r="D43" s="77" t="s">
        <v>426</v>
      </c>
      <c r="E43" s="13">
        <v>44423</v>
      </c>
      <c r="F43" s="75" t="s">
        <v>1452</v>
      </c>
      <c r="G43" s="13">
        <v>44427</v>
      </c>
      <c r="H43" s="76" t="s">
        <v>2180</v>
      </c>
      <c r="I43" s="15">
        <v>70</v>
      </c>
      <c r="J43" s="15">
        <v>55</v>
      </c>
      <c r="K43" s="15">
        <v>26</v>
      </c>
      <c r="L43" s="15">
        <v>10</v>
      </c>
      <c r="M43" s="80">
        <v>25.024999999999999</v>
      </c>
      <c r="N43" s="71">
        <v>25</v>
      </c>
      <c r="O43" s="62">
        <v>3000</v>
      </c>
      <c r="P43" s="63">
        <f>Table2245236891011121314151617181920212224234567234568910111213141516[[#This Row],[PEMBULATAN]]*O43</f>
        <v>75000</v>
      </c>
    </row>
    <row r="44" spans="1:16" ht="31.5" customHeight="1" x14ac:dyDescent="0.2">
      <c r="A44" s="90"/>
      <c r="B44" s="74"/>
      <c r="C44" s="85" t="s">
        <v>2223</v>
      </c>
      <c r="D44" s="77" t="s">
        <v>426</v>
      </c>
      <c r="E44" s="13">
        <v>44423</v>
      </c>
      <c r="F44" s="75" t="s">
        <v>1452</v>
      </c>
      <c r="G44" s="13">
        <v>44427</v>
      </c>
      <c r="H44" s="76" t="s">
        <v>2180</v>
      </c>
      <c r="I44" s="15">
        <v>61</v>
      </c>
      <c r="J44" s="15">
        <v>61</v>
      </c>
      <c r="K44" s="15">
        <v>13</v>
      </c>
      <c r="L44" s="15">
        <v>10</v>
      </c>
      <c r="M44" s="80">
        <v>12.093249999999999</v>
      </c>
      <c r="N44" s="71">
        <v>12</v>
      </c>
      <c r="O44" s="62">
        <v>3000</v>
      </c>
      <c r="P44" s="63">
        <f>Table2245236891011121314151617181920212224234567234568910111213141516[[#This Row],[PEMBULATAN]]*O44</f>
        <v>36000</v>
      </c>
    </row>
    <row r="45" spans="1:16" ht="31.5" customHeight="1" x14ac:dyDescent="0.2">
      <c r="A45" s="90"/>
      <c r="B45" s="74"/>
      <c r="C45" s="85" t="s">
        <v>2224</v>
      </c>
      <c r="D45" s="77" t="s">
        <v>426</v>
      </c>
      <c r="E45" s="13">
        <v>44423</v>
      </c>
      <c r="F45" s="75" t="s">
        <v>1452</v>
      </c>
      <c r="G45" s="13">
        <v>44427</v>
      </c>
      <c r="H45" s="76" t="s">
        <v>2180</v>
      </c>
      <c r="I45" s="15">
        <v>90</v>
      </c>
      <c r="J45" s="15">
        <v>67</v>
      </c>
      <c r="K45" s="15">
        <v>12</v>
      </c>
      <c r="L45" s="15">
        <v>6</v>
      </c>
      <c r="M45" s="80">
        <v>18.09</v>
      </c>
      <c r="N45" s="71">
        <v>18</v>
      </c>
      <c r="O45" s="62">
        <v>3000</v>
      </c>
      <c r="P45" s="63">
        <f>Table2245236891011121314151617181920212224234567234568910111213141516[[#This Row],[PEMBULATAN]]*O45</f>
        <v>54000</v>
      </c>
    </row>
    <row r="46" spans="1:16" ht="31.5" customHeight="1" x14ac:dyDescent="0.2">
      <c r="A46" s="90"/>
      <c r="B46" s="74"/>
      <c r="C46" s="85" t="s">
        <v>2225</v>
      </c>
      <c r="D46" s="77" t="s">
        <v>426</v>
      </c>
      <c r="E46" s="13">
        <v>44423</v>
      </c>
      <c r="F46" s="75" t="s">
        <v>1452</v>
      </c>
      <c r="G46" s="13">
        <v>44427</v>
      </c>
      <c r="H46" s="76" t="s">
        <v>2180</v>
      </c>
      <c r="I46" s="15">
        <v>52</v>
      </c>
      <c r="J46" s="15">
        <v>38</v>
      </c>
      <c r="K46" s="15">
        <v>30</v>
      </c>
      <c r="L46" s="15">
        <v>4</v>
      </c>
      <c r="M46" s="80">
        <v>14.82</v>
      </c>
      <c r="N46" s="71">
        <v>15</v>
      </c>
      <c r="O46" s="62">
        <v>3000</v>
      </c>
      <c r="P46" s="63">
        <f>Table2245236891011121314151617181920212224234567234568910111213141516[[#This Row],[PEMBULATAN]]*O46</f>
        <v>45000</v>
      </c>
    </row>
    <row r="47" spans="1:16" ht="31.5" customHeight="1" x14ac:dyDescent="0.2">
      <c r="A47" s="90"/>
      <c r="B47" s="74"/>
      <c r="C47" s="85" t="s">
        <v>2226</v>
      </c>
      <c r="D47" s="77" t="s">
        <v>426</v>
      </c>
      <c r="E47" s="13">
        <v>44423</v>
      </c>
      <c r="F47" s="75" t="s">
        <v>1452</v>
      </c>
      <c r="G47" s="13">
        <v>44427</v>
      </c>
      <c r="H47" s="76" t="s">
        <v>2180</v>
      </c>
      <c r="I47" s="15">
        <v>32</v>
      </c>
      <c r="J47" s="15">
        <v>25</v>
      </c>
      <c r="K47" s="15">
        <v>43</v>
      </c>
      <c r="L47" s="15">
        <v>11</v>
      </c>
      <c r="M47" s="80">
        <v>8.6</v>
      </c>
      <c r="N47" s="71">
        <v>11</v>
      </c>
      <c r="O47" s="62">
        <v>3000</v>
      </c>
      <c r="P47" s="63">
        <f>Table2245236891011121314151617181920212224234567234568910111213141516[[#This Row],[PEMBULATAN]]*O47</f>
        <v>33000</v>
      </c>
    </row>
    <row r="48" spans="1:16" ht="31.5" customHeight="1" x14ac:dyDescent="0.2">
      <c r="A48" s="90"/>
      <c r="B48" s="74"/>
      <c r="C48" s="85" t="s">
        <v>2227</v>
      </c>
      <c r="D48" s="77" t="s">
        <v>426</v>
      </c>
      <c r="E48" s="13">
        <v>44423</v>
      </c>
      <c r="F48" s="75" t="s">
        <v>1452</v>
      </c>
      <c r="G48" s="13">
        <v>44427</v>
      </c>
      <c r="H48" s="76" t="s">
        <v>2180</v>
      </c>
      <c r="I48" s="15">
        <v>101</v>
      </c>
      <c r="J48" s="15">
        <v>26</v>
      </c>
      <c r="K48" s="15">
        <v>4</v>
      </c>
      <c r="L48" s="15">
        <v>3</v>
      </c>
      <c r="M48" s="80">
        <v>2.6259999999999999</v>
      </c>
      <c r="N48" s="71">
        <v>3</v>
      </c>
      <c r="O48" s="62">
        <v>3000</v>
      </c>
      <c r="P48" s="63">
        <f>Table2245236891011121314151617181920212224234567234568910111213141516[[#This Row],[PEMBULATAN]]*O48</f>
        <v>9000</v>
      </c>
    </row>
    <row r="49" spans="1:16" ht="31.5" customHeight="1" x14ac:dyDescent="0.2">
      <c r="A49" s="90"/>
      <c r="B49" s="74"/>
      <c r="C49" s="85" t="s">
        <v>2228</v>
      </c>
      <c r="D49" s="77" t="s">
        <v>426</v>
      </c>
      <c r="E49" s="13">
        <v>44423</v>
      </c>
      <c r="F49" s="75" t="s">
        <v>1452</v>
      </c>
      <c r="G49" s="13">
        <v>44427</v>
      </c>
      <c r="H49" s="76" t="s">
        <v>2180</v>
      </c>
      <c r="I49" s="15">
        <v>35</v>
      </c>
      <c r="J49" s="15">
        <v>30</v>
      </c>
      <c r="K49" s="15">
        <v>32</v>
      </c>
      <c r="L49" s="15">
        <v>3</v>
      </c>
      <c r="M49" s="80">
        <v>8.4</v>
      </c>
      <c r="N49" s="71">
        <v>9</v>
      </c>
      <c r="O49" s="62">
        <v>3000</v>
      </c>
      <c r="P49" s="63">
        <f>Table2245236891011121314151617181920212224234567234568910111213141516[[#This Row],[PEMBULATAN]]*O49</f>
        <v>27000</v>
      </c>
    </row>
    <row r="50" spans="1:16" ht="31.5" customHeight="1" x14ac:dyDescent="0.2">
      <c r="A50" s="90"/>
      <c r="B50" s="74"/>
      <c r="C50" s="85" t="s">
        <v>2229</v>
      </c>
      <c r="D50" s="77" t="s">
        <v>426</v>
      </c>
      <c r="E50" s="13">
        <v>44423</v>
      </c>
      <c r="F50" s="75" t="s">
        <v>1452</v>
      </c>
      <c r="G50" s="13">
        <v>44427</v>
      </c>
      <c r="H50" s="76" t="s">
        <v>2180</v>
      </c>
      <c r="I50" s="15">
        <v>74</v>
      </c>
      <c r="J50" s="15">
        <v>30</v>
      </c>
      <c r="K50" s="15">
        <v>12</v>
      </c>
      <c r="L50" s="15">
        <v>3</v>
      </c>
      <c r="M50" s="80">
        <v>6.66</v>
      </c>
      <c r="N50" s="71">
        <v>7</v>
      </c>
      <c r="O50" s="62">
        <v>3000</v>
      </c>
      <c r="P50" s="63">
        <f>Table2245236891011121314151617181920212224234567234568910111213141516[[#This Row],[PEMBULATAN]]*O50</f>
        <v>21000</v>
      </c>
    </row>
    <row r="51" spans="1:16" ht="31.5" customHeight="1" x14ac:dyDescent="0.2">
      <c r="A51" s="90"/>
      <c r="B51" s="74"/>
      <c r="C51" s="85" t="s">
        <v>2230</v>
      </c>
      <c r="D51" s="77" t="s">
        <v>426</v>
      </c>
      <c r="E51" s="13">
        <v>44423</v>
      </c>
      <c r="F51" s="75" t="s">
        <v>1452</v>
      </c>
      <c r="G51" s="13">
        <v>44427</v>
      </c>
      <c r="H51" s="76" t="s">
        <v>2180</v>
      </c>
      <c r="I51" s="15">
        <v>34</v>
      </c>
      <c r="J51" s="15">
        <v>46</v>
      </c>
      <c r="K51" s="15">
        <v>22</v>
      </c>
      <c r="L51" s="15">
        <v>2</v>
      </c>
      <c r="M51" s="80">
        <v>8.6020000000000003</v>
      </c>
      <c r="N51" s="71">
        <v>9</v>
      </c>
      <c r="O51" s="62">
        <v>3000</v>
      </c>
      <c r="P51" s="63">
        <f>Table2245236891011121314151617181920212224234567234568910111213141516[[#This Row],[PEMBULATAN]]*O51</f>
        <v>27000</v>
      </c>
    </row>
    <row r="52" spans="1:16" ht="31.5" customHeight="1" x14ac:dyDescent="0.2">
      <c r="A52" s="90"/>
      <c r="B52" s="74"/>
      <c r="C52" s="85" t="s">
        <v>2231</v>
      </c>
      <c r="D52" s="77" t="s">
        <v>426</v>
      </c>
      <c r="E52" s="13">
        <v>44423</v>
      </c>
      <c r="F52" s="75" t="s">
        <v>1452</v>
      </c>
      <c r="G52" s="13">
        <v>44427</v>
      </c>
      <c r="H52" s="76" t="s">
        <v>2180</v>
      </c>
      <c r="I52" s="15">
        <v>53</v>
      </c>
      <c r="J52" s="15">
        <v>45</v>
      </c>
      <c r="K52" s="15">
        <v>36</v>
      </c>
      <c r="L52" s="15">
        <v>10</v>
      </c>
      <c r="M52" s="80">
        <v>21.465</v>
      </c>
      <c r="N52" s="71">
        <v>22</v>
      </c>
      <c r="O52" s="62">
        <v>3000</v>
      </c>
      <c r="P52" s="63">
        <f>Table2245236891011121314151617181920212224234567234568910111213141516[[#This Row],[PEMBULATAN]]*O52</f>
        <v>66000</v>
      </c>
    </row>
    <row r="53" spans="1:16" ht="31.5" customHeight="1" x14ac:dyDescent="0.2">
      <c r="A53" s="90"/>
      <c r="B53" s="74"/>
      <c r="C53" s="85" t="s">
        <v>2232</v>
      </c>
      <c r="D53" s="77" t="s">
        <v>426</v>
      </c>
      <c r="E53" s="13">
        <v>44423</v>
      </c>
      <c r="F53" s="75" t="s">
        <v>1452</v>
      </c>
      <c r="G53" s="13">
        <v>44427</v>
      </c>
      <c r="H53" s="76" t="s">
        <v>2180</v>
      </c>
      <c r="I53" s="15">
        <v>44</v>
      </c>
      <c r="J53" s="15">
        <v>28</v>
      </c>
      <c r="K53" s="15">
        <v>26</v>
      </c>
      <c r="L53" s="15">
        <v>2</v>
      </c>
      <c r="M53" s="80">
        <v>8.0079999999999991</v>
      </c>
      <c r="N53" s="71">
        <v>8</v>
      </c>
      <c r="O53" s="62">
        <v>3000</v>
      </c>
      <c r="P53" s="63">
        <f>Table2245236891011121314151617181920212224234567234568910111213141516[[#This Row],[PEMBULATAN]]*O53</f>
        <v>24000</v>
      </c>
    </row>
    <row r="54" spans="1:16" ht="31.5" customHeight="1" x14ac:dyDescent="0.2">
      <c r="A54" s="90"/>
      <c r="B54" s="74"/>
      <c r="C54" s="85" t="s">
        <v>3707</v>
      </c>
      <c r="D54" s="77" t="s">
        <v>426</v>
      </c>
      <c r="E54" s="13">
        <v>44423</v>
      </c>
      <c r="F54" s="75" t="s">
        <v>1452</v>
      </c>
      <c r="G54" s="13">
        <v>44427</v>
      </c>
      <c r="H54" s="76" t="s">
        <v>2180</v>
      </c>
      <c r="I54" s="15">
        <v>80</v>
      </c>
      <c r="J54" s="15">
        <v>55</v>
      </c>
      <c r="K54" s="15">
        <v>26</v>
      </c>
      <c r="L54" s="15">
        <v>26</v>
      </c>
      <c r="M54" s="80">
        <v>28.6</v>
      </c>
      <c r="N54" s="71">
        <v>29</v>
      </c>
      <c r="O54" s="62">
        <v>3000</v>
      </c>
      <c r="P54" s="63">
        <f>Table2245236891011121314151617181920212224234567234568910111213141516[[#This Row],[PEMBULATAN]]*O54</f>
        <v>87000</v>
      </c>
    </row>
    <row r="55" spans="1:16" ht="22.5" customHeight="1" x14ac:dyDescent="0.2">
      <c r="A55" s="143" t="s">
        <v>32</v>
      </c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5"/>
      <c r="M55" s="78">
        <f>SUBTOTAL(109,Table2245236891011121314151617181920212224234567234568910111213141516[KG VOLUME])</f>
        <v>1276.3347499999998</v>
      </c>
      <c r="N55" s="66">
        <f>SUM(N3:N54)</f>
        <v>1292</v>
      </c>
      <c r="O55" s="146">
        <f>SUM(P3:P54)</f>
        <v>3876000</v>
      </c>
      <c r="P55" s="147"/>
    </row>
    <row r="56" spans="1:16" ht="22.5" customHeight="1" x14ac:dyDescent="0.2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2"/>
      <c r="N56" s="84" t="s">
        <v>53</v>
      </c>
      <c r="O56" s="83"/>
      <c r="P56" s="83">
        <f>O55*10%</f>
        <v>387600</v>
      </c>
    </row>
    <row r="57" spans="1:16" x14ac:dyDescent="0.2">
      <c r="A57" s="11"/>
      <c r="B57" s="54" t="s">
        <v>46</v>
      </c>
      <c r="C57" s="53"/>
      <c r="D57" s="55" t="s">
        <v>47</v>
      </c>
      <c r="H57" s="61"/>
      <c r="N57" s="60" t="s">
        <v>33</v>
      </c>
      <c r="P57" s="67">
        <f>O55*1%</f>
        <v>38760</v>
      </c>
    </row>
    <row r="58" spans="1:16" x14ac:dyDescent="0.2">
      <c r="A58" s="11"/>
      <c r="H58" s="61"/>
      <c r="N58" s="60" t="s">
        <v>34</v>
      </c>
      <c r="P58" s="69">
        <v>0</v>
      </c>
    </row>
    <row r="59" spans="1:16" ht="15.75" thickBot="1" x14ac:dyDescent="0.25">
      <c r="A59" s="11"/>
      <c r="H59" s="61"/>
      <c r="N59" s="60" t="s">
        <v>35</v>
      </c>
      <c r="P59" s="69">
        <v>0</v>
      </c>
    </row>
    <row r="60" spans="1:16" x14ac:dyDescent="0.2">
      <c r="A60" s="11"/>
      <c r="H60" s="61"/>
      <c r="N60" s="64" t="s">
        <v>36</v>
      </c>
      <c r="O60" s="65"/>
      <c r="P60" s="68">
        <f>O55-P56+P57</f>
        <v>3527160</v>
      </c>
    </row>
    <row r="61" spans="1:16" x14ac:dyDescent="0.2">
      <c r="B61" s="54"/>
      <c r="C61" s="53"/>
      <c r="D61" s="55"/>
    </row>
    <row r="63" spans="1:16" x14ac:dyDescent="0.2">
      <c r="A63" s="11"/>
      <c r="H63" s="61"/>
      <c r="P63" s="70"/>
    </row>
    <row r="64" spans="1:16" x14ac:dyDescent="0.2">
      <c r="A64" s="11"/>
      <c r="C64" s="53" t="s">
        <v>3713</v>
      </c>
      <c r="H64" s="61"/>
      <c r="O64" s="56"/>
      <c r="P64" s="70"/>
    </row>
    <row r="65" spans="1:16" s="3" customFormat="1" x14ac:dyDescent="0.25">
      <c r="A65" s="11"/>
      <c r="B65" s="2"/>
      <c r="C65" s="2" t="s">
        <v>3714</v>
      </c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 t="s">
        <v>3715</v>
      </c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 t="s">
        <v>3402</v>
      </c>
      <c r="E67" s="12"/>
      <c r="H67" s="61"/>
      <c r="N67" s="14"/>
      <c r="O67" s="14"/>
      <c r="P67" s="14"/>
    </row>
    <row r="68" spans="1:16" s="3" customFormat="1" x14ac:dyDescent="0.2">
      <c r="A68" s="11"/>
      <c r="B68" s="2"/>
      <c r="C68" s="53" t="s">
        <v>3716</v>
      </c>
      <c r="E68" s="12"/>
      <c r="H68" s="61"/>
      <c r="N68" s="14"/>
      <c r="O68" s="14"/>
      <c r="P68" s="14"/>
    </row>
    <row r="69" spans="1:16" s="3" customFormat="1" x14ac:dyDescent="0.25">
      <c r="A69" s="11"/>
      <c r="B69" s="2"/>
      <c r="C69" s="2" t="s">
        <v>3399</v>
      </c>
      <c r="E69" s="12"/>
      <c r="H69" s="61"/>
      <c r="N69" s="14"/>
      <c r="O69" s="14"/>
      <c r="P69" s="14"/>
    </row>
    <row r="70" spans="1:16" s="3" customFormat="1" x14ac:dyDescent="0.25">
      <c r="A70" s="11"/>
      <c r="B70" s="2"/>
      <c r="C70" s="2" t="s">
        <v>3717</v>
      </c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 t="s">
        <v>3383</v>
      </c>
      <c r="E71" s="12"/>
      <c r="H71" s="61"/>
      <c r="N71" s="14"/>
      <c r="O71" s="14"/>
      <c r="P71" s="14"/>
    </row>
    <row r="72" spans="1:16" s="3" customFormat="1" x14ac:dyDescent="0.25">
      <c r="A72" s="11"/>
      <c r="B72" s="2"/>
      <c r="C72" s="2" t="s">
        <v>3393</v>
      </c>
      <c r="E72" s="12"/>
      <c r="H72" s="61"/>
      <c r="N72" s="14"/>
      <c r="O72" s="14"/>
      <c r="P72" s="14"/>
    </row>
    <row r="73" spans="1:16" s="3" customFormat="1" x14ac:dyDescent="0.25">
      <c r="A73" s="11"/>
      <c r="B73" s="2"/>
      <c r="C73" s="2" t="s">
        <v>3394</v>
      </c>
      <c r="E73" s="12"/>
      <c r="H73" s="61"/>
      <c r="N73" s="14"/>
      <c r="O73" s="14"/>
      <c r="P73" s="14"/>
    </row>
    <row r="74" spans="1:16" s="3" customFormat="1" x14ac:dyDescent="0.25">
      <c r="A74" s="11"/>
      <c r="B74" s="2"/>
      <c r="C74" s="2" t="s">
        <v>3382</v>
      </c>
      <c r="E74" s="12"/>
      <c r="H74" s="61"/>
      <c r="N74" s="14"/>
      <c r="O74" s="14"/>
      <c r="P74" s="14"/>
    </row>
    <row r="75" spans="1:16" s="3" customFormat="1" x14ac:dyDescent="0.25">
      <c r="A75" s="11"/>
      <c r="B75" s="2"/>
      <c r="C75" s="2" t="s">
        <v>3371</v>
      </c>
      <c r="E75" s="12"/>
      <c r="H75" s="61"/>
      <c r="N75" s="14"/>
      <c r="O75" s="14"/>
      <c r="P75" s="14"/>
    </row>
    <row r="76" spans="1:16" s="3" customFormat="1" x14ac:dyDescent="0.25">
      <c r="A76" s="11"/>
      <c r="B76" s="2"/>
      <c r="C76" s="2" t="s">
        <v>3362</v>
      </c>
      <c r="E76" s="12"/>
      <c r="H76" s="61"/>
      <c r="N76" s="14"/>
      <c r="O76" s="14"/>
      <c r="P76" s="14"/>
    </row>
    <row r="77" spans="1:16" x14ac:dyDescent="0.2">
      <c r="C77" s="2" t="s">
        <v>3374</v>
      </c>
    </row>
    <row r="78" spans="1:16" x14ac:dyDescent="0.2">
      <c r="C78" s="2" t="s">
        <v>3375</v>
      </c>
    </row>
    <row r="79" spans="1:16" x14ac:dyDescent="0.2">
      <c r="C79" s="2" t="s">
        <v>3373</v>
      </c>
    </row>
    <row r="80" spans="1:16" x14ac:dyDescent="0.2">
      <c r="C80" s="2" t="s">
        <v>3350</v>
      </c>
    </row>
    <row r="81" spans="3:3" x14ac:dyDescent="0.2">
      <c r="C81" s="2" t="s">
        <v>3359</v>
      </c>
    </row>
    <row r="82" spans="3:3" x14ac:dyDescent="0.2">
      <c r="C82" s="2" t="s">
        <v>3366</v>
      </c>
    </row>
    <row r="83" spans="3:3" x14ac:dyDescent="0.2">
      <c r="C83" s="2" t="s">
        <v>3368</v>
      </c>
    </row>
    <row r="84" spans="3:3" x14ac:dyDescent="0.2">
      <c r="C84" s="2" t="s">
        <v>3352</v>
      </c>
    </row>
    <row r="85" spans="3:3" x14ac:dyDescent="0.2">
      <c r="C85" s="2" t="s">
        <v>3358</v>
      </c>
    </row>
    <row r="86" spans="3:3" x14ac:dyDescent="0.2">
      <c r="C86" s="2" t="s">
        <v>3367</v>
      </c>
    </row>
    <row r="87" spans="3:3" x14ac:dyDescent="0.2">
      <c r="C87" s="2" t="s">
        <v>3348</v>
      </c>
    </row>
    <row r="88" spans="3:3" x14ac:dyDescent="0.2">
      <c r="C88" s="2" t="s">
        <v>3341</v>
      </c>
    </row>
    <row r="89" spans="3:3" x14ac:dyDescent="0.2">
      <c r="C89" s="2" t="s">
        <v>3345</v>
      </c>
    </row>
    <row r="90" spans="3:3" x14ac:dyDescent="0.2">
      <c r="C90" s="2" t="s">
        <v>3322</v>
      </c>
    </row>
    <row r="91" spans="3:3" x14ac:dyDescent="0.2">
      <c r="C91" s="2" t="s">
        <v>3320</v>
      </c>
    </row>
    <row r="92" spans="3:3" x14ac:dyDescent="0.2">
      <c r="C92" s="2" t="s">
        <v>3306</v>
      </c>
    </row>
    <row r="93" spans="3:3" x14ac:dyDescent="0.2">
      <c r="C93" s="2" t="s">
        <v>3299</v>
      </c>
    </row>
    <row r="94" spans="3:3" x14ac:dyDescent="0.2">
      <c r="C94" s="2" t="s">
        <v>3280</v>
      </c>
    </row>
    <row r="95" spans="3:3" x14ac:dyDescent="0.2">
      <c r="C95" s="2" t="s">
        <v>3302</v>
      </c>
    </row>
    <row r="96" spans="3:3" x14ac:dyDescent="0.2">
      <c r="C96" s="2" t="s">
        <v>3333</v>
      </c>
    </row>
    <row r="97" spans="3:3" x14ac:dyDescent="0.2">
      <c r="C97" s="2" t="s">
        <v>3298</v>
      </c>
    </row>
    <row r="98" spans="3:3" x14ac:dyDescent="0.2">
      <c r="C98" s="2" t="s">
        <v>3301</v>
      </c>
    </row>
    <row r="99" spans="3:3" x14ac:dyDescent="0.2">
      <c r="C99" s="2" t="s">
        <v>3379</v>
      </c>
    </row>
    <row r="100" spans="3:3" x14ac:dyDescent="0.2">
      <c r="C100" s="2" t="s">
        <v>3365</v>
      </c>
    </row>
    <row r="101" spans="3:3" x14ac:dyDescent="0.2">
      <c r="C101" s="2" t="s">
        <v>3356</v>
      </c>
    </row>
    <row r="102" spans="3:3" x14ac:dyDescent="0.2">
      <c r="C102" s="2" t="s">
        <v>3346</v>
      </c>
    </row>
    <row r="103" spans="3:3" x14ac:dyDescent="0.2">
      <c r="C103" s="2" t="s">
        <v>3335</v>
      </c>
    </row>
    <row r="104" spans="3:3" x14ac:dyDescent="0.2">
      <c r="C104" s="2" t="s">
        <v>3384</v>
      </c>
    </row>
    <row r="105" spans="3:3" x14ac:dyDescent="0.2">
      <c r="C105" s="2" t="s">
        <v>3339</v>
      </c>
    </row>
    <row r="106" spans="3:3" x14ac:dyDescent="0.2">
      <c r="C106" s="2" t="s">
        <v>3327</v>
      </c>
    </row>
    <row r="107" spans="3:3" x14ac:dyDescent="0.2">
      <c r="C107" s="2" t="s">
        <v>3386</v>
      </c>
    </row>
    <row r="108" spans="3:3" x14ac:dyDescent="0.2">
      <c r="C108" s="2" t="s">
        <v>3318</v>
      </c>
    </row>
    <row r="109" spans="3:3" x14ac:dyDescent="0.2">
      <c r="C109" s="2" t="s">
        <v>3325</v>
      </c>
    </row>
    <row r="110" spans="3:3" x14ac:dyDescent="0.2">
      <c r="C110" s="2" t="s">
        <v>3309</v>
      </c>
    </row>
    <row r="111" spans="3:3" x14ac:dyDescent="0.2">
      <c r="C111" s="2" t="s">
        <v>3314</v>
      </c>
    </row>
    <row r="112" spans="3:3" x14ac:dyDescent="0.2">
      <c r="C112" s="2" t="s">
        <v>3290</v>
      </c>
    </row>
    <row r="113" spans="3:3" x14ac:dyDescent="0.2">
      <c r="C113" s="2" t="s">
        <v>3268</v>
      </c>
    </row>
    <row r="114" spans="3:3" x14ac:dyDescent="0.2">
      <c r="C114" s="2" t="s">
        <v>3288</v>
      </c>
    </row>
    <row r="115" spans="3:3" x14ac:dyDescent="0.2">
      <c r="C115" s="2" t="s">
        <v>3287</v>
      </c>
    </row>
    <row r="116" spans="3:3" x14ac:dyDescent="0.2">
      <c r="C116" s="2" t="s">
        <v>3261</v>
      </c>
    </row>
    <row r="117" spans="3:3" x14ac:dyDescent="0.2">
      <c r="C117" s="2" t="s">
        <v>3274</v>
      </c>
    </row>
    <row r="118" spans="3:3" x14ac:dyDescent="0.2">
      <c r="C118" s="2" t="s">
        <v>3246</v>
      </c>
    </row>
    <row r="119" spans="3:3" x14ac:dyDescent="0.2">
      <c r="C119" s="2" t="s">
        <v>3259</v>
      </c>
    </row>
    <row r="120" spans="3:3" x14ac:dyDescent="0.2">
      <c r="C120" s="2" t="s">
        <v>3266</v>
      </c>
    </row>
    <row r="121" spans="3:3" x14ac:dyDescent="0.2">
      <c r="C121" s="2" t="s">
        <v>3338</v>
      </c>
    </row>
    <row r="122" spans="3:3" x14ac:dyDescent="0.2">
      <c r="C122" s="2" t="s">
        <v>3269</v>
      </c>
    </row>
    <row r="123" spans="3:3" x14ac:dyDescent="0.2">
      <c r="C123" s="2" t="s">
        <v>3243</v>
      </c>
    </row>
    <row r="124" spans="3:3" x14ac:dyDescent="0.2">
      <c r="C124" s="2" t="s">
        <v>3242</v>
      </c>
    </row>
    <row r="125" spans="3:3" x14ac:dyDescent="0.2">
      <c r="C125" s="2" t="s">
        <v>3244</v>
      </c>
    </row>
    <row r="126" spans="3:3" x14ac:dyDescent="0.2">
      <c r="C126" s="2" t="s">
        <v>3389</v>
      </c>
    </row>
    <row r="127" spans="3:3" x14ac:dyDescent="0.2">
      <c r="C127" s="2" t="s">
        <v>3390</v>
      </c>
    </row>
    <row r="128" spans="3:3" x14ac:dyDescent="0.2">
      <c r="C128" s="2" t="s">
        <v>3391</v>
      </c>
    </row>
    <row r="129" spans="3:3" x14ac:dyDescent="0.2">
      <c r="C129" s="2" t="s">
        <v>3256</v>
      </c>
    </row>
    <row r="130" spans="3:3" x14ac:dyDescent="0.2">
      <c r="C130" s="2" t="s">
        <v>3353</v>
      </c>
    </row>
    <row r="131" spans="3:3" x14ac:dyDescent="0.2">
      <c r="C131" s="2" t="s">
        <v>3340</v>
      </c>
    </row>
    <row r="132" spans="3:3" x14ac:dyDescent="0.2">
      <c r="C132" s="2" t="s">
        <v>3351</v>
      </c>
    </row>
    <row r="133" spans="3:3" x14ac:dyDescent="0.2">
      <c r="C133" s="2" t="s">
        <v>3282</v>
      </c>
    </row>
    <row r="134" spans="3:3" x14ac:dyDescent="0.2">
      <c r="C134" s="2" t="s">
        <v>3328</v>
      </c>
    </row>
    <row r="135" spans="3:3" x14ac:dyDescent="0.2">
      <c r="C135" s="2" t="s">
        <v>3317</v>
      </c>
    </row>
    <row r="136" spans="3:3" x14ac:dyDescent="0.2">
      <c r="C136" s="2" t="s">
        <v>3291</v>
      </c>
    </row>
    <row r="137" spans="3:3" x14ac:dyDescent="0.2">
      <c r="C137" s="2" t="s">
        <v>3277</v>
      </c>
    </row>
    <row r="138" spans="3:3" x14ac:dyDescent="0.2">
      <c r="C138" s="2" t="s">
        <v>3289</v>
      </c>
    </row>
    <row r="139" spans="3:3" x14ac:dyDescent="0.2">
      <c r="C139" s="2" t="s">
        <v>3273</v>
      </c>
    </row>
    <row r="140" spans="3:3" x14ac:dyDescent="0.2">
      <c r="C140" s="2" t="s">
        <v>3227</v>
      </c>
    </row>
    <row r="141" spans="3:3" x14ac:dyDescent="0.2">
      <c r="C141" s="2" t="s">
        <v>3331</v>
      </c>
    </row>
    <row r="142" spans="3:3" x14ac:dyDescent="0.2">
      <c r="C142" s="2" t="s">
        <v>3265</v>
      </c>
    </row>
    <row r="143" spans="3:3" x14ac:dyDescent="0.2">
      <c r="C143" s="2" t="s">
        <v>3304</v>
      </c>
    </row>
    <row r="144" spans="3:3" x14ac:dyDescent="0.2">
      <c r="C144" s="2" t="s">
        <v>3293</v>
      </c>
    </row>
    <row r="145" spans="3:3" x14ac:dyDescent="0.2">
      <c r="C145" s="2" t="s">
        <v>3214</v>
      </c>
    </row>
    <row r="146" spans="3:3" x14ac:dyDescent="0.2">
      <c r="C146" s="2" t="s">
        <v>3230</v>
      </c>
    </row>
    <row r="147" spans="3:3" x14ac:dyDescent="0.2">
      <c r="C147" s="2" t="s">
        <v>3221</v>
      </c>
    </row>
    <row r="148" spans="3:3" x14ac:dyDescent="0.2">
      <c r="C148" s="2" t="s">
        <v>3218</v>
      </c>
    </row>
    <row r="149" spans="3:3" x14ac:dyDescent="0.2">
      <c r="C149" s="2" t="s">
        <v>3224</v>
      </c>
    </row>
    <row r="150" spans="3:3" x14ac:dyDescent="0.2">
      <c r="C150" s="2" t="s">
        <v>3222</v>
      </c>
    </row>
    <row r="151" spans="3:3" x14ac:dyDescent="0.2">
      <c r="C151" s="2" t="s">
        <v>3223</v>
      </c>
    </row>
    <row r="152" spans="3:3" x14ac:dyDescent="0.2">
      <c r="C152" s="2" t="s">
        <v>3403</v>
      </c>
    </row>
    <row r="153" spans="3:3" x14ac:dyDescent="0.2">
      <c r="C153" s="2" t="s">
        <v>3257</v>
      </c>
    </row>
    <row r="154" spans="3:3" x14ac:dyDescent="0.2">
      <c r="C154" s="2" t="s">
        <v>3213</v>
      </c>
    </row>
    <row r="155" spans="3:3" x14ac:dyDescent="0.2">
      <c r="C155" s="2" t="s">
        <v>3247</v>
      </c>
    </row>
    <row r="156" spans="3:3" x14ac:dyDescent="0.2">
      <c r="C156" s="2" t="s">
        <v>3205</v>
      </c>
    </row>
    <row r="157" spans="3:3" x14ac:dyDescent="0.2">
      <c r="C157" s="2" t="s">
        <v>3250</v>
      </c>
    </row>
    <row r="158" spans="3:3" x14ac:dyDescent="0.2">
      <c r="C158" s="2" t="s">
        <v>3191</v>
      </c>
    </row>
    <row r="159" spans="3:3" x14ac:dyDescent="0.2">
      <c r="C159" s="2" t="s">
        <v>3193</v>
      </c>
    </row>
    <row r="160" spans="3:3" x14ac:dyDescent="0.2">
      <c r="C160" s="2" t="s">
        <v>3188</v>
      </c>
    </row>
    <row r="161" spans="3:3" x14ac:dyDescent="0.2">
      <c r="C161" s="2" t="s">
        <v>3248</v>
      </c>
    </row>
    <row r="162" spans="3:3" x14ac:dyDescent="0.2">
      <c r="C162" s="2" t="s">
        <v>3199</v>
      </c>
    </row>
    <row r="163" spans="3:3" x14ac:dyDescent="0.2">
      <c r="C163" s="2" t="s">
        <v>3198</v>
      </c>
    </row>
    <row r="164" spans="3:3" x14ac:dyDescent="0.2">
      <c r="C164" s="2" t="s">
        <v>3129</v>
      </c>
    </row>
    <row r="165" spans="3:3" x14ac:dyDescent="0.2">
      <c r="C165" s="2" t="s">
        <v>3174</v>
      </c>
    </row>
    <row r="166" spans="3:3" x14ac:dyDescent="0.2">
      <c r="C166" s="2" t="s">
        <v>3126</v>
      </c>
    </row>
    <row r="167" spans="3:3" x14ac:dyDescent="0.2">
      <c r="C167" s="2" t="s">
        <v>3103</v>
      </c>
    </row>
    <row r="168" spans="3:3" x14ac:dyDescent="0.2">
      <c r="C168" s="2" t="s">
        <v>3123</v>
      </c>
    </row>
    <row r="169" spans="3:3" x14ac:dyDescent="0.2">
      <c r="C169" s="2" t="s">
        <v>3110</v>
      </c>
    </row>
    <row r="170" spans="3:3" x14ac:dyDescent="0.2">
      <c r="C170" s="2" t="s">
        <v>3163</v>
      </c>
    </row>
    <row r="171" spans="3:3" x14ac:dyDescent="0.2">
      <c r="C171" s="2" t="s">
        <v>3200</v>
      </c>
    </row>
    <row r="172" spans="3:3" x14ac:dyDescent="0.2">
      <c r="C172" s="2" t="s">
        <v>3187</v>
      </c>
    </row>
    <row r="173" spans="3:3" x14ac:dyDescent="0.2">
      <c r="C173" s="2" t="s">
        <v>3106</v>
      </c>
    </row>
    <row r="174" spans="3:3" x14ac:dyDescent="0.2">
      <c r="C174" s="2" t="s">
        <v>3107</v>
      </c>
    </row>
    <row r="175" spans="3:3" x14ac:dyDescent="0.2">
      <c r="C175" s="2" t="s">
        <v>3113</v>
      </c>
    </row>
    <row r="176" spans="3:3" x14ac:dyDescent="0.2">
      <c r="C176" s="2" t="s">
        <v>3112</v>
      </c>
    </row>
    <row r="177" spans="3:3" x14ac:dyDescent="0.2">
      <c r="C177" s="2" t="s">
        <v>3119</v>
      </c>
    </row>
    <row r="178" spans="3:3" x14ac:dyDescent="0.2">
      <c r="C178" s="2" t="s">
        <v>3196</v>
      </c>
    </row>
    <row r="179" spans="3:3" x14ac:dyDescent="0.2">
      <c r="C179" s="2" t="s">
        <v>3139</v>
      </c>
    </row>
    <row r="180" spans="3:3" x14ac:dyDescent="0.2">
      <c r="C180" s="2" t="s">
        <v>3135</v>
      </c>
    </row>
    <row r="181" spans="3:3" x14ac:dyDescent="0.2">
      <c r="C181" s="2" t="s">
        <v>3140</v>
      </c>
    </row>
    <row r="182" spans="3:3" x14ac:dyDescent="0.2">
      <c r="C182" s="2" t="s">
        <v>3130</v>
      </c>
    </row>
    <row r="183" spans="3:3" x14ac:dyDescent="0.2">
      <c r="C183" s="2" t="s">
        <v>3142</v>
      </c>
    </row>
    <row r="184" spans="3:3" x14ac:dyDescent="0.2">
      <c r="C184" s="2" t="s">
        <v>3143</v>
      </c>
    </row>
    <row r="185" spans="3:3" x14ac:dyDescent="0.2">
      <c r="C185" s="2" t="s">
        <v>3109</v>
      </c>
    </row>
    <row r="186" spans="3:3" x14ac:dyDescent="0.2">
      <c r="C186" s="2" t="s">
        <v>3157</v>
      </c>
    </row>
    <row r="187" spans="3:3" x14ac:dyDescent="0.2">
      <c r="C187" s="2" t="s">
        <v>3235</v>
      </c>
    </row>
    <row r="188" spans="3:3" x14ac:dyDescent="0.2">
      <c r="C188" s="2" t="s">
        <v>3167</v>
      </c>
    </row>
    <row r="189" spans="3:3" x14ac:dyDescent="0.2">
      <c r="C189" s="2" t="s">
        <v>3095</v>
      </c>
    </row>
    <row r="190" spans="3:3" x14ac:dyDescent="0.2">
      <c r="C190" s="2" t="s">
        <v>3025</v>
      </c>
    </row>
    <row r="191" spans="3:3" x14ac:dyDescent="0.2">
      <c r="C191" s="2" t="s">
        <v>3183</v>
      </c>
    </row>
    <row r="192" spans="3:3" x14ac:dyDescent="0.2">
      <c r="C192" s="2" t="s">
        <v>3152</v>
      </c>
    </row>
    <row r="193" spans="3:3" x14ac:dyDescent="0.2">
      <c r="C193" s="2" t="s">
        <v>3138</v>
      </c>
    </row>
    <row r="194" spans="3:3" x14ac:dyDescent="0.2">
      <c r="C194" s="2" t="s">
        <v>3124</v>
      </c>
    </row>
    <row r="195" spans="3:3" x14ac:dyDescent="0.2">
      <c r="C195" s="2" t="s">
        <v>3153</v>
      </c>
    </row>
    <row r="196" spans="3:3" x14ac:dyDescent="0.2">
      <c r="C196" s="2" t="s">
        <v>3147</v>
      </c>
    </row>
    <row r="197" spans="3:3" x14ac:dyDescent="0.2">
      <c r="C197" s="2" t="s">
        <v>3111</v>
      </c>
    </row>
    <row r="198" spans="3:3" x14ac:dyDescent="0.2">
      <c r="C198" s="2" t="s">
        <v>3134</v>
      </c>
    </row>
    <row r="199" spans="3:3" x14ac:dyDescent="0.2">
      <c r="C199" s="2" t="s">
        <v>3145</v>
      </c>
    </row>
    <row r="200" spans="3:3" x14ac:dyDescent="0.2">
      <c r="C200" s="2" t="s">
        <v>3117</v>
      </c>
    </row>
    <row r="201" spans="3:3" x14ac:dyDescent="0.2">
      <c r="C201" s="2" t="s">
        <v>3154</v>
      </c>
    </row>
    <row r="202" spans="3:3" x14ac:dyDescent="0.2">
      <c r="C202" s="2" t="s">
        <v>3181</v>
      </c>
    </row>
    <row r="203" spans="3:3" x14ac:dyDescent="0.2">
      <c r="C203" s="2" t="s">
        <v>3030</v>
      </c>
    </row>
    <row r="204" spans="3:3" x14ac:dyDescent="0.2">
      <c r="C204" s="2" t="s">
        <v>3073</v>
      </c>
    </row>
    <row r="205" spans="3:3" x14ac:dyDescent="0.2">
      <c r="C205" s="2" t="s">
        <v>3029</v>
      </c>
    </row>
    <row r="206" spans="3:3" x14ac:dyDescent="0.2">
      <c r="C206" s="2" t="s">
        <v>3038</v>
      </c>
    </row>
    <row r="207" spans="3:3" x14ac:dyDescent="0.2">
      <c r="C207" s="2" t="s">
        <v>3085</v>
      </c>
    </row>
    <row r="208" spans="3:3" x14ac:dyDescent="0.2">
      <c r="C208" s="2" t="s">
        <v>3054</v>
      </c>
    </row>
    <row r="209" spans="3:3" x14ac:dyDescent="0.2">
      <c r="C209" s="2" t="s">
        <v>3040</v>
      </c>
    </row>
    <row r="210" spans="3:3" x14ac:dyDescent="0.2">
      <c r="C210" s="2" t="s">
        <v>3078</v>
      </c>
    </row>
    <row r="211" spans="3:3" x14ac:dyDescent="0.2">
      <c r="C211" s="2" t="s">
        <v>3059</v>
      </c>
    </row>
    <row r="212" spans="3:3" x14ac:dyDescent="0.2">
      <c r="C212" s="2" t="s">
        <v>3028</v>
      </c>
    </row>
    <row r="213" spans="3:3" x14ac:dyDescent="0.2">
      <c r="C213" s="2" t="s">
        <v>3166</v>
      </c>
    </row>
    <row r="214" spans="3:3" x14ac:dyDescent="0.2">
      <c r="C214" s="2" t="s">
        <v>3097</v>
      </c>
    </row>
    <row r="215" spans="3:3" x14ac:dyDescent="0.2">
      <c r="C215" s="2" t="s">
        <v>3172</v>
      </c>
    </row>
    <row r="216" spans="3:3" x14ac:dyDescent="0.2">
      <c r="C216" s="2" t="s">
        <v>3175</v>
      </c>
    </row>
    <row r="217" spans="3:3" x14ac:dyDescent="0.2">
      <c r="C217" s="2" t="s">
        <v>3079</v>
      </c>
    </row>
    <row r="218" spans="3:3" x14ac:dyDescent="0.2">
      <c r="C218" s="2" t="s">
        <v>3056</v>
      </c>
    </row>
    <row r="219" spans="3:3" x14ac:dyDescent="0.2">
      <c r="C219" s="2" t="s">
        <v>3048</v>
      </c>
    </row>
    <row r="220" spans="3:3" x14ac:dyDescent="0.2">
      <c r="C220" s="2" t="s">
        <v>3083</v>
      </c>
    </row>
    <row r="221" spans="3:3" x14ac:dyDescent="0.2">
      <c r="C221" s="2" t="s">
        <v>3060</v>
      </c>
    </row>
    <row r="222" spans="3:3" x14ac:dyDescent="0.2">
      <c r="C222" s="2" t="s">
        <v>3076</v>
      </c>
    </row>
    <row r="223" spans="3:3" x14ac:dyDescent="0.2">
      <c r="C223" s="2" t="s">
        <v>3069</v>
      </c>
    </row>
    <row r="224" spans="3:3" x14ac:dyDescent="0.2">
      <c r="C224" s="2" t="s">
        <v>3080</v>
      </c>
    </row>
    <row r="225" spans="3:3" x14ac:dyDescent="0.2">
      <c r="C225" s="2" t="s">
        <v>3074</v>
      </c>
    </row>
    <row r="226" spans="3:3" x14ac:dyDescent="0.2">
      <c r="C226" s="2" t="s">
        <v>3070</v>
      </c>
    </row>
    <row r="227" spans="3:3" x14ac:dyDescent="0.2">
      <c r="C227" s="2" t="s">
        <v>3072</v>
      </c>
    </row>
    <row r="228" spans="3:3" x14ac:dyDescent="0.2">
      <c r="C228" s="2" t="s">
        <v>3067</v>
      </c>
    </row>
    <row r="229" spans="3:3" x14ac:dyDescent="0.2">
      <c r="C229" s="2" t="s">
        <v>3063</v>
      </c>
    </row>
    <row r="230" spans="3:3" x14ac:dyDescent="0.2">
      <c r="C230" s="2" t="s">
        <v>3049</v>
      </c>
    </row>
    <row r="231" spans="3:3" x14ac:dyDescent="0.2">
      <c r="C231" s="2" t="s">
        <v>3718</v>
      </c>
    </row>
    <row r="232" spans="3:3" x14ac:dyDescent="0.2">
      <c r="C232" s="2" t="s">
        <v>3719</v>
      </c>
    </row>
    <row r="233" spans="3:3" x14ac:dyDescent="0.2">
      <c r="C233" s="2" t="s">
        <v>3720</v>
      </c>
    </row>
    <row r="234" spans="3:3" x14ac:dyDescent="0.2">
      <c r="C234" s="2" t="s">
        <v>3721</v>
      </c>
    </row>
    <row r="235" spans="3:3" x14ac:dyDescent="0.2">
      <c r="C235" s="2" t="s">
        <v>3722</v>
      </c>
    </row>
    <row r="236" spans="3:3" x14ac:dyDescent="0.2">
      <c r="C236" s="2" t="s">
        <v>3723</v>
      </c>
    </row>
    <row r="237" spans="3:3" x14ac:dyDescent="0.2">
      <c r="C237" s="2" t="s">
        <v>3724</v>
      </c>
    </row>
    <row r="238" spans="3:3" x14ac:dyDescent="0.2">
      <c r="C238" s="2" t="s">
        <v>3725</v>
      </c>
    </row>
    <row r="239" spans="3:3" x14ac:dyDescent="0.2">
      <c r="C239" s="2" t="s">
        <v>3726</v>
      </c>
    </row>
    <row r="240" spans="3:3" x14ac:dyDescent="0.2">
      <c r="C240" s="2" t="s">
        <v>3727</v>
      </c>
    </row>
    <row r="241" spans="3:3" x14ac:dyDescent="0.2">
      <c r="C241" s="2" t="s">
        <v>3728</v>
      </c>
    </row>
    <row r="242" spans="3:3" x14ac:dyDescent="0.2">
      <c r="C242" s="2" t="s">
        <v>3729</v>
      </c>
    </row>
    <row r="243" spans="3:3" x14ac:dyDescent="0.2">
      <c r="C243" s="2" t="s">
        <v>3730</v>
      </c>
    </row>
    <row r="244" spans="3:3" x14ac:dyDescent="0.2">
      <c r="C244" s="2" t="s">
        <v>3731</v>
      </c>
    </row>
    <row r="245" spans="3:3" x14ac:dyDescent="0.2">
      <c r="C245" s="2" t="s">
        <v>3732</v>
      </c>
    </row>
    <row r="246" spans="3:3" x14ac:dyDescent="0.2">
      <c r="C246" s="2" t="s">
        <v>3733</v>
      </c>
    </row>
    <row r="247" spans="3:3" x14ac:dyDescent="0.2">
      <c r="C247" s="2" t="s">
        <v>3734</v>
      </c>
    </row>
    <row r="248" spans="3:3" x14ac:dyDescent="0.2">
      <c r="C248" s="2" t="s">
        <v>3735</v>
      </c>
    </row>
    <row r="249" spans="3:3" x14ac:dyDescent="0.2">
      <c r="C249" s="2" t="s">
        <v>3736</v>
      </c>
    </row>
    <row r="250" spans="3:3" x14ac:dyDescent="0.2">
      <c r="C250" s="2" t="s">
        <v>3737</v>
      </c>
    </row>
    <row r="251" spans="3:3" x14ac:dyDescent="0.2">
      <c r="C251" s="2" t="s">
        <v>3738</v>
      </c>
    </row>
    <row r="252" spans="3:3" x14ac:dyDescent="0.2">
      <c r="C252" s="2" t="s">
        <v>3739</v>
      </c>
    </row>
    <row r="253" spans="3:3" x14ac:dyDescent="0.2">
      <c r="C253" s="2" t="s">
        <v>3740</v>
      </c>
    </row>
    <row r="254" spans="3:3" x14ac:dyDescent="0.2">
      <c r="C254" s="2" t="s">
        <v>3741</v>
      </c>
    </row>
    <row r="255" spans="3:3" x14ac:dyDescent="0.2">
      <c r="C255" s="2" t="s">
        <v>3742</v>
      </c>
    </row>
    <row r="256" spans="3:3" x14ac:dyDescent="0.2">
      <c r="C256" s="2" t="s">
        <v>3743</v>
      </c>
    </row>
    <row r="257" spans="3:3" x14ac:dyDescent="0.2">
      <c r="C257" s="2" t="s">
        <v>3744</v>
      </c>
    </row>
    <row r="258" spans="3:3" x14ac:dyDescent="0.2">
      <c r="C258" s="2" t="s">
        <v>3745</v>
      </c>
    </row>
    <row r="259" spans="3:3" x14ac:dyDescent="0.2">
      <c r="C259" s="2" t="s">
        <v>3746</v>
      </c>
    </row>
    <row r="260" spans="3:3" x14ac:dyDescent="0.2">
      <c r="C260" s="2" t="s">
        <v>3747</v>
      </c>
    </row>
    <row r="261" spans="3:3" x14ac:dyDescent="0.2">
      <c r="C261" s="2" t="s">
        <v>3748</v>
      </c>
    </row>
    <row r="262" spans="3:3" x14ac:dyDescent="0.2">
      <c r="C262" s="2" t="s">
        <v>3749</v>
      </c>
    </row>
    <row r="263" spans="3:3" x14ac:dyDescent="0.2">
      <c r="C263" s="2" t="s">
        <v>3750</v>
      </c>
    </row>
    <row r="264" spans="3:3" x14ac:dyDescent="0.2">
      <c r="C264" s="2" t="s">
        <v>3751</v>
      </c>
    </row>
    <row r="265" spans="3:3" x14ac:dyDescent="0.2">
      <c r="C265" s="2" t="s">
        <v>3752</v>
      </c>
    </row>
    <row r="266" spans="3:3" x14ac:dyDescent="0.2">
      <c r="C266" s="2" t="s">
        <v>3753</v>
      </c>
    </row>
    <row r="267" spans="3:3" x14ac:dyDescent="0.2">
      <c r="C267" s="2" t="s">
        <v>3754</v>
      </c>
    </row>
    <row r="268" spans="3:3" x14ac:dyDescent="0.2">
      <c r="C268" s="2" t="s">
        <v>3755</v>
      </c>
    </row>
    <row r="269" spans="3:3" x14ac:dyDescent="0.2">
      <c r="C269" s="2" t="s">
        <v>3756</v>
      </c>
    </row>
    <row r="270" spans="3:3" x14ac:dyDescent="0.2">
      <c r="C270" s="2" t="s">
        <v>3757</v>
      </c>
    </row>
    <row r="271" spans="3:3" x14ac:dyDescent="0.2">
      <c r="C271" s="2" t="s">
        <v>3758</v>
      </c>
    </row>
    <row r="272" spans="3:3" x14ac:dyDescent="0.2">
      <c r="C272" s="2" t="s">
        <v>3759</v>
      </c>
    </row>
    <row r="273" spans="3:3" x14ac:dyDescent="0.2">
      <c r="C273" s="2" t="s">
        <v>3760</v>
      </c>
    </row>
    <row r="274" spans="3:3" x14ac:dyDescent="0.2">
      <c r="C274" s="2" t="s">
        <v>3761</v>
      </c>
    </row>
    <row r="275" spans="3:3" x14ac:dyDescent="0.2">
      <c r="C275" s="2" t="s">
        <v>3762</v>
      </c>
    </row>
    <row r="276" spans="3:3" x14ac:dyDescent="0.2">
      <c r="C276" s="2" t="s">
        <v>3763</v>
      </c>
    </row>
    <row r="277" spans="3:3" x14ac:dyDescent="0.2">
      <c r="C277" s="2" t="s">
        <v>3764</v>
      </c>
    </row>
    <row r="278" spans="3:3" x14ac:dyDescent="0.2">
      <c r="C278" s="2" t="s">
        <v>3765</v>
      </c>
    </row>
    <row r="279" spans="3:3" x14ac:dyDescent="0.2">
      <c r="C279" s="2" t="s">
        <v>3766</v>
      </c>
    </row>
    <row r="280" spans="3:3" x14ac:dyDescent="0.2">
      <c r="C280" s="2" t="s">
        <v>3767</v>
      </c>
    </row>
    <row r="281" spans="3:3" x14ac:dyDescent="0.2">
      <c r="C281" s="2" t="s">
        <v>3768</v>
      </c>
    </row>
    <row r="282" spans="3:3" x14ac:dyDescent="0.2">
      <c r="C282" s="2" t="s">
        <v>3769</v>
      </c>
    </row>
    <row r="283" spans="3:3" x14ac:dyDescent="0.2">
      <c r="C283" s="2" t="s">
        <v>3770</v>
      </c>
    </row>
    <row r="284" spans="3:3" x14ac:dyDescent="0.2">
      <c r="C284" s="2" t="s">
        <v>3771</v>
      </c>
    </row>
    <row r="285" spans="3:3" x14ac:dyDescent="0.2">
      <c r="C285" s="2" t="s">
        <v>3772</v>
      </c>
    </row>
    <row r="286" spans="3:3" x14ac:dyDescent="0.2">
      <c r="C286" s="2" t="s">
        <v>3773</v>
      </c>
    </row>
    <row r="287" spans="3:3" x14ac:dyDescent="0.2">
      <c r="C287" s="2" t="s">
        <v>3774</v>
      </c>
    </row>
    <row r="288" spans="3:3" x14ac:dyDescent="0.2">
      <c r="C288" s="2" t="s">
        <v>3775</v>
      </c>
    </row>
    <row r="289" spans="3:3" x14ac:dyDescent="0.2">
      <c r="C289" s="2" t="s">
        <v>3776</v>
      </c>
    </row>
    <row r="290" spans="3:3" x14ac:dyDescent="0.2">
      <c r="C290" s="2" t="s">
        <v>3777</v>
      </c>
    </row>
    <row r="291" spans="3:3" x14ac:dyDescent="0.2">
      <c r="C291" s="2" t="s">
        <v>3778</v>
      </c>
    </row>
    <row r="292" spans="3:3" x14ac:dyDescent="0.2">
      <c r="C292" s="2" t="s">
        <v>3779</v>
      </c>
    </row>
    <row r="293" spans="3:3" x14ac:dyDescent="0.2">
      <c r="C293" s="2" t="s">
        <v>3780</v>
      </c>
    </row>
    <row r="294" spans="3:3" x14ac:dyDescent="0.2">
      <c r="C294" s="2" t="s">
        <v>3781</v>
      </c>
    </row>
    <row r="295" spans="3:3" x14ac:dyDescent="0.2">
      <c r="C295" s="2" t="s">
        <v>3782</v>
      </c>
    </row>
    <row r="296" spans="3:3" x14ac:dyDescent="0.2">
      <c r="C296" s="2" t="s">
        <v>3783</v>
      </c>
    </row>
    <row r="297" spans="3:3" x14ac:dyDescent="0.2">
      <c r="C297" s="2" t="s">
        <v>3784</v>
      </c>
    </row>
    <row r="298" spans="3:3" x14ac:dyDescent="0.2">
      <c r="C298" s="2" t="s">
        <v>3785</v>
      </c>
    </row>
    <row r="299" spans="3:3" x14ac:dyDescent="0.2">
      <c r="C299" s="2" t="s">
        <v>3786</v>
      </c>
    </row>
    <row r="300" spans="3:3" x14ac:dyDescent="0.2">
      <c r="C300" s="2" t="s">
        <v>3787</v>
      </c>
    </row>
    <row r="301" spans="3:3" x14ac:dyDescent="0.2">
      <c r="C301" s="2" t="s">
        <v>3788</v>
      </c>
    </row>
    <row r="302" spans="3:3" x14ac:dyDescent="0.2">
      <c r="C302" s="2" t="s">
        <v>3789</v>
      </c>
    </row>
    <row r="303" spans="3:3" x14ac:dyDescent="0.2">
      <c r="C303" s="2" t="s">
        <v>3790</v>
      </c>
    </row>
    <row r="304" spans="3:3" x14ac:dyDescent="0.2">
      <c r="C304" s="2" t="s">
        <v>3791</v>
      </c>
    </row>
    <row r="305" spans="3:3" x14ac:dyDescent="0.2">
      <c r="C305" s="2" t="s">
        <v>3792</v>
      </c>
    </row>
    <row r="306" spans="3:3" x14ac:dyDescent="0.2">
      <c r="C306" s="2" t="s">
        <v>3372</v>
      </c>
    </row>
    <row r="307" spans="3:3" x14ac:dyDescent="0.2">
      <c r="C307" s="2" t="s">
        <v>3400</v>
      </c>
    </row>
    <row r="308" spans="3:3" x14ac:dyDescent="0.2">
      <c r="C308" s="2" t="s">
        <v>3793</v>
      </c>
    </row>
    <row r="309" spans="3:3" x14ac:dyDescent="0.2">
      <c r="C309" s="2" t="s">
        <v>3397</v>
      </c>
    </row>
    <row r="310" spans="3:3" x14ac:dyDescent="0.2">
      <c r="C310" s="2" t="s">
        <v>3398</v>
      </c>
    </row>
    <row r="311" spans="3:3" x14ac:dyDescent="0.2">
      <c r="C311" s="2" t="s">
        <v>3395</v>
      </c>
    </row>
    <row r="312" spans="3:3" x14ac:dyDescent="0.2">
      <c r="C312" s="2" t="s">
        <v>3381</v>
      </c>
    </row>
    <row r="313" spans="3:3" x14ac:dyDescent="0.2">
      <c r="C313" s="2" t="s">
        <v>3794</v>
      </c>
    </row>
    <row r="314" spans="3:3" x14ac:dyDescent="0.2">
      <c r="C314" s="2" t="s">
        <v>3396</v>
      </c>
    </row>
    <row r="315" spans="3:3" x14ac:dyDescent="0.2">
      <c r="C315" s="2" t="s">
        <v>3795</v>
      </c>
    </row>
    <row r="316" spans="3:3" x14ac:dyDescent="0.2">
      <c r="C316" s="2" t="s">
        <v>3796</v>
      </c>
    </row>
    <row r="317" spans="3:3" x14ac:dyDescent="0.2">
      <c r="C317" s="2" t="s">
        <v>3401</v>
      </c>
    </row>
    <row r="318" spans="3:3" x14ac:dyDescent="0.2">
      <c r="C318" s="2" t="s">
        <v>3797</v>
      </c>
    </row>
    <row r="319" spans="3:3" x14ac:dyDescent="0.2">
      <c r="C319" s="2" t="s">
        <v>3360</v>
      </c>
    </row>
    <row r="320" spans="3:3" x14ac:dyDescent="0.2">
      <c r="C320" s="2" t="s">
        <v>3378</v>
      </c>
    </row>
    <row r="321" spans="3:3" x14ac:dyDescent="0.2">
      <c r="C321" s="2" t="s">
        <v>3370</v>
      </c>
    </row>
    <row r="322" spans="3:3" x14ac:dyDescent="0.2">
      <c r="C322" s="2" t="s">
        <v>3380</v>
      </c>
    </row>
    <row r="323" spans="3:3" x14ac:dyDescent="0.2">
      <c r="C323" s="2" t="s">
        <v>3392</v>
      </c>
    </row>
    <row r="324" spans="3:3" x14ac:dyDescent="0.2">
      <c r="C324" s="2" t="s">
        <v>3363</v>
      </c>
    </row>
    <row r="325" spans="3:3" x14ac:dyDescent="0.2">
      <c r="C325" s="2" t="s">
        <v>3369</v>
      </c>
    </row>
    <row r="326" spans="3:3" x14ac:dyDescent="0.2">
      <c r="C326" s="2" t="s">
        <v>3361</v>
      </c>
    </row>
    <row r="327" spans="3:3" x14ac:dyDescent="0.2">
      <c r="C327" s="2" t="s">
        <v>3376</v>
      </c>
    </row>
    <row r="328" spans="3:3" x14ac:dyDescent="0.2">
      <c r="C328" s="2" t="s">
        <v>3347</v>
      </c>
    </row>
    <row r="329" spans="3:3" x14ac:dyDescent="0.2">
      <c r="C329" s="2" t="s">
        <v>3336</v>
      </c>
    </row>
    <row r="330" spans="3:3" x14ac:dyDescent="0.2">
      <c r="C330" s="2" t="s">
        <v>3310</v>
      </c>
    </row>
    <row r="331" spans="3:3" x14ac:dyDescent="0.2">
      <c r="C331" s="2" t="s">
        <v>3297</v>
      </c>
    </row>
    <row r="332" spans="3:3" x14ac:dyDescent="0.2">
      <c r="C332" s="2" t="s">
        <v>3337</v>
      </c>
    </row>
    <row r="333" spans="3:3" x14ac:dyDescent="0.2">
      <c r="C333" s="2" t="s">
        <v>3334</v>
      </c>
    </row>
    <row r="334" spans="3:3" x14ac:dyDescent="0.2">
      <c r="C334" s="2" t="s">
        <v>3300</v>
      </c>
    </row>
    <row r="335" spans="3:3" x14ac:dyDescent="0.2">
      <c r="C335" s="2" t="s">
        <v>3303</v>
      </c>
    </row>
    <row r="336" spans="3:3" x14ac:dyDescent="0.2">
      <c r="C336" s="2" t="s">
        <v>3364</v>
      </c>
    </row>
    <row r="337" spans="3:3" x14ac:dyDescent="0.2">
      <c r="C337" s="2" t="s">
        <v>3355</v>
      </c>
    </row>
    <row r="338" spans="3:3" x14ac:dyDescent="0.2">
      <c r="C338" s="2" t="s">
        <v>3354</v>
      </c>
    </row>
    <row r="339" spans="3:3" x14ac:dyDescent="0.2">
      <c r="C339" s="2" t="s">
        <v>3349</v>
      </c>
    </row>
    <row r="340" spans="3:3" x14ac:dyDescent="0.2">
      <c r="C340" s="2" t="s">
        <v>3344</v>
      </c>
    </row>
    <row r="341" spans="3:3" x14ac:dyDescent="0.2">
      <c r="C341" s="2" t="s">
        <v>3385</v>
      </c>
    </row>
    <row r="342" spans="3:3" x14ac:dyDescent="0.2">
      <c r="C342" s="2" t="s">
        <v>3388</v>
      </c>
    </row>
    <row r="343" spans="3:3" x14ac:dyDescent="0.2">
      <c r="C343" s="2" t="s">
        <v>3357</v>
      </c>
    </row>
    <row r="344" spans="3:3" x14ac:dyDescent="0.2">
      <c r="C344" s="2" t="s">
        <v>3387</v>
      </c>
    </row>
    <row r="345" spans="3:3" x14ac:dyDescent="0.2">
      <c r="C345" s="2" t="s">
        <v>3315</v>
      </c>
    </row>
    <row r="346" spans="3:3" x14ac:dyDescent="0.2">
      <c r="C346" s="2" t="s">
        <v>3324</v>
      </c>
    </row>
    <row r="347" spans="3:3" x14ac:dyDescent="0.2">
      <c r="C347" s="2" t="s">
        <v>3316</v>
      </c>
    </row>
    <row r="348" spans="3:3" x14ac:dyDescent="0.2">
      <c r="C348" s="2" t="s">
        <v>3319</v>
      </c>
    </row>
    <row r="349" spans="3:3" x14ac:dyDescent="0.2">
      <c r="C349" s="2" t="s">
        <v>3342</v>
      </c>
    </row>
    <row r="350" spans="3:3" x14ac:dyDescent="0.2">
      <c r="C350" s="2" t="s">
        <v>3284</v>
      </c>
    </row>
    <row r="351" spans="3:3" x14ac:dyDescent="0.2">
      <c r="C351" s="2" t="s">
        <v>3286</v>
      </c>
    </row>
    <row r="352" spans="3:3" x14ac:dyDescent="0.2">
      <c r="C352" s="2" t="s">
        <v>3323</v>
      </c>
    </row>
    <row r="353" spans="3:3" x14ac:dyDescent="0.2">
      <c r="C353" s="2" t="s">
        <v>3329</v>
      </c>
    </row>
    <row r="354" spans="3:3" x14ac:dyDescent="0.2">
      <c r="C354" s="2" t="s">
        <v>3283</v>
      </c>
    </row>
    <row r="355" spans="3:3" x14ac:dyDescent="0.2">
      <c r="C355" s="2" t="s">
        <v>3285</v>
      </c>
    </row>
    <row r="356" spans="3:3" x14ac:dyDescent="0.2">
      <c r="C356" s="2" t="s">
        <v>3292</v>
      </c>
    </row>
    <row r="357" spans="3:3" x14ac:dyDescent="0.2">
      <c r="C357" s="2" t="s">
        <v>3294</v>
      </c>
    </row>
    <row r="358" spans="3:3" x14ac:dyDescent="0.2">
      <c r="C358" s="2" t="s">
        <v>3267</v>
      </c>
    </row>
    <row r="359" spans="3:3" x14ac:dyDescent="0.2">
      <c r="C359" s="2" t="s">
        <v>3270</v>
      </c>
    </row>
    <row r="360" spans="3:3" x14ac:dyDescent="0.2">
      <c r="C360" s="2" t="s">
        <v>3321</v>
      </c>
    </row>
    <row r="361" spans="3:3" x14ac:dyDescent="0.2">
      <c r="C361" s="2" t="s">
        <v>3271</v>
      </c>
    </row>
    <row r="362" spans="3:3" x14ac:dyDescent="0.2">
      <c r="C362" s="2" t="s">
        <v>3263</v>
      </c>
    </row>
    <row r="363" spans="3:3" x14ac:dyDescent="0.2">
      <c r="C363" s="2" t="s">
        <v>3238</v>
      </c>
    </row>
    <row r="364" spans="3:3" x14ac:dyDescent="0.2">
      <c r="C364" s="2" t="s">
        <v>3258</v>
      </c>
    </row>
    <row r="365" spans="3:3" x14ac:dyDescent="0.2">
      <c r="C365" s="2" t="s">
        <v>3241</v>
      </c>
    </row>
    <row r="366" spans="3:3" x14ac:dyDescent="0.2">
      <c r="C366" s="2" t="s">
        <v>3245</v>
      </c>
    </row>
    <row r="367" spans="3:3" x14ac:dyDescent="0.2">
      <c r="C367" s="2" t="s">
        <v>3239</v>
      </c>
    </row>
    <row r="368" spans="3:3" x14ac:dyDescent="0.2">
      <c r="C368" s="2" t="s">
        <v>3332</v>
      </c>
    </row>
    <row r="369" spans="3:3" x14ac:dyDescent="0.2">
      <c r="C369" s="2" t="s">
        <v>3343</v>
      </c>
    </row>
    <row r="370" spans="3:3" x14ac:dyDescent="0.2">
      <c r="C370" s="2" t="s">
        <v>3330</v>
      </c>
    </row>
    <row r="371" spans="3:3" x14ac:dyDescent="0.2">
      <c r="C371" s="2" t="s">
        <v>3278</v>
      </c>
    </row>
    <row r="372" spans="3:3" x14ac:dyDescent="0.2">
      <c r="C372" s="2" t="s">
        <v>3326</v>
      </c>
    </row>
    <row r="373" spans="3:3" x14ac:dyDescent="0.2">
      <c r="C373" s="2" t="s">
        <v>3312</v>
      </c>
    </row>
    <row r="374" spans="3:3" x14ac:dyDescent="0.2">
      <c r="C374" s="2" t="s">
        <v>3313</v>
      </c>
    </row>
    <row r="375" spans="3:3" x14ac:dyDescent="0.2">
      <c r="C375" s="2" t="s">
        <v>3305</v>
      </c>
    </row>
    <row r="376" spans="3:3" x14ac:dyDescent="0.2">
      <c r="C376" s="2" t="s">
        <v>3276</v>
      </c>
    </row>
    <row r="377" spans="3:3" x14ac:dyDescent="0.2">
      <c r="C377" s="2" t="s">
        <v>3308</v>
      </c>
    </row>
    <row r="378" spans="3:3" x14ac:dyDescent="0.2">
      <c r="C378" s="2" t="s">
        <v>3279</v>
      </c>
    </row>
    <row r="379" spans="3:3" x14ac:dyDescent="0.2">
      <c r="C379" s="2" t="s">
        <v>3311</v>
      </c>
    </row>
    <row r="380" spans="3:3" x14ac:dyDescent="0.2">
      <c r="C380" s="2" t="s">
        <v>3708</v>
      </c>
    </row>
    <row r="381" spans="3:3" x14ac:dyDescent="0.2">
      <c r="C381" s="2" t="s">
        <v>3295</v>
      </c>
    </row>
    <row r="382" spans="3:3" x14ac:dyDescent="0.2">
      <c r="C382" s="2" t="s">
        <v>3272</v>
      </c>
    </row>
    <row r="383" spans="3:3" x14ac:dyDescent="0.2">
      <c r="C383" s="2" t="s">
        <v>3296</v>
      </c>
    </row>
    <row r="384" spans="3:3" x14ac:dyDescent="0.2">
      <c r="C384" s="2" t="s">
        <v>3281</v>
      </c>
    </row>
    <row r="385" spans="3:3" x14ac:dyDescent="0.2">
      <c r="C385" s="2" t="s">
        <v>3260</v>
      </c>
    </row>
    <row r="386" spans="3:3" x14ac:dyDescent="0.2">
      <c r="C386" s="2" t="s">
        <v>3264</v>
      </c>
    </row>
    <row r="387" spans="3:3" x14ac:dyDescent="0.2">
      <c r="C387" s="2" t="s">
        <v>3240</v>
      </c>
    </row>
    <row r="388" spans="3:3" x14ac:dyDescent="0.2">
      <c r="C388" s="2" t="s">
        <v>3228</v>
      </c>
    </row>
    <row r="389" spans="3:3" x14ac:dyDescent="0.2">
      <c r="C389" s="2" t="s">
        <v>3226</v>
      </c>
    </row>
    <row r="390" spans="3:3" x14ac:dyDescent="0.2">
      <c r="C390" s="2" t="s">
        <v>3209</v>
      </c>
    </row>
    <row r="391" spans="3:3" x14ac:dyDescent="0.2">
      <c r="C391" s="2" t="s">
        <v>3220</v>
      </c>
    </row>
    <row r="392" spans="3:3" x14ac:dyDescent="0.2">
      <c r="C392" s="2" t="s">
        <v>3229</v>
      </c>
    </row>
    <row r="393" spans="3:3" x14ac:dyDescent="0.2">
      <c r="C393" s="2" t="s">
        <v>3231</v>
      </c>
    </row>
    <row r="394" spans="3:3" x14ac:dyDescent="0.2">
      <c r="C394" s="2" t="s">
        <v>3307</v>
      </c>
    </row>
    <row r="395" spans="3:3" x14ac:dyDescent="0.2">
      <c r="C395" s="2" t="s">
        <v>3208</v>
      </c>
    </row>
    <row r="396" spans="3:3" x14ac:dyDescent="0.2">
      <c r="C396" s="2" t="s">
        <v>3215</v>
      </c>
    </row>
    <row r="397" spans="3:3" x14ac:dyDescent="0.2">
      <c r="C397" s="2" t="s">
        <v>3210</v>
      </c>
    </row>
    <row r="398" spans="3:3" x14ac:dyDescent="0.2">
      <c r="C398" s="2" t="s">
        <v>3211</v>
      </c>
    </row>
    <row r="399" spans="3:3" x14ac:dyDescent="0.2">
      <c r="C399" s="2" t="s">
        <v>3216</v>
      </c>
    </row>
    <row r="400" spans="3:3" x14ac:dyDescent="0.2">
      <c r="C400" s="2" t="s">
        <v>3212</v>
      </c>
    </row>
    <row r="401" spans="3:3" x14ac:dyDescent="0.2">
      <c r="C401" s="2" t="s">
        <v>3217</v>
      </c>
    </row>
    <row r="402" spans="3:3" x14ac:dyDescent="0.2">
      <c r="C402" s="2" t="s">
        <v>3202</v>
      </c>
    </row>
    <row r="403" spans="3:3" x14ac:dyDescent="0.2">
      <c r="C403" s="2" t="s">
        <v>3203</v>
      </c>
    </row>
    <row r="404" spans="3:3" x14ac:dyDescent="0.2">
      <c r="C404" s="2" t="s">
        <v>3255</v>
      </c>
    </row>
    <row r="405" spans="3:3" x14ac:dyDescent="0.2">
      <c r="C405" s="2" t="s">
        <v>3262</v>
      </c>
    </row>
    <row r="406" spans="3:3" x14ac:dyDescent="0.2">
      <c r="C406" s="2" t="s">
        <v>3253</v>
      </c>
    </row>
    <row r="407" spans="3:3" x14ac:dyDescent="0.2">
      <c r="C407" s="2" t="s">
        <v>3195</v>
      </c>
    </row>
    <row r="408" spans="3:3" x14ac:dyDescent="0.2">
      <c r="C408" s="2" t="s">
        <v>3234</v>
      </c>
    </row>
    <row r="409" spans="3:3" x14ac:dyDescent="0.2">
      <c r="C409" s="2" t="s">
        <v>3206</v>
      </c>
    </row>
    <row r="410" spans="3:3" x14ac:dyDescent="0.2">
      <c r="C410" s="2" t="s">
        <v>3207</v>
      </c>
    </row>
    <row r="411" spans="3:3" x14ac:dyDescent="0.2">
      <c r="C411" s="2" t="s">
        <v>3251</v>
      </c>
    </row>
    <row r="412" spans="3:3" x14ac:dyDescent="0.2">
      <c r="C412" s="2" t="s">
        <v>3237</v>
      </c>
    </row>
    <row r="413" spans="3:3" x14ac:dyDescent="0.2">
      <c r="C413" s="2" t="s">
        <v>3232</v>
      </c>
    </row>
    <row r="414" spans="3:3" x14ac:dyDescent="0.2">
      <c r="C414" s="2" t="s">
        <v>3192</v>
      </c>
    </row>
    <row r="415" spans="3:3" x14ac:dyDescent="0.2">
      <c r="C415" s="2" t="s">
        <v>3178</v>
      </c>
    </row>
    <row r="416" spans="3:3" x14ac:dyDescent="0.2">
      <c r="C416" s="2" t="s">
        <v>3236</v>
      </c>
    </row>
    <row r="417" spans="3:3" x14ac:dyDescent="0.2">
      <c r="C417" s="2" t="s">
        <v>3194</v>
      </c>
    </row>
    <row r="418" spans="3:3" x14ac:dyDescent="0.2">
      <c r="C418" s="2" t="s">
        <v>3249</v>
      </c>
    </row>
    <row r="419" spans="3:3" x14ac:dyDescent="0.2">
      <c r="C419" s="2" t="s">
        <v>3252</v>
      </c>
    </row>
    <row r="420" spans="3:3" x14ac:dyDescent="0.2">
      <c r="C420" s="2" t="s">
        <v>3204</v>
      </c>
    </row>
    <row r="421" spans="3:3" x14ac:dyDescent="0.2">
      <c r="C421" s="2" t="s">
        <v>3186</v>
      </c>
    </row>
    <row r="422" spans="3:3" x14ac:dyDescent="0.2">
      <c r="C422" s="2" t="s">
        <v>3189</v>
      </c>
    </row>
    <row r="423" spans="3:3" x14ac:dyDescent="0.2">
      <c r="C423" s="2" t="s">
        <v>3185</v>
      </c>
    </row>
    <row r="424" spans="3:3" x14ac:dyDescent="0.2">
      <c r="C424" s="2" t="s">
        <v>3102</v>
      </c>
    </row>
    <row r="425" spans="3:3" x14ac:dyDescent="0.2">
      <c r="C425" s="2" t="s">
        <v>3177</v>
      </c>
    </row>
    <row r="426" spans="3:3" x14ac:dyDescent="0.2">
      <c r="C426" s="2" t="s">
        <v>3173</v>
      </c>
    </row>
    <row r="427" spans="3:3" x14ac:dyDescent="0.2">
      <c r="C427" s="2" t="s">
        <v>3176</v>
      </c>
    </row>
    <row r="428" spans="3:3" x14ac:dyDescent="0.2">
      <c r="C428" s="2" t="s">
        <v>3104</v>
      </c>
    </row>
    <row r="429" spans="3:3" x14ac:dyDescent="0.2">
      <c r="C429" s="2" t="s">
        <v>3132</v>
      </c>
    </row>
    <row r="430" spans="3:3" x14ac:dyDescent="0.2">
      <c r="C430" s="2" t="s">
        <v>3121</v>
      </c>
    </row>
    <row r="431" spans="3:3" x14ac:dyDescent="0.2">
      <c r="C431" s="2" t="s">
        <v>3146</v>
      </c>
    </row>
    <row r="432" spans="3:3" x14ac:dyDescent="0.2">
      <c r="C432" s="2" t="s">
        <v>3137</v>
      </c>
    </row>
    <row r="433" spans="3:3" x14ac:dyDescent="0.2">
      <c r="C433" s="2" t="s">
        <v>3161</v>
      </c>
    </row>
    <row r="434" spans="3:3" x14ac:dyDescent="0.2">
      <c r="C434" s="2" t="s">
        <v>3149</v>
      </c>
    </row>
    <row r="435" spans="3:3" x14ac:dyDescent="0.2">
      <c r="C435" s="2" t="s">
        <v>3118</v>
      </c>
    </row>
    <row r="436" spans="3:3" x14ac:dyDescent="0.2">
      <c r="C436" s="2" t="s">
        <v>3197</v>
      </c>
    </row>
    <row r="437" spans="3:3" x14ac:dyDescent="0.2">
      <c r="C437" s="2" t="s">
        <v>3201</v>
      </c>
    </row>
    <row r="438" spans="3:3" x14ac:dyDescent="0.2">
      <c r="C438" s="2" t="s">
        <v>3233</v>
      </c>
    </row>
    <row r="439" spans="3:3" x14ac:dyDescent="0.2">
      <c r="C439" s="2" t="s">
        <v>3141</v>
      </c>
    </row>
    <row r="440" spans="3:3" x14ac:dyDescent="0.2">
      <c r="C440" s="2" t="s">
        <v>3159</v>
      </c>
    </row>
    <row r="441" spans="3:3" x14ac:dyDescent="0.2">
      <c r="C441" s="2" t="s">
        <v>3170</v>
      </c>
    </row>
    <row r="442" spans="3:3" x14ac:dyDescent="0.2">
      <c r="C442" s="2" t="s">
        <v>3089</v>
      </c>
    </row>
    <row r="443" spans="3:3" x14ac:dyDescent="0.2">
      <c r="C443" s="2" t="s">
        <v>3105</v>
      </c>
    </row>
    <row r="444" spans="3:3" x14ac:dyDescent="0.2">
      <c r="C444" s="2" t="s">
        <v>3160</v>
      </c>
    </row>
    <row r="445" spans="3:3" x14ac:dyDescent="0.2">
      <c r="C445" s="2" t="s">
        <v>3158</v>
      </c>
    </row>
    <row r="446" spans="3:3" x14ac:dyDescent="0.2">
      <c r="C446" s="2" t="s">
        <v>3136</v>
      </c>
    </row>
    <row r="447" spans="3:3" x14ac:dyDescent="0.2">
      <c r="C447" s="2" t="s">
        <v>3180</v>
      </c>
    </row>
    <row r="448" spans="3:3" x14ac:dyDescent="0.2">
      <c r="C448" s="2" t="s">
        <v>3150</v>
      </c>
    </row>
    <row r="449" spans="3:3" x14ac:dyDescent="0.2">
      <c r="C449" s="2" t="s">
        <v>3190</v>
      </c>
    </row>
    <row r="450" spans="3:3" x14ac:dyDescent="0.2">
      <c r="C450" s="2" t="s">
        <v>3131</v>
      </c>
    </row>
    <row r="451" spans="3:3" x14ac:dyDescent="0.2">
      <c r="C451" s="2" t="s">
        <v>3034</v>
      </c>
    </row>
    <row r="452" spans="3:3" x14ac:dyDescent="0.2">
      <c r="C452" s="2" t="s">
        <v>3182</v>
      </c>
    </row>
    <row r="453" spans="3:3" x14ac:dyDescent="0.2">
      <c r="C453" s="2" t="s">
        <v>3033</v>
      </c>
    </row>
    <row r="454" spans="3:3" x14ac:dyDescent="0.2">
      <c r="C454" s="2" t="s">
        <v>3090</v>
      </c>
    </row>
    <row r="455" spans="3:3" x14ac:dyDescent="0.2">
      <c r="C455" s="2" t="s">
        <v>3055</v>
      </c>
    </row>
    <row r="456" spans="3:3" x14ac:dyDescent="0.2">
      <c r="C456" s="2" t="s">
        <v>3068</v>
      </c>
    </row>
    <row r="457" spans="3:3" x14ac:dyDescent="0.2">
      <c r="C457" s="2" t="s">
        <v>3042</v>
      </c>
    </row>
    <row r="458" spans="3:3" x14ac:dyDescent="0.2">
      <c r="C458" s="2" t="s">
        <v>3171</v>
      </c>
    </row>
    <row r="459" spans="3:3" x14ac:dyDescent="0.2">
      <c r="C459" s="2" t="s">
        <v>3164</v>
      </c>
    </row>
    <row r="460" spans="3:3" x14ac:dyDescent="0.2">
      <c r="C460" s="2" t="s">
        <v>3027</v>
      </c>
    </row>
    <row r="461" spans="3:3" x14ac:dyDescent="0.2">
      <c r="C461" s="2" t="s">
        <v>3114</v>
      </c>
    </row>
    <row r="462" spans="3:3" x14ac:dyDescent="0.2">
      <c r="C462" s="2" t="s">
        <v>3122</v>
      </c>
    </row>
    <row r="463" spans="3:3" x14ac:dyDescent="0.2">
      <c r="C463" s="2" t="s">
        <v>3184</v>
      </c>
    </row>
    <row r="464" spans="3:3" x14ac:dyDescent="0.2">
      <c r="C464" s="2" t="s">
        <v>3116</v>
      </c>
    </row>
    <row r="465" spans="3:3" x14ac:dyDescent="0.2">
      <c r="C465" s="2" t="s">
        <v>3115</v>
      </c>
    </row>
    <row r="466" spans="3:3" x14ac:dyDescent="0.2">
      <c r="C466" s="2" t="s">
        <v>3127</v>
      </c>
    </row>
    <row r="467" spans="3:3" x14ac:dyDescent="0.2">
      <c r="C467" s="2" t="s">
        <v>3144</v>
      </c>
    </row>
    <row r="468" spans="3:3" x14ac:dyDescent="0.2">
      <c r="C468" s="2" t="s">
        <v>3162</v>
      </c>
    </row>
    <row r="469" spans="3:3" x14ac:dyDescent="0.2">
      <c r="C469" s="2" t="s">
        <v>3086</v>
      </c>
    </row>
    <row r="470" spans="3:3" x14ac:dyDescent="0.2">
      <c r="C470" s="2" t="s">
        <v>3096</v>
      </c>
    </row>
    <row r="471" spans="3:3" x14ac:dyDescent="0.2">
      <c r="C471" s="2" t="s">
        <v>3057</v>
      </c>
    </row>
    <row r="472" spans="3:3" x14ac:dyDescent="0.2">
      <c r="C472" s="2" t="s">
        <v>3047</v>
      </c>
    </row>
    <row r="473" spans="3:3" x14ac:dyDescent="0.2">
      <c r="C473" s="2" t="s">
        <v>3125</v>
      </c>
    </row>
    <row r="474" spans="3:3" x14ac:dyDescent="0.2">
      <c r="C474" s="2" t="s">
        <v>3077</v>
      </c>
    </row>
    <row r="475" spans="3:3" x14ac:dyDescent="0.2">
      <c r="C475" s="2" t="s">
        <v>3065</v>
      </c>
    </row>
    <row r="476" spans="3:3" x14ac:dyDescent="0.2">
      <c r="C476" s="2" t="s">
        <v>3066</v>
      </c>
    </row>
    <row r="477" spans="3:3" x14ac:dyDescent="0.2">
      <c r="C477" s="2" t="s">
        <v>3151</v>
      </c>
    </row>
    <row r="478" spans="3:3" x14ac:dyDescent="0.2">
      <c r="C478" s="2" t="s">
        <v>3148</v>
      </c>
    </row>
    <row r="479" spans="3:3" x14ac:dyDescent="0.2">
      <c r="C479" s="2" t="s">
        <v>3075</v>
      </c>
    </row>
    <row r="480" spans="3:3" x14ac:dyDescent="0.2">
      <c r="C480" s="2" t="s">
        <v>3053</v>
      </c>
    </row>
    <row r="481" spans="3:3" x14ac:dyDescent="0.2">
      <c r="C481" s="2" t="s">
        <v>3120</v>
      </c>
    </row>
    <row r="482" spans="3:3" x14ac:dyDescent="0.2">
      <c r="C482" s="2" t="s">
        <v>3156</v>
      </c>
    </row>
    <row r="483" spans="3:3" x14ac:dyDescent="0.2">
      <c r="C483" s="2" t="s">
        <v>3058</v>
      </c>
    </row>
    <row r="484" spans="3:3" x14ac:dyDescent="0.2">
      <c r="C484" s="2" t="s">
        <v>3064</v>
      </c>
    </row>
    <row r="485" spans="3:3" x14ac:dyDescent="0.2">
      <c r="C485" s="2" t="s">
        <v>3061</v>
      </c>
    </row>
    <row r="486" spans="3:3" x14ac:dyDescent="0.2">
      <c r="C486" s="2" t="s">
        <v>3039</v>
      </c>
    </row>
    <row r="487" spans="3:3" x14ac:dyDescent="0.2">
      <c r="C487" s="2" t="s">
        <v>3052</v>
      </c>
    </row>
    <row r="488" spans="3:3" x14ac:dyDescent="0.2">
      <c r="C488" s="2" t="s">
        <v>3168</v>
      </c>
    </row>
    <row r="489" spans="3:3" x14ac:dyDescent="0.2">
      <c r="C489" s="2" t="s">
        <v>3041</v>
      </c>
    </row>
    <row r="490" spans="3:3" x14ac:dyDescent="0.2">
      <c r="C490" s="2" t="s">
        <v>3071</v>
      </c>
    </row>
    <row r="491" spans="3:3" x14ac:dyDescent="0.2">
      <c r="C491" s="2" t="s">
        <v>3045</v>
      </c>
    </row>
    <row r="492" spans="3:3" x14ac:dyDescent="0.2">
      <c r="C492" s="2" t="s">
        <v>3050</v>
      </c>
    </row>
    <row r="493" spans="3:3" x14ac:dyDescent="0.2">
      <c r="C493" s="2" t="s">
        <v>3165</v>
      </c>
    </row>
    <row r="494" spans="3:3" x14ac:dyDescent="0.2">
      <c r="C494" s="2" t="s">
        <v>3087</v>
      </c>
    </row>
    <row r="495" spans="3:3" x14ac:dyDescent="0.2">
      <c r="C495" s="2" t="s">
        <v>3081</v>
      </c>
    </row>
    <row r="496" spans="3:3" x14ac:dyDescent="0.2">
      <c r="C496" s="2" t="s">
        <v>3093</v>
      </c>
    </row>
    <row r="497" spans="3:3" x14ac:dyDescent="0.2">
      <c r="C497" s="2" t="s">
        <v>3099</v>
      </c>
    </row>
    <row r="498" spans="3:3" x14ac:dyDescent="0.2">
      <c r="C498" s="2" t="s">
        <v>3026</v>
      </c>
    </row>
    <row r="499" spans="3:3" x14ac:dyDescent="0.2">
      <c r="C499" s="2" t="s">
        <v>3035</v>
      </c>
    </row>
    <row r="500" spans="3:3" x14ac:dyDescent="0.2">
      <c r="C500" s="2" t="s">
        <v>3798</v>
      </c>
    </row>
    <row r="501" spans="3:3" x14ac:dyDescent="0.2">
      <c r="C501" s="2" t="s">
        <v>3032</v>
      </c>
    </row>
    <row r="502" spans="3:3" x14ac:dyDescent="0.2">
      <c r="C502" s="2" t="s">
        <v>3084</v>
      </c>
    </row>
    <row r="503" spans="3:3" x14ac:dyDescent="0.2">
      <c r="C503" s="2" t="s">
        <v>3051</v>
      </c>
    </row>
    <row r="504" spans="3:3" x14ac:dyDescent="0.2">
      <c r="C504" s="2" t="s">
        <v>3043</v>
      </c>
    </row>
    <row r="505" spans="3:3" x14ac:dyDescent="0.2">
      <c r="C505" s="2" t="s">
        <v>3799</v>
      </c>
    </row>
    <row r="506" spans="3:3" x14ac:dyDescent="0.2">
      <c r="C506" s="2" t="s">
        <v>3169</v>
      </c>
    </row>
    <row r="507" spans="3:3" x14ac:dyDescent="0.2">
      <c r="C507" s="2" t="s">
        <v>3800</v>
      </c>
    </row>
    <row r="508" spans="3:3" x14ac:dyDescent="0.2">
      <c r="C508" s="2" t="s">
        <v>3088</v>
      </c>
    </row>
    <row r="509" spans="3:3" x14ac:dyDescent="0.2">
      <c r="C509" s="2" t="s">
        <v>3801</v>
      </c>
    </row>
    <row r="510" spans="3:3" x14ac:dyDescent="0.2">
      <c r="C510" s="2" t="s">
        <v>3094</v>
      </c>
    </row>
    <row r="511" spans="3:3" x14ac:dyDescent="0.2">
      <c r="C511" s="2" t="s">
        <v>3092</v>
      </c>
    </row>
    <row r="512" spans="3:3" x14ac:dyDescent="0.2">
      <c r="C512" s="2" t="s">
        <v>3082</v>
      </c>
    </row>
    <row r="513" spans="3:3" x14ac:dyDescent="0.2">
      <c r="C513" s="2" t="s">
        <v>3091</v>
      </c>
    </row>
    <row r="514" spans="3:3" x14ac:dyDescent="0.2">
      <c r="C514" s="2" t="s">
        <v>3062</v>
      </c>
    </row>
    <row r="515" spans="3:3" x14ac:dyDescent="0.2">
      <c r="C515" s="2" t="s">
        <v>3046</v>
      </c>
    </row>
    <row r="516" spans="3:3" x14ac:dyDescent="0.2">
      <c r="C516" s="2" t="s">
        <v>3031</v>
      </c>
    </row>
    <row r="517" spans="3:3" x14ac:dyDescent="0.2">
      <c r="C517" s="2" t="s">
        <v>3802</v>
      </c>
    </row>
    <row r="518" spans="3:3" x14ac:dyDescent="0.2">
      <c r="C518" s="2" t="s">
        <v>3098</v>
      </c>
    </row>
    <row r="519" spans="3:3" x14ac:dyDescent="0.2">
      <c r="C519" s="2" t="s">
        <v>3803</v>
      </c>
    </row>
    <row r="520" spans="3:3" x14ac:dyDescent="0.2">
      <c r="C520" s="2" t="s">
        <v>3036</v>
      </c>
    </row>
    <row r="521" spans="3:3" x14ac:dyDescent="0.2">
      <c r="C521" s="2" t="s">
        <v>3100</v>
      </c>
    </row>
    <row r="522" spans="3:3" x14ac:dyDescent="0.2">
      <c r="C522" s="2" t="s">
        <v>3804</v>
      </c>
    </row>
    <row r="523" spans="3:3" x14ac:dyDescent="0.2">
      <c r="C523" s="2" t="s">
        <v>3805</v>
      </c>
    </row>
    <row r="524" spans="3:3" x14ac:dyDescent="0.2">
      <c r="C524" s="2" t="s">
        <v>3101</v>
      </c>
    </row>
    <row r="525" spans="3:3" x14ac:dyDescent="0.2">
      <c r="C525" s="2" t="s">
        <v>3806</v>
      </c>
    </row>
    <row r="526" spans="3:3" x14ac:dyDescent="0.2">
      <c r="C526" s="2" t="s">
        <v>3807</v>
      </c>
    </row>
    <row r="527" spans="3:3" x14ac:dyDescent="0.2">
      <c r="C527" s="2" t="s">
        <v>3037</v>
      </c>
    </row>
    <row r="528" spans="3:3" x14ac:dyDescent="0.2">
      <c r="C528" s="2" t="s">
        <v>3808</v>
      </c>
    </row>
    <row r="529" spans="3:3" x14ac:dyDescent="0.2">
      <c r="C529" s="2" t="s">
        <v>3809</v>
      </c>
    </row>
    <row r="530" spans="3:3" x14ac:dyDescent="0.2">
      <c r="C530" s="2" t="s">
        <v>3810</v>
      </c>
    </row>
    <row r="531" spans="3:3" x14ac:dyDescent="0.2">
      <c r="C531" s="2" t="s">
        <v>3811</v>
      </c>
    </row>
    <row r="532" spans="3:3" x14ac:dyDescent="0.2">
      <c r="C532" s="2" t="s">
        <v>3812</v>
      </c>
    </row>
    <row r="533" spans="3:3" x14ac:dyDescent="0.2">
      <c r="C533" s="2" t="s">
        <v>3813</v>
      </c>
    </row>
    <row r="534" spans="3:3" x14ac:dyDescent="0.2">
      <c r="C534" s="2" t="s">
        <v>3814</v>
      </c>
    </row>
    <row r="535" spans="3:3" x14ac:dyDescent="0.2">
      <c r="C535" s="2" t="s">
        <v>3815</v>
      </c>
    </row>
    <row r="536" spans="3:3" x14ac:dyDescent="0.2">
      <c r="C536" s="2" t="s">
        <v>3816</v>
      </c>
    </row>
    <row r="537" spans="3:3" x14ac:dyDescent="0.2">
      <c r="C537" s="2" t="s">
        <v>3817</v>
      </c>
    </row>
    <row r="538" spans="3:3" x14ac:dyDescent="0.2">
      <c r="C538" s="2" t="s">
        <v>3818</v>
      </c>
    </row>
    <row r="539" spans="3:3" x14ac:dyDescent="0.2">
      <c r="C539" s="2" t="s">
        <v>3819</v>
      </c>
    </row>
    <row r="540" spans="3:3" x14ac:dyDescent="0.2">
      <c r="C540" s="2" t="s">
        <v>3820</v>
      </c>
    </row>
    <row r="541" spans="3:3" x14ac:dyDescent="0.2">
      <c r="C541" s="2" t="s">
        <v>3821</v>
      </c>
    </row>
    <row r="542" spans="3:3" x14ac:dyDescent="0.2">
      <c r="C542" s="2" t="s">
        <v>3822</v>
      </c>
    </row>
    <row r="543" spans="3:3" x14ac:dyDescent="0.2">
      <c r="C543" s="2" t="s">
        <v>3823</v>
      </c>
    </row>
    <row r="544" spans="3:3" x14ac:dyDescent="0.2">
      <c r="C544" s="2" t="s">
        <v>3824</v>
      </c>
    </row>
    <row r="545" spans="3:3" x14ac:dyDescent="0.2">
      <c r="C545" s="2" t="s">
        <v>3825</v>
      </c>
    </row>
    <row r="546" spans="3:3" x14ac:dyDescent="0.2">
      <c r="C546" s="2" t="s">
        <v>3826</v>
      </c>
    </row>
    <row r="547" spans="3:3" x14ac:dyDescent="0.2">
      <c r="C547" s="2" t="s">
        <v>3827</v>
      </c>
    </row>
    <row r="548" spans="3:3" x14ac:dyDescent="0.2">
      <c r="C548" s="2" t="s">
        <v>3828</v>
      </c>
    </row>
    <row r="549" spans="3:3" x14ac:dyDescent="0.2">
      <c r="C549" s="2" t="s">
        <v>3829</v>
      </c>
    </row>
    <row r="550" spans="3:3" x14ac:dyDescent="0.2">
      <c r="C550" s="2" t="s">
        <v>3830</v>
      </c>
    </row>
    <row r="551" spans="3:3" x14ac:dyDescent="0.2">
      <c r="C551" s="2" t="s">
        <v>3831</v>
      </c>
    </row>
    <row r="552" spans="3:3" x14ac:dyDescent="0.2">
      <c r="C552" s="2" t="s">
        <v>3832</v>
      </c>
    </row>
    <row r="553" spans="3:3" x14ac:dyDescent="0.2">
      <c r="C553" s="2" t="s">
        <v>3833</v>
      </c>
    </row>
    <row r="554" spans="3:3" x14ac:dyDescent="0.2">
      <c r="C554" s="2" t="s">
        <v>3834</v>
      </c>
    </row>
    <row r="555" spans="3:3" x14ac:dyDescent="0.2">
      <c r="C555" s="2" t="s">
        <v>3835</v>
      </c>
    </row>
    <row r="556" spans="3:3" x14ac:dyDescent="0.2">
      <c r="C556" s="2" t="s">
        <v>3836</v>
      </c>
    </row>
    <row r="557" spans="3:3" x14ac:dyDescent="0.2">
      <c r="C557" s="2" t="s">
        <v>3837</v>
      </c>
    </row>
    <row r="558" spans="3:3" x14ac:dyDescent="0.2">
      <c r="C558" s="2" t="s">
        <v>3838</v>
      </c>
    </row>
    <row r="559" spans="3:3" x14ac:dyDescent="0.2">
      <c r="C559" s="2" t="s">
        <v>3839</v>
      </c>
    </row>
    <row r="560" spans="3:3" x14ac:dyDescent="0.2">
      <c r="C560" s="2" t="s">
        <v>3840</v>
      </c>
    </row>
    <row r="561" spans="3:3" x14ac:dyDescent="0.2">
      <c r="C561" s="2" t="s">
        <v>3841</v>
      </c>
    </row>
    <row r="562" spans="3:3" x14ac:dyDescent="0.2">
      <c r="C562" s="2" t="s">
        <v>3842</v>
      </c>
    </row>
    <row r="563" spans="3:3" x14ac:dyDescent="0.2">
      <c r="C563" s="2" t="s">
        <v>3843</v>
      </c>
    </row>
    <row r="564" spans="3:3" x14ac:dyDescent="0.2">
      <c r="C564" s="2" t="s">
        <v>3844</v>
      </c>
    </row>
    <row r="565" spans="3:3" x14ac:dyDescent="0.2">
      <c r="C565" s="2" t="s">
        <v>3845</v>
      </c>
    </row>
    <row r="566" spans="3:3" x14ac:dyDescent="0.2">
      <c r="C566" s="2" t="s">
        <v>3846</v>
      </c>
    </row>
    <row r="567" spans="3:3" x14ac:dyDescent="0.2">
      <c r="C567" s="2" t="s">
        <v>3847</v>
      </c>
    </row>
    <row r="568" spans="3:3" x14ac:dyDescent="0.2">
      <c r="C568" s="2" t="s">
        <v>3848</v>
      </c>
    </row>
    <row r="569" spans="3:3" x14ac:dyDescent="0.2">
      <c r="C569" s="2" t="s">
        <v>3849</v>
      </c>
    </row>
    <row r="570" spans="3:3" x14ac:dyDescent="0.2">
      <c r="C570" s="2" t="s">
        <v>3850</v>
      </c>
    </row>
    <row r="571" spans="3:3" x14ac:dyDescent="0.2">
      <c r="C571" s="2" t="s">
        <v>3851</v>
      </c>
    </row>
    <row r="572" spans="3:3" x14ac:dyDescent="0.2">
      <c r="C572" s="2" t="s">
        <v>3852</v>
      </c>
    </row>
    <row r="573" spans="3:3" x14ac:dyDescent="0.2">
      <c r="C573" s="2" t="s">
        <v>3853</v>
      </c>
    </row>
    <row r="574" spans="3:3" x14ac:dyDescent="0.2">
      <c r="C574" s="2" t="s">
        <v>3854</v>
      </c>
    </row>
    <row r="575" spans="3:3" x14ac:dyDescent="0.2">
      <c r="C575" s="2" t="s">
        <v>3855</v>
      </c>
    </row>
    <row r="576" spans="3:3" x14ac:dyDescent="0.2">
      <c r="C576" s="2" t="s">
        <v>3856</v>
      </c>
    </row>
    <row r="577" spans="3:3" x14ac:dyDescent="0.2">
      <c r="C577" s="2" t="s">
        <v>3857</v>
      </c>
    </row>
    <row r="578" spans="3:3" x14ac:dyDescent="0.2">
      <c r="C578" s="2" t="s">
        <v>3858</v>
      </c>
    </row>
    <row r="579" spans="3:3" x14ac:dyDescent="0.2">
      <c r="C579" s="2" t="s">
        <v>3859</v>
      </c>
    </row>
    <row r="580" spans="3:3" x14ac:dyDescent="0.2">
      <c r="C580" s="2" t="s">
        <v>3860</v>
      </c>
    </row>
    <row r="581" spans="3:3" x14ac:dyDescent="0.2">
      <c r="C581" s="2" t="s">
        <v>3861</v>
      </c>
    </row>
    <row r="582" spans="3:3" x14ac:dyDescent="0.2">
      <c r="C582" s="2" t="s">
        <v>3862</v>
      </c>
    </row>
    <row r="583" spans="3:3" x14ac:dyDescent="0.2">
      <c r="C583" s="2" t="s">
        <v>3863</v>
      </c>
    </row>
    <row r="584" spans="3:3" x14ac:dyDescent="0.2">
      <c r="C584" s="2" t="s">
        <v>3864</v>
      </c>
    </row>
    <row r="585" spans="3:3" x14ac:dyDescent="0.2">
      <c r="C585" s="2" t="s">
        <v>3865</v>
      </c>
    </row>
    <row r="586" spans="3:3" x14ac:dyDescent="0.2">
      <c r="C586" s="2" t="s">
        <v>3866</v>
      </c>
    </row>
    <row r="587" spans="3:3" x14ac:dyDescent="0.2">
      <c r="C587" s="2" t="s">
        <v>3867</v>
      </c>
    </row>
    <row r="588" spans="3:3" x14ac:dyDescent="0.2">
      <c r="C588" s="2" t="s">
        <v>3868</v>
      </c>
    </row>
    <row r="589" spans="3:3" x14ac:dyDescent="0.2">
      <c r="C589" s="2" t="s">
        <v>3869</v>
      </c>
    </row>
    <row r="590" spans="3:3" x14ac:dyDescent="0.2">
      <c r="C590" s="2" t="s">
        <v>3870</v>
      </c>
    </row>
    <row r="591" spans="3:3" x14ac:dyDescent="0.2">
      <c r="C591" s="2" t="s">
        <v>3871</v>
      </c>
    </row>
    <row r="592" spans="3:3" x14ac:dyDescent="0.2">
      <c r="C592" s="2" t="s">
        <v>3872</v>
      </c>
    </row>
    <row r="593" spans="3:3" x14ac:dyDescent="0.2">
      <c r="C593" s="2" t="s">
        <v>3873</v>
      </c>
    </row>
    <row r="594" spans="3:3" x14ac:dyDescent="0.2">
      <c r="C594" s="2" t="s">
        <v>3874</v>
      </c>
    </row>
    <row r="595" spans="3:3" x14ac:dyDescent="0.2">
      <c r="C595" s="2" t="s">
        <v>3875</v>
      </c>
    </row>
    <row r="596" spans="3:3" x14ac:dyDescent="0.2">
      <c r="C596" s="2" t="s">
        <v>3876</v>
      </c>
    </row>
    <row r="597" spans="3:3" x14ac:dyDescent="0.2">
      <c r="C597" s="2" t="s">
        <v>3877</v>
      </c>
    </row>
    <row r="598" spans="3:3" x14ac:dyDescent="0.2">
      <c r="C598" s="2" t="s">
        <v>3878</v>
      </c>
    </row>
    <row r="599" spans="3:3" x14ac:dyDescent="0.2">
      <c r="C599" s="2" t="s">
        <v>3879</v>
      </c>
    </row>
    <row r="600" spans="3:3" x14ac:dyDescent="0.2">
      <c r="C600" s="2" t="s">
        <v>3880</v>
      </c>
    </row>
    <row r="601" spans="3:3" x14ac:dyDescent="0.2">
      <c r="C601" s="2" t="s">
        <v>3881</v>
      </c>
    </row>
    <row r="602" spans="3:3" x14ac:dyDescent="0.2">
      <c r="C602" s="2" t="s">
        <v>3882</v>
      </c>
    </row>
    <row r="603" spans="3:3" x14ac:dyDescent="0.2">
      <c r="C603" s="2" t="s">
        <v>3883</v>
      </c>
    </row>
    <row r="604" spans="3:3" x14ac:dyDescent="0.2">
      <c r="C604" s="2" t="s">
        <v>3884</v>
      </c>
    </row>
    <row r="605" spans="3:3" x14ac:dyDescent="0.2">
      <c r="C605" s="2" t="s">
        <v>3885</v>
      </c>
    </row>
    <row r="606" spans="3:3" x14ac:dyDescent="0.2">
      <c r="C606" s="2" t="s">
        <v>3886</v>
      </c>
    </row>
    <row r="607" spans="3:3" x14ac:dyDescent="0.2">
      <c r="C607" s="2" t="s">
        <v>3887</v>
      </c>
    </row>
    <row r="608" spans="3:3" x14ac:dyDescent="0.2">
      <c r="C608" s="2" t="s">
        <v>3888</v>
      </c>
    </row>
    <row r="609" spans="3:3" x14ac:dyDescent="0.2">
      <c r="C609" s="2" t="s">
        <v>3889</v>
      </c>
    </row>
    <row r="610" spans="3:3" x14ac:dyDescent="0.2">
      <c r="C610" s="2" t="s">
        <v>3890</v>
      </c>
    </row>
    <row r="611" spans="3:3" x14ac:dyDescent="0.2">
      <c r="C611" s="2" t="s">
        <v>3891</v>
      </c>
    </row>
    <row r="612" spans="3:3" x14ac:dyDescent="0.2">
      <c r="C612" s="2" t="s">
        <v>3892</v>
      </c>
    </row>
    <row r="613" spans="3:3" x14ac:dyDescent="0.2">
      <c r="C613" s="2" t="s">
        <v>3893</v>
      </c>
    </row>
    <row r="614" spans="3:3" x14ac:dyDescent="0.2">
      <c r="C614" s="2" t="s">
        <v>3894</v>
      </c>
    </row>
    <row r="615" spans="3:3" x14ac:dyDescent="0.2">
      <c r="C615" s="2" t="s">
        <v>3895</v>
      </c>
    </row>
    <row r="616" spans="3:3" x14ac:dyDescent="0.2">
      <c r="C616" s="2" t="s">
        <v>3896</v>
      </c>
    </row>
    <row r="617" spans="3:3" x14ac:dyDescent="0.2">
      <c r="C617" s="2" t="s">
        <v>3897</v>
      </c>
    </row>
    <row r="618" spans="3:3" x14ac:dyDescent="0.2">
      <c r="C618" s="2" t="s">
        <v>3898</v>
      </c>
    </row>
    <row r="619" spans="3:3" x14ac:dyDescent="0.2">
      <c r="C619" s="2" t="s">
        <v>3899</v>
      </c>
    </row>
    <row r="620" spans="3:3" x14ac:dyDescent="0.2">
      <c r="C620" s="2" t="s">
        <v>3900</v>
      </c>
    </row>
    <row r="621" spans="3:3" x14ac:dyDescent="0.2">
      <c r="C621" s="2" t="s">
        <v>3901</v>
      </c>
    </row>
    <row r="622" spans="3:3" x14ac:dyDescent="0.2">
      <c r="C622" s="2" t="s">
        <v>3902</v>
      </c>
    </row>
    <row r="623" spans="3:3" x14ac:dyDescent="0.2">
      <c r="C623" s="2" t="s">
        <v>3377</v>
      </c>
    </row>
    <row r="624" spans="3:3" x14ac:dyDescent="0.2">
      <c r="C624" s="2" t="s">
        <v>3275</v>
      </c>
    </row>
    <row r="625" spans="3:3" x14ac:dyDescent="0.2">
      <c r="C625" s="2" t="s">
        <v>3044</v>
      </c>
    </row>
    <row r="626" spans="3:3" x14ac:dyDescent="0.2">
      <c r="C626" s="2" t="s">
        <v>3903</v>
      </c>
    </row>
    <row r="627" spans="3:3" x14ac:dyDescent="0.2">
      <c r="C627" s="2" t="s">
        <v>3904</v>
      </c>
    </row>
    <row r="628" spans="3:3" x14ac:dyDescent="0.2">
      <c r="C628" s="2" t="s">
        <v>3905</v>
      </c>
    </row>
    <row r="629" spans="3:3" x14ac:dyDescent="0.2">
      <c r="C629" s="2" t="s">
        <v>3108</v>
      </c>
    </row>
    <row r="630" spans="3:3" x14ac:dyDescent="0.2">
      <c r="C630" s="2" t="s">
        <v>3155</v>
      </c>
    </row>
    <row r="631" spans="3:3" x14ac:dyDescent="0.2">
      <c r="C631" s="2" t="s">
        <v>3906</v>
      </c>
    </row>
    <row r="632" spans="3:3" x14ac:dyDescent="0.2">
      <c r="C632" s="2" t="s">
        <v>3907</v>
      </c>
    </row>
    <row r="633" spans="3:3" x14ac:dyDescent="0.2">
      <c r="C633" s="2" t="s">
        <v>3908</v>
      </c>
    </row>
    <row r="634" spans="3:3" x14ac:dyDescent="0.2">
      <c r="C634" s="2" t="s">
        <v>3128</v>
      </c>
    </row>
    <row r="635" spans="3:3" x14ac:dyDescent="0.2">
      <c r="C635" s="2" t="s">
        <v>3179</v>
      </c>
    </row>
    <row r="636" spans="3:3" x14ac:dyDescent="0.2">
      <c r="C636" s="2" t="s">
        <v>3225</v>
      </c>
    </row>
    <row r="637" spans="3:3" x14ac:dyDescent="0.2">
      <c r="C637" s="2" t="s">
        <v>3219</v>
      </c>
    </row>
    <row r="638" spans="3:3" x14ac:dyDescent="0.2">
      <c r="C638" s="2" t="s">
        <v>3909</v>
      </c>
    </row>
    <row r="639" spans="3:3" x14ac:dyDescent="0.2">
      <c r="C639" s="2" t="s">
        <v>3254</v>
      </c>
    </row>
    <row r="640" spans="3:3" x14ac:dyDescent="0.2">
      <c r="C640" s="2" t="s">
        <v>3133</v>
      </c>
    </row>
  </sheetData>
  <mergeCells count="3">
    <mergeCell ref="A3:A4"/>
    <mergeCell ref="A55:L55"/>
    <mergeCell ref="O55:P55"/>
  </mergeCells>
  <conditionalFormatting sqref="B3">
    <cfRule type="duplicateValues" dxfId="8" priority="4"/>
  </conditionalFormatting>
  <conditionalFormatting sqref="B4:B54">
    <cfRule type="duplicateValues" dxfId="7" priority="73"/>
  </conditionalFormatting>
  <conditionalFormatting sqref="C64:C640">
    <cfRule type="duplicateValues" dxfId="6" priority="3"/>
  </conditionalFormatting>
  <conditionalFormatting sqref="C1:C1048576">
    <cfRule type="duplicateValues" dxfId="0" priority="2"/>
    <cfRule type="duplicateValues" dxfId="1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02"/>
  <sheetViews>
    <sheetView zoomScale="110" zoomScaleNormal="110" workbookViewId="0">
      <pane xSplit="3" ySplit="2" topLeftCell="D216" activePane="bottomRight" state="frozen"/>
      <selection activeCell="F207" sqref="F207"/>
      <selection pane="topRight" activeCell="F207" sqref="F207"/>
      <selection pane="bottomLeft" activeCell="F207" sqref="F207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8.7109375" style="3" customWidth="1"/>
    <col min="7" max="7" width="8.8554687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0.75" customHeight="1" x14ac:dyDescent="0.2">
      <c r="A3" s="141" t="s">
        <v>2805</v>
      </c>
      <c r="B3" s="73" t="s">
        <v>2806</v>
      </c>
      <c r="C3" s="9" t="s">
        <v>2807</v>
      </c>
      <c r="D3" s="75" t="s">
        <v>292</v>
      </c>
      <c r="E3" s="13">
        <v>44423</v>
      </c>
      <c r="F3" s="75" t="s">
        <v>1452</v>
      </c>
      <c r="G3" s="13">
        <v>44427</v>
      </c>
      <c r="H3" s="10" t="s">
        <v>2180</v>
      </c>
      <c r="I3" s="1">
        <v>90</v>
      </c>
      <c r="J3" s="1">
        <v>58</v>
      </c>
      <c r="K3" s="1">
        <v>34</v>
      </c>
      <c r="L3" s="1">
        <v>15</v>
      </c>
      <c r="M3" s="79">
        <v>44.37</v>
      </c>
      <c r="N3" s="8">
        <v>45</v>
      </c>
      <c r="O3" s="62">
        <v>3000</v>
      </c>
      <c r="P3" s="63">
        <f>Table2245236891011121314151617181920212224234567234568910111213141516171819202122232425[[#This Row],[PEMBULATAN]]*O3</f>
        <v>135000</v>
      </c>
    </row>
    <row r="4" spans="1:16" ht="30.75" customHeight="1" x14ac:dyDescent="0.2">
      <c r="A4" s="142"/>
      <c r="B4" s="74"/>
      <c r="C4" s="9" t="s">
        <v>2808</v>
      </c>
      <c r="D4" s="75" t="s">
        <v>292</v>
      </c>
      <c r="E4" s="13">
        <v>44423</v>
      </c>
      <c r="F4" s="75" t="s">
        <v>1452</v>
      </c>
      <c r="G4" s="13">
        <v>44427</v>
      </c>
      <c r="H4" s="10" t="s">
        <v>2180</v>
      </c>
      <c r="I4" s="1">
        <v>88</v>
      </c>
      <c r="J4" s="1">
        <v>65</v>
      </c>
      <c r="K4" s="1">
        <v>31</v>
      </c>
      <c r="L4" s="1">
        <v>17</v>
      </c>
      <c r="M4" s="79">
        <v>44.33</v>
      </c>
      <c r="N4" s="8">
        <v>45</v>
      </c>
      <c r="O4" s="62">
        <v>3000</v>
      </c>
      <c r="P4" s="63">
        <f>Table2245236891011121314151617181920212224234567234568910111213141516171819202122232425[[#This Row],[PEMBULATAN]]*O4</f>
        <v>135000</v>
      </c>
    </row>
    <row r="5" spans="1:16" ht="30.75" customHeight="1" x14ac:dyDescent="0.2">
      <c r="A5" s="90"/>
      <c r="B5" s="74"/>
      <c r="C5" s="85" t="s">
        <v>2809</v>
      </c>
      <c r="D5" s="77" t="s">
        <v>292</v>
      </c>
      <c r="E5" s="13">
        <v>44423</v>
      </c>
      <c r="F5" s="75" t="s">
        <v>1452</v>
      </c>
      <c r="G5" s="13">
        <v>44427</v>
      </c>
      <c r="H5" s="76" t="s">
        <v>2180</v>
      </c>
      <c r="I5" s="15">
        <v>80</v>
      </c>
      <c r="J5" s="15">
        <v>60</v>
      </c>
      <c r="K5" s="15">
        <v>28</v>
      </c>
      <c r="L5" s="15">
        <v>20</v>
      </c>
      <c r="M5" s="80">
        <v>33.6</v>
      </c>
      <c r="N5" s="71">
        <v>34</v>
      </c>
      <c r="O5" s="62">
        <v>3000</v>
      </c>
      <c r="P5" s="63">
        <f>Table2245236891011121314151617181920212224234567234568910111213141516171819202122232425[[#This Row],[PEMBULATAN]]*O5</f>
        <v>102000</v>
      </c>
    </row>
    <row r="6" spans="1:16" ht="30.75" customHeight="1" x14ac:dyDescent="0.2">
      <c r="A6" s="90"/>
      <c r="B6" s="74"/>
      <c r="C6" s="85" t="s">
        <v>2810</v>
      </c>
      <c r="D6" s="77" t="s">
        <v>292</v>
      </c>
      <c r="E6" s="13">
        <v>44423</v>
      </c>
      <c r="F6" s="75" t="s">
        <v>1452</v>
      </c>
      <c r="G6" s="13">
        <v>44427</v>
      </c>
      <c r="H6" s="76" t="s">
        <v>2180</v>
      </c>
      <c r="I6" s="15">
        <v>92</v>
      </c>
      <c r="J6" s="15">
        <v>50</v>
      </c>
      <c r="K6" s="15">
        <v>31</v>
      </c>
      <c r="L6" s="15">
        <v>14</v>
      </c>
      <c r="M6" s="80">
        <v>35.65</v>
      </c>
      <c r="N6" s="71">
        <v>36</v>
      </c>
      <c r="O6" s="62">
        <v>3000</v>
      </c>
      <c r="P6" s="63">
        <f>Table2245236891011121314151617181920212224234567234568910111213141516171819202122232425[[#This Row],[PEMBULATAN]]*O6</f>
        <v>108000</v>
      </c>
    </row>
    <row r="7" spans="1:16" ht="30.75" customHeight="1" x14ac:dyDescent="0.2">
      <c r="A7" s="90"/>
      <c r="B7" s="74"/>
      <c r="C7" s="85" t="s">
        <v>2811</v>
      </c>
      <c r="D7" s="77" t="s">
        <v>292</v>
      </c>
      <c r="E7" s="13">
        <v>44423</v>
      </c>
      <c r="F7" s="75" t="s">
        <v>1452</v>
      </c>
      <c r="G7" s="13">
        <v>44427</v>
      </c>
      <c r="H7" s="76" t="s">
        <v>2180</v>
      </c>
      <c r="I7" s="15">
        <v>91</v>
      </c>
      <c r="J7" s="15">
        <v>48</v>
      </c>
      <c r="K7" s="15">
        <v>30</v>
      </c>
      <c r="L7" s="15">
        <v>12</v>
      </c>
      <c r="M7" s="80">
        <v>32.76</v>
      </c>
      <c r="N7" s="71">
        <v>33</v>
      </c>
      <c r="O7" s="62">
        <v>3000</v>
      </c>
      <c r="P7" s="63">
        <f>Table2245236891011121314151617181920212224234567234568910111213141516171819202122232425[[#This Row],[PEMBULATAN]]*O7</f>
        <v>99000</v>
      </c>
    </row>
    <row r="8" spans="1:16" ht="30.75" customHeight="1" x14ac:dyDescent="0.2">
      <c r="A8" s="90"/>
      <c r="B8" s="74"/>
      <c r="C8" s="85" t="s">
        <v>2812</v>
      </c>
      <c r="D8" s="77" t="s">
        <v>292</v>
      </c>
      <c r="E8" s="13">
        <v>44423</v>
      </c>
      <c r="F8" s="75" t="s">
        <v>1452</v>
      </c>
      <c r="G8" s="13">
        <v>44427</v>
      </c>
      <c r="H8" s="76" t="s">
        <v>2180</v>
      </c>
      <c r="I8" s="15">
        <v>80</v>
      </c>
      <c r="J8" s="15">
        <v>57</v>
      </c>
      <c r="K8" s="15">
        <v>30</v>
      </c>
      <c r="L8" s="15">
        <v>17</v>
      </c>
      <c r="M8" s="80">
        <v>34.200000000000003</v>
      </c>
      <c r="N8" s="71">
        <v>34</v>
      </c>
      <c r="O8" s="62">
        <v>3000</v>
      </c>
      <c r="P8" s="63">
        <f>Table2245236891011121314151617181920212224234567234568910111213141516171819202122232425[[#This Row],[PEMBULATAN]]*O8</f>
        <v>102000</v>
      </c>
    </row>
    <row r="9" spans="1:16" ht="30.75" customHeight="1" x14ac:dyDescent="0.2">
      <c r="A9" s="90"/>
      <c r="B9" s="74"/>
      <c r="C9" s="85" t="s">
        <v>2813</v>
      </c>
      <c r="D9" s="77" t="s">
        <v>292</v>
      </c>
      <c r="E9" s="13">
        <v>44423</v>
      </c>
      <c r="F9" s="75" t="s">
        <v>1452</v>
      </c>
      <c r="G9" s="13">
        <v>44427</v>
      </c>
      <c r="H9" s="76" t="s">
        <v>2180</v>
      </c>
      <c r="I9" s="15">
        <v>83</v>
      </c>
      <c r="J9" s="15">
        <v>48</v>
      </c>
      <c r="K9" s="15">
        <v>40</v>
      </c>
      <c r="L9" s="15">
        <v>14</v>
      </c>
      <c r="M9" s="80">
        <v>39.840000000000003</v>
      </c>
      <c r="N9" s="71">
        <v>40</v>
      </c>
      <c r="O9" s="62">
        <v>3000</v>
      </c>
      <c r="P9" s="63">
        <f>Table2245236891011121314151617181920212224234567234568910111213141516171819202122232425[[#This Row],[PEMBULATAN]]*O9</f>
        <v>120000</v>
      </c>
    </row>
    <row r="10" spans="1:16" ht="30.75" customHeight="1" x14ac:dyDescent="0.2">
      <c r="A10" s="90"/>
      <c r="B10" s="74"/>
      <c r="C10" s="85" t="s">
        <v>2814</v>
      </c>
      <c r="D10" s="77" t="s">
        <v>292</v>
      </c>
      <c r="E10" s="13">
        <v>44423</v>
      </c>
      <c r="F10" s="75" t="s">
        <v>1452</v>
      </c>
      <c r="G10" s="13">
        <v>44427</v>
      </c>
      <c r="H10" s="76" t="s">
        <v>2180</v>
      </c>
      <c r="I10" s="15">
        <v>83</v>
      </c>
      <c r="J10" s="15">
        <v>51</v>
      </c>
      <c r="K10" s="15">
        <v>38</v>
      </c>
      <c r="L10" s="15">
        <v>6</v>
      </c>
      <c r="M10" s="80">
        <v>40.213500000000003</v>
      </c>
      <c r="N10" s="71">
        <v>40</v>
      </c>
      <c r="O10" s="62">
        <v>3000</v>
      </c>
      <c r="P10" s="63">
        <f>Table2245236891011121314151617181920212224234567234568910111213141516171819202122232425[[#This Row],[PEMBULATAN]]*O10</f>
        <v>120000</v>
      </c>
    </row>
    <row r="11" spans="1:16" ht="30.75" customHeight="1" x14ac:dyDescent="0.2">
      <c r="A11" s="90"/>
      <c r="B11" s="74"/>
      <c r="C11" s="85" t="s">
        <v>2815</v>
      </c>
      <c r="D11" s="77" t="s">
        <v>292</v>
      </c>
      <c r="E11" s="13">
        <v>44423</v>
      </c>
      <c r="F11" s="75" t="s">
        <v>1452</v>
      </c>
      <c r="G11" s="13">
        <v>44427</v>
      </c>
      <c r="H11" s="76" t="s">
        <v>2180</v>
      </c>
      <c r="I11" s="15">
        <v>93</v>
      </c>
      <c r="J11" s="15">
        <v>52</v>
      </c>
      <c r="K11" s="15">
        <v>25</v>
      </c>
      <c r="L11" s="15">
        <v>10</v>
      </c>
      <c r="M11" s="80">
        <v>30.225000000000001</v>
      </c>
      <c r="N11" s="71">
        <v>30</v>
      </c>
      <c r="O11" s="62">
        <v>3000</v>
      </c>
      <c r="P11" s="63">
        <f>Table2245236891011121314151617181920212224234567234568910111213141516171819202122232425[[#This Row],[PEMBULATAN]]*O11</f>
        <v>90000</v>
      </c>
    </row>
    <row r="12" spans="1:16" ht="30.75" customHeight="1" x14ac:dyDescent="0.2">
      <c r="A12" s="90"/>
      <c r="B12" s="74"/>
      <c r="C12" s="85" t="s">
        <v>2816</v>
      </c>
      <c r="D12" s="77" t="s">
        <v>292</v>
      </c>
      <c r="E12" s="13">
        <v>44423</v>
      </c>
      <c r="F12" s="75" t="s">
        <v>1452</v>
      </c>
      <c r="G12" s="13">
        <v>44427</v>
      </c>
      <c r="H12" s="76" t="s">
        <v>2180</v>
      </c>
      <c r="I12" s="15">
        <v>85</v>
      </c>
      <c r="J12" s="15">
        <v>60</v>
      </c>
      <c r="K12" s="15">
        <v>20</v>
      </c>
      <c r="L12" s="15">
        <v>24</v>
      </c>
      <c r="M12" s="80">
        <v>25.5</v>
      </c>
      <c r="N12" s="71">
        <v>26</v>
      </c>
      <c r="O12" s="62">
        <v>3000</v>
      </c>
      <c r="P12" s="63">
        <f>Table2245236891011121314151617181920212224234567234568910111213141516171819202122232425[[#This Row],[PEMBULATAN]]*O12</f>
        <v>78000</v>
      </c>
    </row>
    <row r="13" spans="1:16" ht="30.75" customHeight="1" x14ac:dyDescent="0.2">
      <c r="A13" s="90"/>
      <c r="B13" s="74"/>
      <c r="C13" s="85" t="s">
        <v>2817</v>
      </c>
      <c r="D13" s="77" t="s">
        <v>292</v>
      </c>
      <c r="E13" s="13">
        <v>44423</v>
      </c>
      <c r="F13" s="75" t="s">
        <v>1452</v>
      </c>
      <c r="G13" s="13">
        <v>44427</v>
      </c>
      <c r="H13" s="76" t="s">
        <v>2180</v>
      </c>
      <c r="I13" s="15">
        <v>99</v>
      </c>
      <c r="J13" s="15">
        <v>53</v>
      </c>
      <c r="K13" s="15">
        <v>36</v>
      </c>
      <c r="L13" s="15">
        <v>28</v>
      </c>
      <c r="M13" s="80">
        <v>47.222999999999999</v>
      </c>
      <c r="N13" s="71">
        <v>47</v>
      </c>
      <c r="O13" s="62">
        <v>3000</v>
      </c>
      <c r="P13" s="63">
        <f>Table2245236891011121314151617181920212224234567234568910111213141516171819202122232425[[#This Row],[PEMBULATAN]]*O13</f>
        <v>141000</v>
      </c>
    </row>
    <row r="14" spans="1:16" ht="30.75" customHeight="1" x14ac:dyDescent="0.2">
      <c r="A14" s="90"/>
      <c r="B14" s="74"/>
      <c r="C14" s="85" t="s">
        <v>2818</v>
      </c>
      <c r="D14" s="77" t="s">
        <v>292</v>
      </c>
      <c r="E14" s="13">
        <v>44423</v>
      </c>
      <c r="F14" s="75" t="s">
        <v>1452</v>
      </c>
      <c r="G14" s="13">
        <v>44427</v>
      </c>
      <c r="H14" s="76" t="s">
        <v>2180</v>
      </c>
      <c r="I14" s="15">
        <v>96</v>
      </c>
      <c r="J14" s="15">
        <v>60</v>
      </c>
      <c r="K14" s="15">
        <v>30</v>
      </c>
      <c r="L14" s="15">
        <v>9</v>
      </c>
      <c r="M14" s="80">
        <v>43.2</v>
      </c>
      <c r="N14" s="71">
        <v>43</v>
      </c>
      <c r="O14" s="62">
        <v>3000</v>
      </c>
      <c r="P14" s="63">
        <f>Table2245236891011121314151617181920212224234567234568910111213141516171819202122232425[[#This Row],[PEMBULATAN]]*O14</f>
        <v>129000</v>
      </c>
    </row>
    <row r="15" spans="1:16" ht="30.75" customHeight="1" x14ac:dyDescent="0.2">
      <c r="A15" s="90"/>
      <c r="B15" s="74"/>
      <c r="C15" s="85" t="s">
        <v>2819</v>
      </c>
      <c r="D15" s="77" t="s">
        <v>292</v>
      </c>
      <c r="E15" s="13">
        <v>44423</v>
      </c>
      <c r="F15" s="75" t="s">
        <v>1452</v>
      </c>
      <c r="G15" s="13">
        <v>44427</v>
      </c>
      <c r="H15" s="76" t="s">
        <v>2180</v>
      </c>
      <c r="I15" s="15">
        <v>100</v>
      </c>
      <c r="J15" s="15">
        <v>60</v>
      </c>
      <c r="K15" s="15">
        <v>34</v>
      </c>
      <c r="L15" s="15">
        <v>25</v>
      </c>
      <c r="M15" s="80">
        <v>51</v>
      </c>
      <c r="N15" s="71">
        <v>51</v>
      </c>
      <c r="O15" s="62">
        <v>3000</v>
      </c>
      <c r="P15" s="63">
        <f>Table2245236891011121314151617181920212224234567234568910111213141516171819202122232425[[#This Row],[PEMBULATAN]]*O15</f>
        <v>153000</v>
      </c>
    </row>
    <row r="16" spans="1:16" ht="30.75" customHeight="1" x14ac:dyDescent="0.2">
      <c r="A16" s="90"/>
      <c r="B16" s="74"/>
      <c r="C16" s="85" t="s">
        <v>2820</v>
      </c>
      <c r="D16" s="77" t="s">
        <v>292</v>
      </c>
      <c r="E16" s="13">
        <v>44423</v>
      </c>
      <c r="F16" s="75" t="s">
        <v>1452</v>
      </c>
      <c r="G16" s="13">
        <v>44427</v>
      </c>
      <c r="H16" s="76" t="s">
        <v>2180</v>
      </c>
      <c r="I16" s="15">
        <v>86</v>
      </c>
      <c r="J16" s="15">
        <v>63</v>
      </c>
      <c r="K16" s="15">
        <v>33</v>
      </c>
      <c r="L16" s="15">
        <v>12</v>
      </c>
      <c r="M16" s="80">
        <v>44.698500000000003</v>
      </c>
      <c r="N16" s="71">
        <v>45</v>
      </c>
      <c r="O16" s="62">
        <v>3000</v>
      </c>
      <c r="P16" s="63">
        <f>Table2245236891011121314151617181920212224234567234568910111213141516171819202122232425[[#This Row],[PEMBULATAN]]*O16</f>
        <v>135000</v>
      </c>
    </row>
    <row r="17" spans="1:16" ht="30.75" customHeight="1" x14ac:dyDescent="0.2">
      <c r="A17" s="90"/>
      <c r="B17" s="74"/>
      <c r="C17" s="85" t="s">
        <v>2821</v>
      </c>
      <c r="D17" s="77" t="s">
        <v>292</v>
      </c>
      <c r="E17" s="13">
        <v>44423</v>
      </c>
      <c r="F17" s="75" t="s">
        <v>1452</v>
      </c>
      <c r="G17" s="13">
        <v>44427</v>
      </c>
      <c r="H17" s="76" t="s">
        <v>2180</v>
      </c>
      <c r="I17" s="15">
        <v>80</v>
      </c>
      <c r="J17" s="15">
        <v>59</v>
      </c>
      <c r="K17" s="15">
        <v>20</v>
      </c>
      <c r="L17" s="15">
        <v>7</v>
      </c>
      <c r="M17" s="80">
        <v>23.6</v>
      </c>
      <c r="N17" s="71">
        <v>24</v>
      </c>
      <c r="O17" s="62">
        <v>3000</v>
      </c>
      <c r="P17" s="63">
        <f>Table2245236891011121314151617181920212224234567234568910111213141516171819202122232425[[#This Row],[PEMBULATAN]]*O17</f>
        <v>72000</v>
      </c>
    </row>
    <row r="18" spans="1:16" ht="30.75" customHeight="1" x14ac:dyDescent="0.2">
      <c r="A18" s="90"/>
      <c r="B18" s="74"/>
      <c r="C18" s="85" t="s">
        <v>2822</v>
      </c>
      <c r="D18" s="77" t="s">
        <v>292</v>
      </c>
      <c r="E18" s="13">
        <v>44423</v>
      </c>
      <c r="F18" s="75" t="s">
        <v>1452</v>
      </c>
      <c r="G18" s="13">
        <v>44427</v>
      </c>
      <c r="H18" s="76" t="s">
        <v>2180</v>
      </c>
      <c r="I18" s="15">
        <v>80</v>
      </c>
      <c r="J18" s="15">
        <v>57</v>
      </c>
      <c r="K18" s="15">
        <v>32</v>
      </c>
      <c r="L18" s="15">
        <v>15</v>
      </c>
      <c r="M18" s="80">
        <v>36.479999999999997</v>
      </c>
      <c r="N18" s="71">
        <v>37</v>
      </c>
      <c r="O18" s="62">
        <v>3000</v>
      </c>
      <c r="P18" s="63">
        <f>Table2245236891011121314151617181920212224234567234568910111213141516171819202122232425[[#This Row],[PEMBULATAN]]*O18</f>
        <v>111000</v>
      </c>
    </row>
    <row r="19" spans="1:16" ht="30.75" customHeight="1" x14ac:dyDescent="0.2">
      <c r="A19" s="90"/>
      <c r="B19" s="74"/>
      <c r="C19" s="85" t="s">
        <v>2823</v>
      </c>
      <c r="D19" s="77" t="s">
        <v>292</v>
      </c>
      <c r="E19" s="13">
        <v>44423</v>
      </c>
      <c r="F19" s="75" t="s">
        <v>1452</v>
      </c>
      <c r="G19" s="13">
        <v>44427</v>
      </c>
      <c r="H19" s="76" t="s">
        <v>2180</v>
      </c>
      <c r="I19" s="15">
        <v>85</v>
      </c>
      <c r="J19" s="15">
        <v>64</v>
      </c>
      <c r="K19" s="15">
        <v>29</v>
      </c>
      <c r="L19" s="15">
        <v>18</v>
      </c>
      <c r="M19" s="80">
        <v>39.44</v>
      </c>
      <c r="N19" s="71">
        <v>40</v>
      </c>
      <c r="O19" s="62">
        <v>3000</v>
      </c>
      <c r="P19" s="63">
        <f>Table2245236891011121314151617181920212224234567234568910111213141516171819202122232425[[#This Row],[PEMBULATAN]]*O19</f>
        <v>120000</v>
      </c>
    </row>
    <row r="20" spans="1:16" ht="30.75" customHeight="1" x14ac:dyDescent="0.2">
      <c r="A20" s="90"/>
      <c r="B20" s="74"/>
      <c r="C20" s="85" t="s">
        <v>2824</v>
      </c>
      <c r="D20" s="77" t="s">
        <v>292</v>
      </c>
      <c r="E20" s="13">
        <v>44423</v>
      </c>
      <c r="F20" s="75" t="s">
        <v>1452</v>
      </c>
      <c r="G20" s="13">
        <v>44427</v>
      </c>
      <c r="H20" s="76" t="s">
        <v>2180</v>
      </c>
      <c r="I20" s="15">
        <v>100</v>
      </c>
      <c r="J20" s="15">
        <v>60</v>
      </c>
      <c r="K20" s="15">
        <v>24</v>
      </c>
      <c r="L20" s="15">
        <v>19</v>
      </c>
      <c r="M20" s="80">
        <v>36</v>
      </c>
      <c r="N20" s="71">
        <v>36</v>
      </c>
      <c r="O20" s="62">
        <v>3000</v>
      </c>
      <c r="P20" s="63">
        <f>Table2245236891011121314151617181920212224234567234568910111213141516171819202122232425[[#This Row],[PEMBULATAN]]*O20</f>
        <v>108000</v>
      </c>
    </row>
    <row r="21" spans="1:16" ht="30.75" customHeight="1" x14ac:dyDescent="0.2">
      <c r="A21" s="90"/>
      <c r="B21" s="74"/>
      <c r="C21" s="85" t="s">
        <v>2825</v>
      </c>
      <c r="D21" s="77" t="s">
        <v>292</v>
      </c>
      <c r="E21" s="13">
        <v>44423</v>
      </c>
      <c r="F21" s="75" t="s">
        <v>1452</v>
      </c>
      <c r="G21" s="13">
        <v>44427</v>
      </c>
      <c r="H21" s="76" t="s">
        <v>2180</v>
      </c>
      <c r="I21" s="15">
        <v>87</v>
      </c>
      <c r="J21" s="15">
        <v>58</v>
      </c>
      <c r="K21" s="15">
        <v>27</v>
      </c>
      <c r="L21" s="15">
        <v>23</v>
      </c>
      <c r="M21" s="80">
        <v>34.060499999999998</v>
      </c>
      <c r="N21" s="71">
        <v>34</v>
      </c>
      <c r="O21" s="62">
        <v>3000</v>
      </c>
      <c r="P21" s="63">
        <f>Table2245236891011121314151617181920212224234567234568910111213141516171819202122232425[[#This Row],[PEMBULATAN]]*O21</f>
        <v>102000</v>
      </c>
    </row>
    <row r="22" spans="1:16" ht="30.75" customHeight="1" x14ac:dyDescent="0.2">
      <c r="A22" s="90"/>
      <c r="B22" s="74"/>
      <c r="C22" s="85" t="s">
        <v>2826</v>
      </c>
      <c r="D22" s="77" t="s">
        <v>292</v>
      </c>
      <c r="E22" s="13">
        <v>44423</v>
      </c>
      <c r="F22" s="75" t="s">
        <v>1452</v>
      </c>
      <c r="G22" s="13">
        <v>44427</v>
      </c>
      <c r="H22" s="76" t="s">
        <v>2180</v>
      </c>
      <c r="I22" s="15">
        <v>85</v>
      </c>
      <c r="J22" s="15">
        <v>55</v>
      </c>
      <c r="K22" s="15">
        <v>36</v>
      </c>
      <c r="L22" s="15">
        <v>14</v>
      </c>
      <c r="M22" s="80">
        <v>42.075000000000003</v>
      </c>
      <c r="N22" s="71">
        <v>42</v>
      </c>
      <c r="O22" s="62">
        <v>3000</v>
      </c>
      <c r="P22" s="63">
        <f>Table2245236891011121314151617181920212224234567234568910111213141516171819202122232425[[#This Row],[PEMBULATAN]]*O22</f>
        <v>126000</v>
      </c>
    </row>
    <row r="23" spans="1:16" ht="30.75" customHeight="1" x14ac:dyDescent="0.2">
      <c r="A23" s="90"/>
      <c r="B23" s="74"/>
      <c r="C23" s="85" t="s">
        <v>2827</v>
      </c>
      <c r="D23" s="77" t="s">
        <v>292</v>
      </c>
      <c r="E23" s="13">
        <v>44423</v>
      </c>
      <c r="F23" s="75" t="s">
        <v>1452</v>
      </c>
      <c r="G23" s="13">
        <v>44427</v>
      </c>
      <c r="H23" s="76" t="s">
        <v>2180</v>
      </c>
      <c r="I23" s="15">
        <v>79</v>
      </c>
      <c r="J23" s="15">
        <v>56</v>
      </c>
      <c r="K23" s="15">
        <v>27</v>
      </c>
      <c r="L23" s="15">
        <v>10</v>
      </c>
      <c r="M23" s="80">
        <v>29.861999999999998</v>
      </c>
      <c r="N23" s="71">
        <v>30</v>
      </c>
      <c r="O23" s="62">
        <v>3000</v>
      </c>
      <c r="P23" s="63">
        <f>Table2245236891011121314151617181920212224234567234568910111213141516171819202122232425[[#This Row],[PEMBULATAN]]*O23</f>
        <v>90000</v>
      </c>
    </row>
    <row r="24" spans="1:16" ht="30.75" customHeight="1" x14ac:dyDescent="0.2">
      <c r="A24" s="90"/>
      <c r="B24" s="74"/>
      <c r="C24" s="85" t="s">
        <v>2828</v>
      </c>
      <c r="D24" s="77" t="s">
        <v>292</v>
      </c>
      <c r="E24" s="13">
        <v>44423</v>
      </c>
      <c r="F24" s="75" t="s">
        <v>1452</v>
      </c>
      <c r="G24" s="13">
        <v>44427</v>
      </c>
      <c r="H24" s="76" t="s">
        <v>2180</v>
      </c>
      <c r="I24" s="15">
        <v>90</v>
      </c>
      <c r="J24" s="15">
        <v>54</v>
      </c>
      <c r="K24" s="15">
        <v>29</v>
      </c>
      <c r="L24" s="15">
        <v>19</v>
      </c>
      <c r="M24" s="80">
        <v>35.234999999999999</v>
      </c>
      <c r="N24" s="71">
        <v>35</v>
      </c>
      <c r="O24" s="62">
        <v>3000</v>
      </c>
      <c r="P24" s="63">
        <f>Table2245236891011121314151617181920212224234567234568910111213141516171819202122232425[[#This Row],[PEMBULATAN]]*O24</f>
        <v>105000</v>
      </c>
    </row>
    <row r="25" spans="1:16" ht="30.75" customHeight="1" x14ac:dyDescent="0.2">
      <c r="A25" s="90"/>
      <c r="B25" s="74"/>
      <c r="C25" s="85" t="s">
        <v>2829</v>
      </c>
      <c r="D25" s="77" t="s">
        <v>292</v>
      </c>
      <c r="E25" s="13">
        <v>44423</v>
      </c>
      <c r="F25" s="75" t="s">
        <v>1452</v>
      </c>
      <c r="G25" s="13">
        <v>44427</v>
      </c>
      <c r="H25" s="76" t="s">
        <v>2180</v>
      </c>
      <c r="I25" s="15">
        <v>55</v>
      </c>
      <c r="J25" s="15">
        <v>60</v>
      </c>
      <c r="K25" s="15">
        <v>20</v>
      </c>
      <c r="L25" s="15">
        <v>11</v>
      </c>
      <c r="M25" s="80">
        <v>16.5</v>
      </c>
      <c r="N25" s="71">
        <v>17</v>
      </c>
      <c r="O25" s="62">
        <v>3000</v>
      </c>
      <c r="P25" s="63">
        <f>Table2245236891011121314151617181920212224234567234568910111213141516171819202122232425[[#This Row],[PEMBULATAN]]*O25</f>
        <v>51000</v>
      </c>
    </row>
    <row r="26" spans="1:16" ht="30.75" customHeight="1" x14ac:dyDescent="0.2">
      <c r="A26" s="90"/>
      <c r="B26" s="74"/>
      <c r="C26" s="85" t="s">
        <v>2830</v>
      </c>
      <c r="D26" s="77" t="s">
        <v>292</v>
      </c>
      <c r="E26" s="13">
        <v>44423</v>
      </c>
      <c r="F26" s="75" t="s">
        <v>1452</v>
      </c>
      <c r="G26" s="13">
        <v>44427</v>
      </c>
      <c r="H26" s="76" t="s">
        <v>2180</v>
      </c>
      <c r="I26" s="15">
        <v>78</v>
      </c>
      <c r="J26" s="15">
        <v>52</v>
      </c>
      <c r="K26" s="15">
        <v>22</v>
      </c>
      <c r="L26" s="15">
        <v>15</v>
      </c>
      <c r="M26" s="80">
        <v>22.308</v>
      </c>
      <c r="N26" s="71">
        <v>23</v>
      </c>
      <c r="O26" s="62">
        <v>3000</v>
      </c>
      <c r="P26" s="63">
        <f>Table2245236891011121314151617181920212224234567234568910111213141516171819202122232425[[#This Row],[PEMBULATAN]]*O26</f>
        <v>69000</v>
      </c>
    </row>
    <row r="27" spans="1:16" ht="30.75" customHeight="1" x14ac:dyDescent="0.2">
      <c r="A27" s="90"/>
      <c r="B27" s="74"/>
      <c r="C27" s="85" t="s">
        <v>2831</v>
      </c>
      <c r="D27" s="77" t="s">
        <v>292</v>
      </c>
      <c r="E27" s="13">
        <v>44423</v>
      </c>
      <c r="F27" s="75" t="s">
        <v>1452</v>
      </c>
      <c r="G27" s="13">
        <v>44427</v>
      </c>
      <c r="H27" s="76" t="s">
        <v>2180</v>
      </c>
      <c r="I27" s="15">
        <v>77</v>
      </c>
      <c r="J27" s="15">
        <v>62</v>
      </c>
      <c r="K27" s="15">
        <v>28</v>
      </c>
      <c r="L27" s="15">
        <v>14</v>
      </c>
      <c r="M27" s="80">
        <v>33.417999999999999</v>
      </c>
      <c r="N27" s="71">
        <v>34</v>
      </c>
      <c r="O27" s="62">
        <v>3000</v>
      </c>
      <c r="P27" s="63">
        <f>Table2245236891011121314151617181920212224234567234568910111213141516171819202122232425[[#This Row],[PEMBULATAN]]*O27</f>
        <v>102000</v>
      </c>
    </row>
    <row r="28" spans="1:16" ht="30.75" customHeight="1" x14ac:dyDescent="0.2">
      <c r="A28" s="90"/>
      <c r="B28" s="74"/>
      <c r="C28" s="85" t="s">
        <v>2832</v>
      </c>
      <c r="D28" s="77" t="s">
        <v>292</v>
      </c>
      <c r="E28" s="13">
        <v>44423</v>
      </c>
      <c r="F28" s="75" t="s">
        <v>1452</v>
      </c>
      <c r="G28" s="13">
        <v>44427</v>
      </c>
      <c r="H28" s="76" t="s">
        <v>2180</v>
      </c>
      <c r="I28" s="15">
        <v>80</v>
      </c>
      <c r="J28" s="15">
        <v>55</v>
      </c>
      <c r="K28" s="15">
        <v>29</v>
      </c>
      <c r="L28" s="15">
        <v>15</v>
      </c>
      <c r="M28" s="80">
        <v>31.9</v>
      </c>
      <c r="N28" s="71">
        <v>32</v>
      </c>
      <c r="O28" s="62">
        <v>3000</v>
      </c>
      <c r="P28" s="63">
        <f>Table2245236891011121314151617181920212224234567234568910111213141516171819202122232425[[#This Row],[PEMBULATAN]]*O28</f>
        <v>96000</v>
      </c>
    </row>
    <row r="29" spans="1:16" ht="30.75" customHeight="1" x14ac:dyDescent="0.2">
      <c r="A29" s="90"/>
      <c r="B29" s="74"/>
      <c r="C29" s="85" t="s">
        <v>2833</v>
      </c>
      <c r="D29" s="77" t="s">
        <v>292</v>
      </c>
      <c r="E29" s="13">
        <v>44423</v>
      </c>
      <c r="F29" s="75" t="s">
        <v>1452</v>
      </c>
      <c r="G29" s="13">
        <v>44427</v>
      </c>
      <c r="H29" s="76" t="s">
        <v>2180</v>
      </c>
      <c r="I29" s="15">
        <v>54</v>
      </c>
      <c r="J29" s="15">
        <v>54</v>
      </c>
      <c r="K29" s="15">
        <v>26</v>
      </c>
      <c r="L29" s="15">
        <v>8</v>
      </c>
      <c r="M29" s="80">
        <v>18.954000000000001</v>
      </c>
      <c r="N29" s="71">
        <v>19</v>
      </c>
      <c r="O29" s="62">
        <v>3000</v>
      </c>
      <c r="P29" s="63">
        <f>Table2245236891011121314151617181920212224234567234568910111213141516171819202122232425[[#This Row],[PEMBULATAN]]*O29</f>
        <v>57000</v>
      </c>
    </row>
    <row r="30" spans="1:16" ht="30.75" customHeight="1" x14ac:dyDescent="0.2">
      <c r="A30" s="90"/>
      <c r="B30" s="74"/>
      <c r="C30" s="85" t="s">
        <v>2834</v>
      </c>
      <c r="D30" s="77" t="s">
        <v>292</v>
      </c>
      <c r="E30" s="13">
        <v>44423</v>
      </c>
      <c r="F30" s="75" t="s">
        <v>1452</v>
      </c>
      <c r="G30" s="13">
        <v>44427</v>
      </c>
      <c r="H30" s="76" t="s">
        <v>2180</v>
      </c>
      <c r="I30" s="15">
        <v>45</v>
      </c>
      <c r="J30" s="15">
        <v>52</v>
      </c>
      <c r="K30" s="15">
        <v>26</v>
      </c>
      <c r="L30" s="15">
        <v>7</v>
      </c>
      <c r="M30" s="80">
        <v>15.21</v>
      </c>
      <c r="N30" s="71">
        <v>15</v>
      </c>
      <c r="O30" s="62">
        <v>3000</v>
      </c>
      <c r="P30" s="63">
        <f>Table2245236891011121314151617181920212224234567234568910111213141516171819202122232425[[#This Row],[PEMBULATAN]]*O30</f>
        <v>45000</v>
      </c>
    </row>
    <row r="31" spans="1:16" ht="30.75" customHeight="1" x14ac:dyDescent="0.2">
      <c r="A31" s="90"/>
      <c r="B31" s="74"/>
      <c r="C31" s="85" t="s">
        <v>2835</v>
      </c>
      <c r="D31" s="77" t="s">
        <v>292</v>
      </c>
      <c r="E31" s="13">
        <v>44423</v>
      </c>
      <c r="F31" s="75" t="s">
        <v>1452</v>
      </c>
      <c r="G31" s="13">
        <v>44427</v>
      </c>
      <c r="H31" s="76" t="s">
        <v>2180</v>
      </c>
      <c r="I31" s="15">
        <v>60</v>
      </c>
      <c r="J31" s="15">
        <v>50</v>
      </c>
      <c r="K31" s="15">
        <v>20</v>
      </c>
      <c r="L31" s="15">
        <v>9</v>
      </c>
      <c r="M31" s="80">
        <v>15</v>
      </c>
      <c r="N31" s="71">
        <v>15</v>
      </c>
      <c r="O31" s="62">
        <v>3000</v>
      </c>
      <c r="P31" s="63">
        <f>Table2245236891011121314151617181920212224234567234568910111213141516171819202122232425[[#This Row],[PEMBULATAN]]*O31</f>
        <v>45000</v>
      </c>
    </row>
    <row r="32" spans="1:16" ht="30.75" customHeight="1" x14ac:dyDescent="0.2">
      <c r="A32" s="90"/>
      <c r="B32" s="74"/>
      <c r="C32" s="85" t="s">
        <v>2836</v>
      </c>
      <c r="D32" s="77" t="s">
        <v>292</v>
      </c>
      <c r="E32" s="13">
        <v>44423</v>
      </c>
      <c r="F32" s="75" t="s">
        <v>1452</v>
      </c>
      <c r="G32" s="13">
        <v>44427</v>
      </c>
      <c r="H32" s="76" t="s">
        <v>2180</v>
      </c>
      <c r="I32" s="15">
        <v>80</v>
      </c>
      <c r="J32" s="15">
        <v>58</v>
      </c>
      <c r="K32" s="15">
        <v>30</v>
      </c>
      <c r="L32" s="15">
        <v>15</v>
      </c>
      <c r="M32" s="80">
        <v>34.799999999999997</v>
      </c>
      <c r="N32" s="71">
        <v>39</v>
      </c>
      <c r="O32" s="62">
        <v>3000</v>
      </c>
      <c r="P32" s="63">
        <f>Table2245236891011121314151617181920212224234567234568910111213141516171819202122232425[[#This Row],[PEMBULATAN]]*O32</f>
        <v>117000</v>
      </c>
    </row>
    <row r="33" spans="1:16" ht="30.75" customHeight="1" x14ac:dyDescent="0.2">
      <c r="A33" s="90"/>
      <c r="B33" s="74"/>
      <c r="C33" s="85" t="s">
        <v>2837</v>
      </c>
      <c r="D33" s="77" t="s">
        <v>292</v>
      </c>
      <c r="E33" s="13">
        <v>44423</v>
      </c>
      <c r="F33" s="75" t="s">
        <v>1452</v>
      </c>
      <c r="G33" s="13">
        <v>44427</v>
      </c>
      <c r="H33" s="76" t="s">
        <v>2180</v>
      </c>
      <c r="I33" s="15">
        <v>59</v>
      </c>
      <c r="J33" s="15">
        <v>40</v>
      </c>
      <c r="K33" s="15">
        <v>12</v>
      </c>
      <c r="L33" s="15">
        <v>5</v>
      </c>
      <c r="M33" s="80">
        <v>7.08</v>
      </c>
      <c r="N33" s="71">
        <v>7</v>
      </c>
      <c r="O33" s="62">
        <v>3000</v>
      </c>
      <c r="P33" s="63">
        <f>Table2245236891011121314151617181920212224234567234568910111213141516171819202122232425[[#This Row],[PEMBULATAN]]*O33</f>
        <v>21000</v>
      </c>
    </row>
    <row r="34" spans="1:16" ht="30.75" customHeight="1" x14ac:dyDescent="0.2">
      <c r="A34" s="90"/>
      <c r="B34" s="74"/>
      <c r="C34" s="85" t="s">
        <v>2838</v>
      </c>
      <c r="D34" s="77" t="s">
        <v>292</v>
      </c>
      <c r="E34" s="13">
        <v>44423</v>
      </c>
      <c r="F34" s="75" t="s">
        <v>1452</v>
      </c>
      <c r="G34" s="13">
        <v>44427</v>
      </c>
      <c r="H34" s="76" t="s">
        <v>2180</v>
      </c>
      <c r="I34" s="15">
        <v>90</v>
      </c>
      <c r="J34" s="15">
        <v>62</v>
      </c>
      <c r="K34" s="15">
        <v>25</v>
      </c>
      <c r="L34" s="15">
        <v>14</v>
      </c>
      <c r="M34" s="80">
        <v>34.875</v>
      </c>
      <c r="N34" s="71">
        <v>35</v>
      </c>
      <c r="O34" s="62">
        <v>3000</v>
      </c>
      <c r="P34" s="63">
        <f>Table2245236891011121314151617181920212224234567234568910111213141516171819202122232425[[#This Row],[PEMBULATAN]]*O34</f>
        <v>105000</v>
      </c>
    </row>
    <row r="35" spans="1:16" ht="30.75" customHeight="1" x14ac:dyDescent="0.2">
      <c r="A35" s="90"/>
      <c r="B35" s="74"/>
      <c r="C35" s="85" t="s">
        <v>2839</v>
      </c>
      <c r="D35" s="77" t="s">
        <v>292</v>
      </c>
      <c r="E35" s="13">
        <v>44423</v>
      </c>
      <c r="F35" s="75" t="s">
        <v>1452</v>
      </c>
      <c r="G35" s="13">
        <v>44427</v>
      </c>
      <c r="H35" s="76" t="s">
        <v>2180</v>
      </c>
      <c r="I35" s="15">
        <v>80</v>
      </c>
      <c r="J35" s="15">
        <v>50</v>
      </c>
      <c r="K35" s="15">
        <v>30</v>
      </c>
      <c r="L35" s="15">
        <v>26</v>
      </c>
      <c r="M35" s="80">
        <v>30</v>
      </c>
      <c r="N35" s="71">
        <v>30</v>
      </c>
      <c r="O35" s="62">
        <v>3000</v>
      </c>
      <c r="P35" s="63">
        <f>Table2245236891011121314151617181920212224234567234568910111213141516171819202122232425[[#This Row],[PEMBULATAN]]*O35</f>
        <v>90000</v>
      </c>
    </row>
    <row r="36" spans="1:16" ht="30.75" customHeight="1" x14ac:dyDescent="0.2">
      <c r="A36" s="90"/>
      <c r="B36" s="74"/>
      <c r="C36" s="85" t="s">
        <v>2840</v>
      </c>
      <c r="D36" s="77" t="s">
        <v>292</v>
      </c>
      <c r="E36" s="13">
        <v>44423</v>
      </c>
      <c r="F36" s="75" t="s">
        <v>1452</v>
      </c>
      <c r="G36" s="13">
        <v>44427</v>
      </c>
      <c r="H36" s="76" t="s">
        <v>2180</v>
      </c>
      <c r="I36" s="15">
        <v>93</v>
      </c>
      <c r="J36" s="15">
        <v>69</v>
      </c>
      <c r="K36" s="15">
        <v>40</v>
      </c>
      <c r="L36" s="15">
        <v>24</v>
      </c>
      <c r="M36" s="80">
        <v>64.17</v>
      </c>
      <c r="N36" s="71">
        <v>64</v>
      </c>
      <c r="O36" s="62">
        <v>3000</v>
      </c>
      <c r="P36" s="63">
        <f>Table2245236891011121314151617181920212224234567234568910111213141516171819202122232425[[#This Row],[PEMBULATAN]]*O36</f>
        <v>192000</v>
      </c>
    </row>
    <row r="37" spans="1:16" ht="30.75" customHeight="1" x14ac:dyDescent="0.2">
      <c r="A37" s="90"/>
      <c r="B37" s="74"/>
      <c r="C37" s="85" t="s">
        <v>2841</v>
      </c>
      <c r="D37" s="77" t="s">
        <v>292</v>
      </c>
      <c r="E37" s="13">
        <v>44423</v>
      </c>
      <c r="F37" s="75" t="s">
        <v>1452</v>
      </c>
      <c r="G37" s="13">
        <v>44427</v>
      </c>
      <c r="H37" s="76" t="s">
        <v>2180</v>
      </c>
      <c r="I37" s="15">
        <v>85</v>
      </c>
      <c r="J37" s="15">
        <v>50</v>
      </c>
      <c r="K37" s="15">
        <v>30</v>
      </c>
      <c r="L37" s="15">
        <v>17</v>
      </c>
      <c r="M37" s="80">
        <v>31.875</v>
      </c>
      <c r="N37" s="71">
        <v>32</v>
      </c>
      <c r="O37" s="62">
        <v>3000</v>
      </c>
      <c r="P37" s="63">
        <f>Table2245236891011121314151617181920212224234567234568910111213141516171819202122232425[[#This Row],[PEMBULATAN]]*O37</f>
        <v>96000</v>
      </c>
    </row>
    <row r="38" spans="1:16" ht="30.75" customHeight="1" x14ac:dyDescent="0.2">
      <c r="A38" s="90"/>
      <c r="B38" s="74"/>
      <c r="C38" s="85" t="s">
        <v>2842</v>
      </c>
      <c r="D38" s="77" t="s">
        <v>292</v>
      </c>
      <c r="E38" s="13">
        <v>44423</v>
      </c>
      <c r="F38" s="75" t="s">
        <v>1452</v>
      </c>
      <c r="G38" s="13">
        <v>44427</v>
      </c>
      <c r="H38" s="76" t="s">
        <v>2180</v>
      </c>
      <c r="I38" s="15">
        <v>76</v>
      </c>
      <c r="J38" s="15">
        <v>60</v>
      </c>
      <c r="K38" s="15">
        <v>20</v>
      </c>
      <c r="L38" s="15">
        <v>10</v>
      </c>
      <c r="M38" s="80">
        <v>22.8</v>
      </c>
      <c r="N38" s="71">
        <v>23</v>
      </c>
      <c r="O38" s="62">
        <v>3000</v>
      </c>
      <c r="P38" s="63">
        <f>Table2245236891011121314151617181920212224234567234568910111213141516171819202122232425[[#This Row],[PEMBULATAN]]*O38</f>
        <v>69000</v>
      </c>
    </row>
    <row r="39" spans="1:16" ht="30.75" customHeight="1" x14ac:dyDescent="0.2">
      <c r="A39" s="90"/>
      <c r="B39" s="74"/>
      <c r="C39" s="85" t="s">
        <v>2843</v>
      </c>
      <c r="D39" s="77" t="s">
        <v>292</v>
      </c>
      <c r="E39" s="13">
        <v>44423</v>
      </c>
      <c r="F39" s="75" t="s">
        <v>1452</v>
      </c>
      <c r="G39" s="13">
        <v>44427</v>
      </c>
      <c r="H39" s="76" t="s">
        <v>2180</v>
      </c>
      <c r="I39" s="15">
        <v>90</v>
      </c>
      <c r="J39" s="15">
        <v>65</v>
      </c>
      <c r="K39" s="15">
        <v>25</v>
      </c>
      <c r="L39" s="15">
        <v>15</v>
      </c>
      <c r="M39" s="80">
        <v>36.5625</v>
      </c>
      <c r="N39" s="71">
        <v>37</v>
      </c>
      <c r="O39" s="62">
        <v>3000</v>
      </c>
      <c r="P39" s="63">
        <f>Table2245236891011121314151617181920212224234567234568910111213141516171819202122232425[[#This Row],[PEMBULATAN]]*O39</f>
        <v>111000</v>
      </c>
    </row>
    <row r="40" spans="1:16" ht="30.75" customHeight="1" x14ac:dyDescent="0.2">
      <c r="A40" s="90"/>
      <c r="B40" s="74"/>
      <c r="C40" s="85" t="s">
        <v>2844</v>
      </c>
      <c r="D40" s="77" t="s">
        <v>292</v>
      </c>
      <c r="E40" s="13">
        <v>44423</v>
      </c>
      <c r="F40" s="75" t="s">
        <v>1452</v>
      </c>
      <c r="G40" s="13">
        <v>44427</v>
      </c>
      <c r="H40" s="76" t="s">
        <v>2180</v>
      </c>
      <c r="I40" s="15">
        <v>90</v>
      </c>
      <c r="J40" s="15">
        <v>53</v>
      </c>
      <c r="K40" s="15">
        <v>30</v>
      </c>
      <c r="L40" s="15">
        <v>15</v>
      </c>
      <c r="M40" s="80">
        <v>35.774999999999999</v>
      </c>
      <c r="N40" s="71">
        <v>36</v>
      </c>
      <c r="O40" s="62">
        <v>3000</v>
      </c>
      <c r="P40" s="63">
        <f>Table2245236891011121314151617181920212224234567234568910111213141516171819202122232425[[#This Row],[PEMBULATAN]]*O40</f>
        <v>108000</v>
      </c>
    </row>
    <row r="41" spans="1:16" ht="30.75" customHeight="1" x14ac:dyDescent="0.2">
      <c r="A41" s="90"/>
      <c r="B41" s="74"/>
      <c r="C41" s="85" t="s">
        <v>2845</v>
      </c>
      <c r="D41" s="77" t="s">
        <v>292</v>
      </c>
      <c r="E41" s="13">
        <v>44423</v>
      </c>
      <c r="F41" s="75" t="s">
        <v>1452</v>
      </c>
      <c r="G41" s="13">
        <v>44427</v>
      </c>
      <c r="H41" s="76" t="s">
        <v>2180</v>
      </c>
      <c r="I41" s="15">
        <v>104</v>
      </c>
      <c r="J41" s="15">
        <v>62</v>
      </c>
      <c r="K41" s="15">
        <v>20</v>
      </c>
      <c r="L41" s="15">
        <v>20</v>
      </c>
      <c r="M41" s="80">
        <v>32.24</v>
      </c>
      <c r="N41" s="71">
        <v>32</v>
      </c>
      <c r="O41" s="62">
        <v>3000</v>
      </c>
      <c r="P41" s="63">
        <f>Table2245236891011121314151617181920212224234567234568910111213141516171819202122232425[[#This Row],[PEMBULATAN]]*O41</f>
        <v>96000</v>
      </c>
    </row>
    <row r="42" spans="1:16" ht="30.75" customHeight="1" x14ac:dyDescent="0.2">
      <c r="A42" s="90"/>
      <c r="B42" s="74"/>
      <c r="C42" s="85" t="s">
        <v>2846</v>
      </c>
      <c r="D42" s="77" t="s">
        <v>292</v>
      </c>
      <c r="E42" s="13">
        <v>44423</v>
      </c>
      <c r="F42" s="75" t="s">
        <v>1452</v>
      </c>
      <c r="G42" s="13">
        <v>44427</v>
      </c>
      <c r="H42" s="76" t="s">
        <v>2180</v>
      </c>
      <c r="I42" s="15">
        <v>93</v>
      </c>
      <c r="J42" s="15">
        <v>60</v>
      </c>
      <c r="K42" s="15">
        <v>29</v>
      </c>
      <c r="L42" s="15">
        <v>20</v>
      </c>
      <c r="M42" s="80">
        <v>40.454999999999998</v>
      </c>
      <c r="N42" s="71">
        <v>41</v>
      </c>
      <c r="O42" s="62">
        <v>3000</v>
      </c>
      <c r="P42" s="63">
        <f>Table2245236891011121314151617181920212224234567234568910111213141516171819202122232425[[#This Row],[PEMBULATAN]]*O42</f>
        <v>123000</v>
      </c>
    </row>
    <row r="43" spans="1:16" ht="30.75" customHeight="1" x14ac:dyDescent="0.2">
      <c r="A43" s="90"/>
      <c r="B43" s="74"/>
      <c r="C43" s="85" t="s">
        <v>2847</v>
      </c>
      <c r="D43" s="77" t="s">
        <v>292</v>
      </c>
      <c r="E43" s="13">
        <v>44423</v>
      </c>
      <c r="F43" s="75" t="s">
        <v>1452</v>
      </c>
      <c r="G43" s="13">
        <v>44427</v>
      </c>
      <c r="H43" s="76" t="s">
        <v>2180</v>
      </c>
      <c r="I43" s="15">
        <v>90</v>
      </c>
      <c r="J43" s="15">
        <v>59</v>
      </c>
      <c r="K43" s="15">
        <v>28</v>
      </c>
      <c r="L43" s="15">
        <v>14</v>
      </c>
      <c r="M43" s="80">
        <v>37.17</v>
      </c>
      <c r="N43" s="71">
        <v>37</v>
      </c>
      <c r="O43" s="62">
        <v>3000</v>
      </c>
      <c r="P43" s="63">
        <f>Table2245236891011121314151617181920212224234567234568910111213141516171819202122232425[[#This Row],[PEMBULATAN]]*O43</f>
        <v>111000</v>
      </c>
    </row>
    <row r="44" spans="1:16" ht="30.75" customHeight="1" x14ac:dyDescent="0.2">
      <c r="A44" s="90"/>
      <c r="B44" s="74"/>
      <c r="C44" s="85" t="s">
        <v>2848</v>
      </c>
      <c r="D44" s="77" t="s">
        <v>292</v>
      </c>
      <c r="E44" s="13">
        <v>44423</v>
      </c>
      <c r="F44" s="75" t="s">
        <v>1452</v>
      </c>
      <c r="G44" s="13">
        <v>44427</v>
      </c>
      <c r="H44" s="76" t="s">
        <v>2180</v>
      </c>
      <c r="I44" s="15">
        <v>96</v>
      </c>
      <c r="J44" s="15">
        <v>50</v>
      </c>
      <c r="K44" s="15">
        <v>35</v>
      </c>
      <c r="L44" s="15">
        <v>13</v>
      </c>
      <c r="M44" s="80">
        <v>42</v>
      </c>
      <c r="N44" s="71">
        <v>42</v>
      </c>
      <c r="O44" s="62">
        <v>3000</v>
      </c>
      <c r="P44" s="63">
        <f>Table2245236891011121314151617181920212224234567234568910111213141516171819202122232425[[#This Row],[PEMBULATAN]]*O44</f>
        <v>126000</v>
      </c>
    </row>
    <row r="45" spans="1:16" ht="30.75" customHeight="1" x14ac:dyDescent="0.2">
      <c r="A45" s="90"/>
      <c r="B45" s="74"/>
      <c r="C45" s="85" t="s">
        <v>2849</v>
      </c>
      <c r="D45" s="77" t="s">
        <v>292</v>
      </c>
      <c r="E45" s="13">
        <v>44423</v>
      </c>
      <c r="F45" s="75" t="s">
        <v>1452</v>
      </c>
      <c r="G45" s="13">
        <v>44427</v>
      </c>
      <c r="H45" s="76" t="s">
        <v>2180</v>
      </c>
      <c r="I45" s="15">
        <v>95</v>
      </c>
      <c r="J45" s="15">
        <v>93</v>
      </c>
      <c r="K45" s="15">
        <v>12</v>
      </c>
      <c r="L45" s="15">
        <v>10</v>
      </c>
      <c r="M45" s="80">
        <v>26.504999999999999</v>
      </c>
      <c r="N45" s="71">
        <v>27</v>
      </c>
      <c r="O45" s="62">
        <v>3000</v>
      </c>
      <c r="P45" s="63">
        <f>Table2245236891011121314151617181920212224234567234568910111213141516171819202122232425[[#This Row],[PEMBULATAN]]*O45</f>
        <v>81000</v>
      </c>
    </row>
    <row r="46" spans="1:16" ht="30.75" customHeight="1" x14ac:dyDescent="0.2">
      <c r="A46" s="90"/>
      <c r="B46" s="74"/>
      <c r="C46" s="85" t="s">
        <v>2850</v>
      </c>
      <c r="D46" s="77" t="s">
        <v>292</v>
      </c>
      <c r="E46" s="13">
        <v>44423</v>
      </c>
      <c r="F46" s="75" t="s">
        <v>1452</v>
      </c>
      <c r="G46" s="13">
        <v>44427</v>
      </c>
      <c r="H46" s="76" t="s">
        <v>2180</v>
      </c>
      <c r="I46" s="15">
        <v>88</v>
      </c>
      <c r="J46" s="15">
        <v>52</v>
      </c>
      <c r="K46" s="15">
        <v>23</v>
      </c>
      <c r="L46" s="15">
        <v>10</v>
      </c>
      <c r="M46" s="80">
        <v>26.312000000000001</v>
      </c>
      <c r="N46" s="71">
        <v>26</v>
      </c>
      <c r="O46" s="62">
        <v>3000</v>
      </c>
      <c r="P46" s="63">
        <f>Table2245236891011121314151617181920212224234567234568910111213141516171819202122232425[[#This Row],[PEMBULATAN]]*O46</f>
        <v>78000</v>
      </c>
    </row>
    <row r="47" spans="1:16" ht="30.75" customHeight="1" x14ac:dyDescent="0.2">
      <c r="A47" s="90"/>
      <c r="B47" s="74"/>
      <c r="C47" s="85" t="s">
        <v>2851</v>
      </c>
      <c r="D47" s="77" t="s">
        <v>292</v>
      </c>
      <c r="E47" s="13">
        <v>44423</v>
      </c>
      <c r="F47" s="75" t="s">
        <v>1452</v>
      </c>
      <c r="G47" s="13">
        <v>44427</v>
      </c>
      <c r="H47" s="76" t="s">
        <v>2180</v>
      </c>
      <c r="I47" s="15">
        <v>84</v>
      </c>
      <c r="J47" s="15">
        <v>52</v>
      </c>
      <c r="K47" s="15">
        <v>23</v>
      </c>
      <c r="L47" s="15">
        <v>16</v>
      </c>
      <c r="M47" s="80">
        <v>25.116</v>
      </c>
      <c r="N47" s="71">
        <v>25</v>
      </c>
      <c r="O47" s="62">
        <v>3000</v>
      </c>
      <c r="P47" s="63">
        <f>Table2245236891011121314151617181920212224234567234568910111213141516171819202122232425[[#This Row],[PEMBULATAN]]*O47</f>
        <v>75000</v>
      </c>
    </row>
    <row r="48" spans="1:16" ht="30.75" customHeight="1" x14ac:dyDescent="0.2">
      <c r="A48" s="90"/>
      <c r="B48" s="74"/>
      <c r="C48" s="85" t="s">
        <v>2852</v>
      </c>
      <c r="D48" s="77" t="s">
        <v>292</v>
      </c>
      <c r="E48" s="13">
        <v>44423</v>
      </c>
      <c r="F48" s="75" t="s">
        <v>1452</v>
      </c>
      <c r="G48" s="13">
        <v>44427</v>
      </c>
      <c r="H48" s="76" t="s">
        <v>2180</v>
      </c>
      <c r="I48" s="15">
        <v>89</v>
      </c>
      <c r="J48" s="15">
        <v>52</v>
      </c>
      <c r="K48" s="15">
        <v>30</v>
      </c>
      <c r="L48" s="15">
        <v>15</v>
      </c>
      <c r="M48" s="80">
        <v>34.71</v>
      </c>
      <c r="N48" s="71">
        <v>35</v>
      </c>
      <c r="O48" s="62">
        <v>3000</v>
      </c>
      <c r="P48" s="63">
        <f>Table2245236891011121314151617181920212224234567234568910111213141516171819202122232425[[#This Row],[PEMBULATAN]]*O48</f>
        <v>105000</v>
      </c>
    </row>
    <row r="49" spans="1:16" ht="30.75" customHeight="1" x14ac:dyDescent="0.2">
      <c r="A49" s="90"/>
      <c r="B49" s="74"/>
      <c r="C49" s="85" t="s">
        <v>2853</v>
      </c>
      <c r="D49" s="77" t="s">
        <v>292</v>
      </c>
      <c r="E49" s="13">
        <v>44423</v>
      </c>
      <c r="F49" s="75" t="s">
        <v>1452</v>
      </c>
      <c r="G49" s="13">
        <v>44427</v>
      </c>
      <c r="H49" s="76" t="s">
        <v>2180</v>
      </c>
      <c r="I49" s="15">
        <v>94</v>
      </c>
      <c r="J49" s="15">
        <v>52</v>
      </c>
      <c r="K49" s="15">
        <v>20</v>
      </c>
      <c r="L49" s="15">
        <v>29</v>
      </c>
      <c r="M49" s="80">
        <v>24.44</v>
      </c>
      <c r="N49" s="71">
        <v>29</v>
      </c>
      <c r="O49" s="62">
        <v>3000</v>
      </c>
      <c r="P49" s="63">
        <f>Table2245236891011121314151617181920212224234567234568910111213141516171819202122232425[[#This Row],[PEMBULATAN]]*O49</f>
        <v>87000</v>
      </c>
    </row>
    <row r="50" spans="1:16" ht="30.75" customHeight="1" x14ac:dyDescent="0.2">
      <c r="A50" s="90"/>
      <c r="B50" s="74"/>
      <c r="C50" s="85" t="s">
        <v>2854</v>
      </c>
      <c r="D50" s="77" t="s">
        <v>292</v>
      </c>
      <c r="E50" s="13">
        <v>44423</v>
      </c>
      <c r="F50" s="75" t="s">
        <v>1452</v>
      </c>
      <c r="G50" s="13">
        <v>44427</v>
      </c>
      <c r="H50" s="76" t="s">
        <v>2180</v>
      </c>
      <c r="I50" s="15">
        <v>100</v>
      </c>
      <c r="J50" s="15">
        <v>60</v>
      </c>
      <c r="K50" s="15">
        <v>10</v>
      </c>
      <c r="L50" s="15">
        <v>9</v>
      </c>
      <c r="M50" s="80">
        <v>15</v>
      </c>
      <c r="N50" s="71">
        <v>15</v>
      </c>
      <c r="O50" s="62">
        <v>3000</v>
      </c>
      <c r="P50" s="63">
        <f>Table2245236891011121314151617181920212224234567234568910111213141516171819202122232425[[#This Row],[PEMBULATAN]]*O50</f>
        <v>45000</v>
      </c>
    </row>
    <row r="51" spans="1:16" ht="30.75" customHeight="1" x14ac:dyDescent="0.2">
      <c r="A51" s="90"/>
      <c r="B51" s="74"/>
      <c r="C51" s="85" t="s">
        <v>2855</v>
      </c>
      <c r="D51" s="77" t="s">
        <v>292</v>
      </c>
      <c r="E51" s="13">
        <v>44423</v>
      </c>
      <c r="F51" s="75" t="s">
        <v>1452</v>
      </c>
      <c r="G51" s="13">
        <v>44427</v>
      </c>
      <c r="H51" s="76" t="s">
        <v>2180</v>
      </c>
      <c r="I51" s="15">
        <v>94</v>
      </c>
      <c r="J51" s="15">
        <v>58</v>
      </c>
      <c r="K51" s="15">
        <v>16</v>
      </c>
      <c r="L51" s="15">
        <v>14</v>
      </c>
      <c r="M51" s="80">
        <v>21.808</v>
      </c>
      <c r="N51" s="71">
        <v>22</v>
      </c>
      <c r="O51" s="62">
        <v>3000</v>
      </c>
      <c r="P51" s="63">
        <f>Table2245236891011121314151617181920212224234567234568910111213141516171819202122232425[[#This Row],[PEMBULATAN]]*O51</f>
        <v>66000</v>
      </c>
    </row>
    <row r="52" spans="1:16" ht="30.75" customHeight="1" x14ac:dyDescent="0.2">
      <c r="A52" s="90"/>
      <c r="B52" s="74"/>
      <c r="C52" s="85" t="s">
        <v>2856</v>
      </c>
      <c r="D52" s="77" t="s">
        <v>292</v>
      </c>
      <c r="E52" s="13">
        <v>44423</v>
      </c>
      <c r="F52" s="75" t="s">
        <v>1452</v>
      </c>
      <c r="G52" s="13">
        <v>44427</v>
      </c>
      <c r="H52" s="76" t="s">
        <v>2180</v>
      </c>
      <c r="I52" s="15">
        <v>90</v>
      </c>
      <c r="J52" s="15">
        <v>50</v>
      </c>
      <c r="K52" s="15">
        <v>29</v>
      </c>
      <c r="L52" s="15">
        <v>10</v>
      </c>
      <c r="M52" s="80">
        <v>32.625</v>
      </c>
      <c r="N52" s="71">
        <v>33</v>
      </c>
      <c r="O52" s="62">
        <v>3000</v>
      </c>
      <c r="P52" s="63">
        <f>Table2245236891011121314151617181920212224234567234568910111213141516171819202122232425[[#This Row],[PEMBULATAN]]*O52</f>
        <v>99000</v>
      </c>
    </row>
    <row r="53" spans="1:16" ht="30.75" customHeight="1" x14ac:dyDescent="0.2">
      <c r="A53" s="90"/>
      <c r="B53" s="74"/>
      <c r="C53" s="85" t="s">
        <v>2857</v>
      </c>
      <c r="D53" s="77" t="s">
        <v>292</v>
      </c>
      <c r="E53" s="13">
        <v>44423</v>
      </c>
      <c r="F53" s="75" t="s">
        <v>1452</v>
      </c>
      <c r="G53" s="13">
        <v>44427</v>
      </c>
      <c r="H53" s="76" t="s">
        <v>2180</v>
      </c>
      <c r="I53" s="15">
        <v>46</v>
      </c>
      <c r="J53" s="15">
        <v>466</v>
      </c>
      <c r="K53" s="15">
        <v>32</v>
      </c>
      <c r="L53" s="15">
        <v>1</v>
      </c>
      <c r="M53" s="80">
        <v>171.488</v>
      </c>
      <c r="N53" s="71">
        <v>172</v>
      </c>
      <c r="O53" s="62">
        <v>3000</v>
      </c>
      <c r="P53" s="63">
        <f>Table2245236891011121314151617181920212224234567234568910111213141516171819202122232425[[#This Row],[PEMBULATAN]]*O53</f>
        <v>516000</v>
      </c>
    </row>
    <row r="54" spans="1:16" ht="30.75" customHeight="1" x14ac:dyDescent="0.2">
      <c r="A54" s="90"/>
      <c r="B54" s="74"/>
      <c r="C54" s="85" t="s">
        <v>2858</v>
      </c>
      <c r="D54" s="77" t="s">
        <v>292</v>
      </c>
      <c r="E54" s="13">
        <v>44423</v>
      </c>
      <c r="F54" s="75" t="s">
        <v>1452</v>
      </c>
      <c r="G54" s="13">
        <v>44427</v>
      </c>
      <c r="H54" s="76" t="s">
        <v>2180</v>
      </c>
      <c r="I54" s="15">
        <v>30</v>
      </c>
      <c r="J54" s="15">
        <v>30</v>
      </c>
      <c r="K54" s="15">
        <v>57</v>
      </c>
      <c r="L54" s="15">
        <v>10</v>
      </c>
      <c r="M54" s="80">
        <v>12.824999999999999</v>
      </c>
      <c r="N54" s="71">
        <v>13</v>
      </c>
      <c r="O54" s="62">
        <v>3000</v>
      </c>
      <c r="P54" s="63">
        <f>Table2245236891011121314151617181920212224234567234568910111213141516171819202122232425[[#This Row],[PEMBULATAN]]*O54</f>
        <v>39000</v>
      </c>
    </row>
    <row r="55" spans="1:16" ht="30.75" customHeight="1" x14ac:dyDescent="0.2">
      <c r="A55" s="90"/>
      <c r="B55" s="74"/>
      <c r="C55" s="85" t="s">
        <v>2859</v>
      </c>
      <c r="D55" s="77" t="s">
        <v>292</v>
      </c>
      <c r="E55" s="13">
        <v>44423</v>
      </c>
      <c r="F55" s="75" t="s">
        <v>1452</v>
      </c>
      <c r="G55" s="13">
        <v>44427</v>
      </c>
      <c r="H55" s="76" t="s">
        <v>2180</v>
      </c>
      <c r="I55" s="15">
        <v>80</v>
      </c>
      <c r="J55" s="15">
        <v>27</v>
      </c>
      <c r="K55" s="15">
        <v>50</v>
      </c>
      <c r="L55" s="15">
        <v>2</v>
      </c>
      <c r="M55" s="80">
        <v>27</v>
      </c>
      <c r="N55" s="71">
        <v>27</v>
      </c>
      <c r="O55" s="62">
        <v>3000</v>
      </c>
      <c r="P55" s="63">
        <f>Table2245236891011121314151617181920212224234567234568910111213141516171819202122232425[[#This Row],[PEMBULATAN]]*O55</f>
        <v>81000</v>
      </c>
    </row>
    <row r="56" spans="1:16" ht="30.75" customHeight="1" x14ac:dyDescent="0.2">
      <c r="A56" s="90"/>
      <c r="B56" s="74"/>
      <c r="C56" s="85" t="s">
        <v>2860</v>
      </c>
      <c r="D56" s="77" t="s">
        <v>292</v>
      </c>
      <c r="E56" s="13">
        <v>44423</v>
      </c>
      <c r="F56" s="75" t="s">
        <v>1452</v>
      </c>
      <c r="G56" s="13">
        <v>44427</v>
      </c>
      <c r="H56" s="76" t="s">
        <v>2180</v>
      </c>
      <c r="I56" s="15">
        <v>118</v>
      </c>
      <c r="J56" s="15">
        <v>14</v>
      </c>
      <c r="K56" s="15">
        <v>17</v>
      </c>
      <c r="L56" s="15">
        <v>9</v>
      </c>
      <c r="M56" s="80">
        <v>7.0209999999999999</v>
      </c>
      <c r="N56" s="71">
        <v>9</v>
      </c>
      <c r="O56" s="62">
        <v>3000</v>
      </c>
      <c r="P56" s="63">
        <f>Table2245236891011121314151617181920212224234567234568910111213141516171819202122232425[[#This Row],[PEMBULATAN]]*O56</f>
        <v>27000</v>
      </c>
    </row>
    <row r="57" spans="1:16" ht="30.75" customHeight="1" x14ac:dyDescent="0.2">
      <c r="A57" s="90"/>
      <c r="B57" s="74"/>
      <c r="C57" s="85" t="s">
        <v>2861</v>
      </c>
      <c r="D57" s="77" t="s">
        <v>292</v>
      </c>
      <c r="E57" s="13">
        <v>44423</v>
      </c>
      <c r="F57" s="75" t="s">
        <v>1452</v>
      </c>
      <c r="G57" s="13">
        <v>44427</v>
      </c>
      <c r="H57" s="76" t="s">
        <v>2180</v>
      </c>
      <c r="I57" s="15">
        <v>34</v>
      </c>
      <c r="J57" s="15">
        <v>40</v>
      </c>
      <c r="K57" s="15">
        <v>24</v>
      </c>
      <c r="L57" s="15">
        <v>5</v>
      </c>
      <c r="M57" s="80">
        <v>8.16</v>
      </c>
      <c r="N57" s="71">
        <v>8</v>
      </c>
      <c r="O57" s="62">
        <v>3000</v>
      </c>
      <c r="P57" s="63">
        <f>Table2245236891011121314151617181920212224234567234568910111213141516171819202122232425[[#This Row],[PEMBULATAN]]*O57</f>
        <v>24000</v>
      </c>
    </row>
    <row r="58" spans="1:16" ht="30.75" customHeight="1" x14ac:dyDescent="0.2">
      <c r="A58" s="90"/>
      <c r="B58" s="74"/>
      <c r="C58" s="85" t="s">
        <v>2862</v>
      </c>
      <c r="D58" s="77" t="s">
        <v>292</v>
      </c>
      <c r="E58" s="13">
        <v>44423</v>
      </c>
      <c r="F58" s="75" t="s">
        <v>1452</v>
      </c>
      <c r="G58" s="13">
        <v>44427</v>
      </c>
      <c r="H58" s="76" t="s">
        <v>2180</v>
      </c>
      <c r="I58" s="15">
        <v>48</v>
      </c>
      <c r="J58" s="15">
        <v>44</v>
      </c>
      <c r="K58" s="15">
        <v>27</v>
      </c>
      <c r="L58" s="15">
        <v>10</v>
      </c>
      <c r="M58" s="80">
        <v>14.256</v>
      </c>
      <c r="N58" s="71">
        <v>15</v>
      </c>
      <c r="O58" s="62">
        <v>3000</v>
      </c>
      <c r="P58" s="63">
        <f>Table2245236891011121314151617181920212224234567234568910111213141516171819202122232425[[#This Row],[PEMBULATAN]]*O58</f>
        <v>45000</v>
      </c>
    </row>
    <row r="59" spans="1:16" ht="30.75" customHeight="1" x14ac:dyDescent="0.2">
      <c r="A59" s="90"/>
      <c r="B59" s="74"/>
      <c r="C59" s="85" t="s">
        <v>2863</v>
      </c>
      <c r="D59" s="77" t="s">
        <v>292</v>
      </c>
      <c r="E59" s="13">
        <v>44423</v>
      </c>
      <c r="F59" s="75" t="s">
        <v>1452</v>
      </c>
      <c r="G59" s="13">
        <v>44427</v>
      </c>
      <c r="H59" s="76" t="s">
        <v>2180</v>
      </c>
      <c r="I59" s="15">
        <v>82</v>
      </c>
      <c r="J59" s="15">
        <v>45</v>
      </c>
      <c r="K59" s="15">
        <v>20</v>
      </c>
      <c r="L59" s="15">
        <v>7</v>
      </c>
      <c r="M59" s="80">
        <v>18.45</v>
      </c>
      <c r="N59" s="71">
        <v>19</v>
      </c>
      <c r="O59" s="62">
        <v>3000</v>
      </c>
      <c r="P59" s="63">
        <f>Table2245236891011121314151617181920212224234567234568910111213141516171819202122232425[[#This Row],[PEMBULATAN]]*O59</f>
        <v>57000</v>
      </c>
    </row>
    <row r="60" spans="1:16" ht="30.75" customHeight="1" x14ac:dyDescent="0.2">
      <c r="A60" s="90"/>
      <c r="B60" s="74"/>
      <c r="C60" s="85" t="s">
        <v>2864</v>
      </c>
      <c r="D60" s="77" t="s">
        <v>292</v>
      </c>
      <c r="E60" s="13">
        <v>44423</v>
      </c>
      <c r="F60" s="75" t="s">
        <v>1452</v>
      </c>
      <c r="G60" s="13">
        <v>44427</v>
      </c>
      <c r="H60" s="76" t="s">
        <v>2180</v>
      </c>
      <c r="I60" s="15">
        <v>101</v>
      </c>
      <c r="J60" s="15">
        <v>62</v>
      </c>
      <c r="K60" s="15">
        <v>24</v>
      </c>
      <c r="L60" s="15">
        <v>34</v>
      </c>
      <c r="M60" s="80">
        <v>37.572000000000003</v>
      </c>
      <c r="N60" s="71">
        <v>38</v>
      </c>
      <c r="O60" s="62">
        <v>3000</v>
      </c>
      <c r="P60" s="63">
        <f>Table2245236891011121314151617181920212224234567234568910111213141516171819202122232425[[#This Row],[PEMBULATAN]]*O60</f>
        <v>114000</v>
      </c>
    </row>
    <row r="61" spans="1:16" ht="30.75" customHeight="1" x14ac:dyDescent="0.2">
      <c r="A61" s="90"/>
      <c r="B61" s="74"/>
      <c r="C61" s="85" t="s">
        <v>2865</v>
      </c>
      <c r="D61" s="77" t="s">
        <v>292</v>
      </c>
      <c r="E61" s="13">
        <v>44423</v>
      </c>
      <c r="F61" s="75" t="s">
        <v>1452</v>
      </c>
      <c r="G61" s="13">
        <v>44427</v>
      </c>
      <c r="H61" s="76" t="s">
        <v>2180</v>
      </c>
      <c r="I61" s="15">
        <v>37</v>
      </c>
      <c r="J61" s="15">
        <v>37</v>
      </c>
      <c r="K61" s="15">
        <v>32</v>
      </c>
      <c r="L61" s="15">
        <v>9</v>
      </c>
      <c r="M61" s="80">
        <v>10.952</v>
      </c>
      <c r="N61" s="71">
        <v>11</v>
      </c>
      <c r="O61" s="62">
        <v>3000</v>
      </c>
      <c r="P61" s="63">
        <f>Table2245236891011121314151617181920212224234567234568910111213141516171819202122232425[[#This Row],[PEMBULATAN]]*O61</f>
        <v>33000</v>
      </c>
    </row>
    <row r="62" spans="1:16" ht="30.75" customHeight="1" x14ac:dyDescent="0.2">
      <c r="A62" s="90"/>
      <c r="B62" s="74"/>
      <c r="C62" s="85" t="s">
        <v>2866</v>
      </c>
      <c r="D62" s="77" t="s">
        <v>292</v>
      </c>
      <c r="E62" s="13">
        <v>44423</v>
      </c>
      <c r="F62" s="75" t="s">
        <v>1452</v>
      </c>
      <c r="G62" s="13">
        <v>44427</v>
      </c>
      <c r="H62" s="76" t="s">
        <v>2180</v>
      </c>
      <c r="I62" s="15">
        <v>36</v>
      </c>
      <c r="J62" s="15">
        <v>29</v>
      </c>
      <c r="K62" s="15">
        <v>13</v>
      </c>
      <c r="L62" s="15">
        <v>1</v>
      </c>
      <c r="M62" s="80">
        <v>3.3929999999999998</v>
      </c>
      <c r="N62" s="71">
        <v>4</v>
      </c>
      <c r="O62" s="62">
        <v>3000</v>
      </c>
      <c r="P62" s="63">
        <f>Table2245236891011121314151617181920212224234567234568910111213141516171819202122232425[[#This Row],[PEMBULATAN]]*O62</f>
        <v>12000</v>
      </c>
    </row>
    <row r="63" spans="1:16" ht="30.75" customHeight="1" x14ac:dyDescent="0.2">
      <c r="A63" s="90"/>
      <c r="B63" s="74"/>
      <c r="C63" s="85" t="s">
        <v>2867</v>
      </c>
      <c r="D63" s="77" t="s">
        <v>292</v>
      </c>
      <c r="E63" s="13">
        <v>44423</v>
      </c>
      <c r="F63" s="75" t="s">
        <v>1452</v>
      </c>
      <c r="G63" s="13">
        <v>44427</v>
      </c>
      <c r="H63" s="76" t="s">
        <v>2180</v>
      </c>
      <c r="I63" s="15">
        <v>33</v>
      </c>
      <c r="J63" s="15">
        <v>30</v>
      </c>
      <c r="K63" s="15">
        <v>26</v>
      </c>
      <c r="L63" s="15">
        <v>12</v>
      </c>
      <c r="M63" s="80">
        <v>6.4349999999999996</v>
      </c>
      <c r="N63" s="71">
        <v>12</v>
      </c>
      <c r="O63" s="62">
        <v>3000</v>
      </c>
      <c r="P63" s="63">
        <f>Table2245236891011121314151617181920212224234567234568910111213141516171819202122232425[[#This Row],[PEMBULATAN]]*O63</f>
        <v>36000</v>
      </c>
    </row>
    <row r="64" spans="1:16" ht="30.75" customHeight="1" x14ac:dyDescent="0.2">
      <c r="A64" s="90"/>
      <c r="B64" s="74"/>
      <c r="C64" s="85" t="s">
        <v>2868</v>
      </c>
      <c r="D64" s="77" t="s">
        <v>292</v>
      </c>
      <c r="E64" s="13">
        <v>44423</v>
      </c>
      <c r="F64" s="75" t="s">
        <v>1452</v>
      </c>
      <c r="G64" s="13">
        <v>44427</v>
      </c>
      <c r="H64" s="76" t="s">
        <v>2180</v>
      </c>
      <c r="I64" s="15">
        <v>50</v>
      </c>
      <c r="J64" s="15">
        <v>33</v>
      </c>
      <c r="K64" s="15">
        <v>26</v>
      </c>
      <c r="L64" s="15">
        <v>11</v>
      </c>
      <c r="M64" s="80">
        <v>10.725</v>
      </c>
      <c r="N64" s="71">
        <v>11</v>
      </c>
      <c r="O64" s="62">
        <v>3000</v>
      </c>
      <c r="P64" s="63">
        <f>Table2245236891011121314151617181920212224234567234568910111213141516171819202122232425[[#This Row],[PEMBULATAN]]*O64</f>
        <v>33000</v>
      </c>
    </row>
    <row r="65" spans="1:16" ht="30.75" customHeight="1" x14ac:dyDescent="0.2">
      <c r="A65" s="90"/>
      <c r="B65" s="74"/>
      <c r="C65" s="85" t="s">
        <v>2869</v>
      </c>
      <c r="D65" s="77" t="s">
        <v>292</v>
      </c>
      <c r="E65" s="13">
        <v>44423</v>
      </c>
      <c r="F65" s="75" t="s">
        <v>1452</v>
      </c>
      <c r="G65" s="13">
        <v>44427</v>
      </c>
      <c r="H65" s="76" t="s">
        <v>2180</v>
      </c>
      <c r="I65" s="15">
        <v>21</v>
      </c>
      <c r="J65" s="15">
        <v>74</v>
      </c>
      <c r="K65" s="15">
        <v>14</v>
      </c>
      <c r="L65" s="15">
        <v>4</v>
      </c>
      <c r="M65" s="80">
        <v>5.4390000000000001</v>
      </c>
      <c r="N65" s="71">
        <v>6</v>
      </c>
      <c r="O65" s="62">
        <v>3000</v>
      </c>
      <c r="P65" s="63">
        <f>Table2245236891011121314151617181920212224234567234568910111213141516171819202122232425[[#This Row],[PEMBULATAN]]*O65</f>
        <v>18000</v>
      </c>
    </row>
    <row r="66" spans="1:16" ht="30.75" customHeight="1" x14ac:dyDescent="0.2">
      <c r="A66" s="90"/>
      <c r="B66" s="74"/>
      <c r="C66" s="85" t="s">
        <v>2870</v>
      </c>
      <c r="D66" s="77" t="s">
        <v>292</v>
      </c>
      <c r="E66" s="13">
        <v>44423</v>
      </c>
      <c r="F66" s="75" t="s">
        <v>1452</v>
      </c>
      <c r="G66" s="13">
        <v>44427</v>
      </c>
      <c r="H66" s="76" t="s">
        <v>2180</v>
      </c>
      <c r="I66" s="15">
        <v>88</v>
      </c>
      <c r="J66" s="15">
        <v>30</v>
      </c>
      <c r="K66" s="15">
        <v>13</v>
      </c>
      <c r="L66" s="15">
        <v>2</v>
      </c>
      <c r="M66" s="80">
        <v>8.58</v>
      </c>
      <c r="N66" s="71">
        <v>9</v>
      </c>
      <c r="O66" s="62">
        <v>3000</v>
      </c>
      <c r="P66" s="63">
        <f>Table2245236891011121314151617181920212224234567234568910111213141516171819202122232425[[#This Row],[PEMBULATAN]]*O66</f>
        <v>27000</v>
      </c>
    </row>
    <row r="67" spans="1:16" ht="30.75" customHeight="1" x14ac:dyDescent="0.2">
      <c r="A67" s="90"/>
      <c r="B67" s="74"/>
      <c r="C67" s="85" t="s">
        <v>2871</v>
      </c>
      <c r="D67" s="77" t="s">
        <v>292</v>
      </c>
      <c r="E67" s="13">
        <v>44423</v>
      </c>
      <c r="F67" s="75" t="s">
        <v>1452</v>
      </c>
      <c r="G67" s="13">
        <v>44427</v>
      </c>
      <c r="H67" s="76" t="s">
        <v>2180</v>
      </c>
      <c r="I67" s="15">
        <v>101</v>
      </c>
      <c r="J67" s="15">
        <v>11</v>
      </c>
      <c r="K67" s="15">
        <v>10</v>
      </c>
      <c r="L67" s="15">
        <v>2</v>
      </c>
      <c r="M67" s="80">
        <v>2.7774999999999999</v>
      </c>
      <c r="N67" s="71">
        <v>3</v>
      </c>
      <c r="O67" s="62">
        <v>3000</v>
      </c>
      <c r="P67" s="63">
        <f>Table2245236891011121314151617181920212224234567234568910111213141516171819202122232425[[#This Row],[PEMBULATAN]]*O67</f>
        <v>9000</v>
      </c>
    </row>
    <row r="68" spans="1:16" ht="30.75" customHeight="1" x14ac:dyDescent="0.2">
      <c r="A68" s="90"/>
      <c r="B68" s="74"/>
      <c r="C68" s="85" t="s">
        <v>2872</v>
      </c>
      <c r="D68" s="77" t="s">
        <v>292</v>
      </c>
      <c r="E68" s="13">
        <v>44423</v>
      </c>
      <c r="F68" s="75" t="s">
        <v>1452</v>
      </c>
      <c r="G68" s="13">
        <v>44427</v>
      </c>
      <c r="H68" s="76" t="s">
        <v>2180</v>
      </c>
      <c r="I68" s="15">
        <v>106</v>
      </c>
      <c r="J68" s="15">
        <v>11</v>
      </c>
      <c r="K68" s="15">
        <v>51</v>
      </c>
      <c r="L68" s="15">
        <v>2</v>
      </c>
      <c r="M68" s="80">
        <v>14.8665</v>
      </c>
      <c r="N68" s="71">
        <v>15</v>
      </c>
      <c r="O68" s="62">
        <v>3000</v>
      </c>
      <c r="P68" s="63">
        <f>Table2245236891011121314151617181920212224234567234568910111213141516171819202122232425[[#This Row],[PEMBULATAN]]*O68</f>
        <v>45000</v>
      </c>
    </row>
    <row r="69" spans="1:16" ht="30.75" customHeight="1" x14ac:dyDescent="0.2">
      <c r="A69" s="90"/>
      <c r="B69" s="74"/>
      <c r="C69" s="85" t="s">
        <v>2873</v>
      </c>
      <c r="D69" s="77" t="s">
        <v>292</v>
      </c>
      <c r="E69" s="13">
        <v>44423</v>
      </c>
      <c r="F69" s="75" t="s">
        <v>1452</v>
      </c>
      <c r="G69" s="13">
        <v>44427</v>
      </c>
      <c r="H69" s="76" t="s">
        <v>2180</v>
      </c>
      <c r="I69" s="15">
        <v>106</v>
      </c>
      <c r="J69" s="15">
        <v>11</v>
      </c>
      <c r="K69" s="15">
        <v>51</v>
      </c>
      <c r="L69" s="15">
        <v>2</v>
      </c>
      <c r="M69" s="80">
        <v>14.8665</v>
      </c>
      <c r="N69" s="71">
        <v>15</v>
      </c>
      <c r="O69" s="62">
        <v>3000</v>
      </c>
      <c r="P69" s="63">
        <f>Table2245236891011121314151617181920212224234567234568910111213141516171819202122232425[[#This Row],[PEMBULATAN]]*O69</f>
        <v>45000</v>
      </c>
    </row>
    <row r="70" spans="1:16" ht="30.75" customHeight="1" x14ac:dyDescent="0.2">
      <c r="A70" s="90"/>
      <c r="B70" s="74"/>
      <c r="C70" s="85" t="s">
        <v>2874</v>
      </c>
      <c r="D70" s="77" t="s">
        <v>292</v>
      </c>
      <c r="E70" s="13">
        <v>44423</v>
      </c>
      <c r="F70" s="75" t="s">
        <v>1452</v>
      </c>
      <c r="G70" s="13">
        <v>44427</v>
      </c>
      <c r="H70" s="76" t="s">
        <v>2180</v>
      </c>
      <c r="I70" s="15">
        <v>106</v>
      </c>
      <c r="J70" s="15">
        <v>11</v>
      </c>
      <c r="K70" s="15">
        <v>51</v>
      </c>
      <c r="L70" s="15">
        <v>2</v>
      </c>
      <c r="M70" s="80">
        <v>14.8665</v>
      </c>
      <c r="N70" s="71">
        <v>15</v>
      </c>
      <c r="O70" s="62">
        <v>3000</v>
      </c>
      <c r="P70" s="63">
        <f>Table2245236891011121314151617181920212224234567234568910111213141516171819202122232425[[#This Row],[PEMBULATAN]]*O70</f>
        <v>45000</v>
      </c>
    </row>
    <row r="71" spans="1:16" ht="30.75" customHeight="1" x14ac:dyDescent="0.2">
      <c r="A71" s="90"/>
      <c r="B71" s="74"/>
      <c r="C71" s="85" t="s">
        <v>2875</v>
      </c>
      <c r="D71" s="77" t="s">
        <v>292</v>
      </c>
      <c r="E71" s="13">
        <v>44423</v>
      </c>
      <c r="F71" s="75" t="s">
        <v>1452</v>
      </c>
      <c r="G71" s="13">
        <v>44427</v>
      </c>
      <c r="H71" s="76" t="s">
        <v>2180</v>
      </c>
      <c r="I71" s="15">
        <v>105</v>
      </c>
      <c r="J71" s="15">
        <v>12</v>
      </c>
      <c r="K71" s="15">
        <v>4</v>
      </c>
      <c r="L71" s="15">
        <v>1</v>
      </c>
      <c r="M71" s="80">
        <v>1.26</v>
      </c>
      <c r="N71" s="71">
        <v>1</v>
      </c>
      <c r="O71" s="62">
        <v>3000</v>
      </c>
      <c r="P71" s="63">
        <f>Table2245236891011121314151617181920212224234567234568910111213141516171819202122232425[[#This Row],[PEMBULATAN]]*O71</f>
        <v>3000</v>
      </c>
    </row>
    <row r="72" spans="1:16" ht="30.75" customHeight="1" x14ac:dyDescent="0.2">
      <c r="A72" s="90"/>
      <c r="B72" s="74"/>
      <c r="C72" s="85" t="s">
        <v>2876</v>
      </c>
      <c r="D72" s="77" t="s">
        <v>292</v>
      </c>
      <c r="E72" s="13">
        <v>44423</v>
      </c>
      <c r="F72" s="75" t="s">
        <v>1452</v>
      </c>
      <c r="G72" s="13">
        <v>44427</v>
      </c>
      <c r="H72" s="76" t="s">
        <v>2180</v>
      </c>
      <c r="I72" s="15">
        <v>105</v>
      </c>
      <c r="J72" s="15">
        <v>12</v>
      </c>
      <c r="K72" s="15">
        <v>4</v>
      </c>
      <c r="L72" s="15">
        <v>1</v>
      </c>
      <c r="M72" s="80">
        <v>1.26</v>
      </c>
      <c r="N72" s="71">
        <v>1</v>
      </c>
      <c r="O72" s="62">
        <v>3000</v>
      </c>
      <c r="P72" s="63">
        <f>Table2245236891011121314151617181920212224234567234568910111213141516171819202122232425[[#This Row],[PEMBULATAN]]*O72</f>
        <v>3000</v>
      </c>
    </row>
    <row r="73" spans="1:16" ht="30.75" customHeight="1" x14ac:dyDescent="0.2">
      <c r="A73" s="90"/>
      <c r="B73" s="74"/>
      <c r="C73" s="85" t="s">
        <v>2877</v>
      </c>
      <c r="D73" s="77" t="s">
        <v>292</v>
      </c>
      <c r="E73" s="13">
        <v>44423</v>
      </c>
      <c r="F73" s="75" t="s">
        <v>1452</v>
      </c>
      <c r="G73" s="13">
        <v>44427</v>
      </c>
      <c r="H73" s="76" t="s">
        <v>2180</v>
      </c>
      <c r="I73" s="15">
        <v>153</v>
      </c>
      <c r="J73" s="15">
        <v>10</v>
      </c>
      <c r="K73" s="15">
        <v>7</v>
      </c>
      <c r="L73" s="15">
        <v>1</v>
      </c>
      <c r="M73" s="80">
        <v>2.6775000000000002</v>
      </c>
      <c r="N73" s="71">
        <v>3</v>
      </c>
      <c r="O73" s="62">
        <v>3000</v>
      </c>
      <c r="P73" s="63">
        <f>Table2245236891011121314151617181920212224234567234568910111213141516171819202122232425[[#This Row],[PEMBULATAN]]*O73</f>
        <v>9000</v>
      </c>
    </row>
    <row r="74" spans="1:16" ht="30.75" customHeight="1" x14ac:dyDescent="0.2">
      <c r="A74" s="90"/>
      <c r="B74" s="74"/>
      <c r="C74" s="85" t="s">
        <v>2878</v>
      </c>
      <c r="D74" s="77" t="s">
        <v>292</v>
      </c>
      <c r="E74" s="13">
        <v>44423</v>
      </c>
      <c r="F74" s="75" t="s">
        <v>1452</v>
      </c>
      <c r="G74" s="13">
        <v>44427</v>
      </c>
      <c r="H74" s="76" t="s">
        <v>2180</v>
      </c>
      <c r="I74" s="15">
        <v>104</v>
      </c>
      <c r="J74" s="15">
        <v>9</v>
      </c>
      <c r="K74" s="15">
        <v>9</v>
      </c>
      <c r="L74" s="15">
        <v>1</v>
      </c>
      <c r="M74" s="80">
        <v>2.1059999999999999</v>
      </c>
      <c r="N74" s="71">
        <v>2</v>
      </c>
      <c r="O74" s="62">
        <v>3000</v>
      </c>
      <c r="P74" s="63">
        <f>Table2245236891011121314151617181920212224234567234568910111213141516171819202122232425[[#This Row],[PEMBULATAN]]*O74</f>
        <v>6000</v>
      </c>
    </row>
    <row r="75" spans="1:16" ht="30.75" customHeight="1" x14ac:dyDescent="0.2">
      <c r="A75" s="90"/>
      <c r="B75" s="74"/>
      <c r="C75" s="85" t="s">
        <v>2879</v>
      </c>
      <c r="D75" s="77" t="s">
        <v>292</v>
      </c>
      <c r="E75" s="13">
        <v>44423</v>
      </c>
      <c r="F75" s="75" t="s">
        <v>1452</v>
      </c>
      <c r="G75" s="13">
        <v>44427</v>
      </c>
      <c r="H75" s="76" t="s">
        <v>2180</v>
      </c>
      <c r="I75" s="15">
        <v>101</v>
      </c>
      <c r="J75" s="15">
        <v>4</v>
      </c>
      <c r="K75" s="15">
        <v>4</v>
      </c>
      <c r="L75" s="15">
        <v>1</v>
      </c>
      <c r="M75" s="80">
        <v>0.40400000000000003</v>
      </c>
      <c r="N75" s="71">
        <v>1</v>
      </c>
      <c r="O75" s="62">
        <v>3000</v>
      </c>
      <c r="P75" s="63">
        <f>Table2245236891011121314151617181920212224234567234568910111213141516171819202122232425[[#This Row],[PEMBULATAN]]*O75</f>
        <v>3000</v>
      </c>
    </row>
    <row r="76" spans="1:16" ht="30.75" customHeight="1" x14ac:dyDescent="0.2">
      <c r="A76" s="90"/>
      <c r="B76" s="74"/>
      <c r="C76" s="85" t="s">
        <v>2880</v>
      </c>
      <c r="D76" s="77" t="s">
        <v>292</v>
      </c>
      <c r="E76" s="13">
        <v>44423</v>
      </c>
      <c r="F76" s="75" t="s">
        <v>1452</v>
      </c>
      <c r="G76" s="13">
        <v>44427</v>
      </c>
      <c r="H76" s="76" t="s">
        <v>2180</v>
      </c>
      <c r="I76" s="15">
        <v>39</v>
      </c>
      <c r="J76" s="15">
        <v>30</v>
      </c>
      <c r="K76" s="15">
        <v>40</v>
      </c>
      <c r="L76" s="15">
        <v>3</v>
      </c>
      <c r="M76" s="80">
        <v>11.7</v>
      </c>
      <c r="N76" s="71">
        <v>12</v>
      </c>
      <c r="O76" s="62">
        <v>3000</v>
      </c>
      <c r="P76" s="63">
        <f>Table2245236891011121314151617181920212224234567234568910111213141516171819202122232425[[#This Row],[PEMBULATAN]]*O76</f>
        <v>36000</v>
      </c>
    </row>
    <row r="77" spans="1:16" ht="30.75" customHeight="1" x14ac:dyDescent="0.2">
      <c r="A77" s="90"/>
      <c r="B77" s="74"/>
      <c r="C77" s="85" t="s">
        <v>2881</v>
      </c>
      <c r="D77" s="77" t="s">
        <v>292</v>
      </c>
      <c r="E77" s="13">
        <v>44423</v>
      </c>
      <c r="F77" s="75" t="s">
        <v>1452</v>
      </c>
      <c r="G77" s="13">
        <v>44427</v>
      </c>
      <c r="H77" s="76" t="s">
        <v>2180</v>
      </c>
      <c r="I77" s="15">
        <v>45</v>
      </c>
      <c r="J77" s="15">
        <v>43</v>
      </c>
      <c r="K77" s="15">
        <v>22</v>
      </c>
      <c r="L77" s="15">
        <v>11</v>
      </c>
      <c r="M77" s="80">
        <v>10.6425</v>
      </c>
      <c r="N77" s="71">
        <v>11</v>
      </c>
      <c r="O77" s="62">
        <v>3000</v>
      </c>
      <c r="P77" s="63">
        <f>Table2245236891011121314151617181920212224234567234568910111213141516171819202122232425[[#This Row],[PEMBULATAN]]*O77</f>
        <v>33000</v>
      </c>
    </row>
    <row r="78" spans="1:16" ht="30.75" customHeight="1" x14ac:dyDescent="0.2">
      <c r="A78" s="90"/>
      <c r="B78" s="74"/>
      <c r="C78" s="85" t="s">
        <v>2882</v>
      </c>
      <c r="D78" s="77" t="s">
        <v>292</v>
      </c>
      <c r="E78" s="13">
        <v>44423</v>
      </c>
      <c r="F78" s="75" t="s">
        <v>1452</v>
      </c>
      <c r="G78" s="13">
        <v>44427</v>
      </c>
      <c r="H78" s="76" t="s">
        <v>2180</v>
      </c>
      <c r="I78" s="15">
        <v>50</v>
      </c>
      <c r="J78" s="15">
        <v>17</v>
      </c>
      <c r="K78" s="15">
        <v>17</v>
      </c>
      <c r="L78" s="15">
        <v>1</v>
      </c>
      <c r="M78" s="80">
        <v>3.6124999999999998</v>
      </c>
      <c r="N78" s="71">
        <v>4</v>
      </c>
      <c r="O78" s="62">
        <v>3000</v>
      </c>
      <c r="P78" s="63">
        <f>Table2245236891011121314151617181920212224234567234568910111213141516171819202122232425[[#This Row],[PEMBULATAN]]*O78</f>
        <v>12000</v>
      </c>
    </row>
    <row r="79" spans="1:16" ht="30.75" customHeight="1" x14ac:dyDescent="0.2">
      <c r="A79" s="90"/>
      <c r="B79" s="74"/>
      <c r="C79" s="85" t="s">
        <v>2883</v>
      </c>
      <c r="D79" s="77" t="s">
        <v>292</v>
      </c>
      <c r="E79" s="13">
        <v>44423</v>
      </c>
      <c r="F79" s="75" t="s">
        <v>1452</v>
      </c>
      <c r="G79" s="13">
        <v>44427</v>
      </c>
      <c r="H79" s="76" t="s">
        <v>2180</v>
      </c>
      <c r="I79" s="15">
        <v>62</v>
      </c>
      <c r="J79" s="15">
        <v>22</v>
      </c>
      <c r="K79" s="15">
        <v>22</v>
      </c>
      <c r="L79" s="15">
        <v>1</v>
      </c>
      <c r="M79" s="80">
        <v>7.5019999999999998</v>
      </c>
      <c r="N79" s="71">
        <v>8</v>
      </c>
      <c r="O79" s="62">
        <v>3000</v>
      </c>
      <c r="P79" s="63">
        <f>Table2245236891011121314151617181920212224234567234568910111213141516171819202122232425[[#This Row],[PEMBULATAN]]*O79</f>
        <v>24000</v>
      </c>
    </row>
    <row r="80" spans="1:16" ht="30.75" customHeight="1" x14ac:dyDescent="0.2">
      <c r="A80" s="90"/>
      <c r="B80" s="74"/>
      <c r="C80" s="85" t="s">
        <v>2884</v>
      </c>
      <c r="D80" s="77" t="s">
        <v>292</v>
      </c>
      <c r="E80" s="13">
        <v>44423</v>
      </c>
      <c r="F80" s="75" t="s">
        <v>1452</v>
      </c>
      <c r="G80" s="13">
        <v>44427</v>
      </c>
      <c r="H80" s="76" t="s">
        <v>2180</v>
      </c>
      <c r="I80" s="15">
        <v>80</v>
      </c>
      <c r="J80" s="15">
        <v>9</v>
      </c>
      <c r="K80" s="15">
        <v>9</v>
      </c>
      <c r="L80" s="15">
        <v>1</v>
      </c>
      <c r="M80" s="80">
        <v>1.62</v>
      </c>
      <c r="N80" s="71">
        <v>2</v>
      </c>
      <c r="O80" s="62">
        <v>3000</v>
      </c>
      <c r="P80" s="63">
        <f>Table2245236891011121314151617181920212224234567234568910111213141516171819202122232425[[#This Row],[PEMBULATAN]]*O80</f>
        <v>6000</v>
      </c>
    </row>
    <row r="81" spans="1:16" ht="30.75" customHeight="1" x14ac:dyDescent="0.2">
      <c r="A81" s="90"/>
      <c r="B81" s="74"/>
      <c r="C81" s="85" t="s">
        <v>2885</v>
      </c>
      <c r="D81" s="77" t="s">
        <v>292</v>
      </c>
      <c r="E81" s="13">
        <v>44423</v>
      </c>
      <c r="F81" s="75" t="s">
        <v>1452</v>
      </c>
      <c r="G81" s="13">
        <v>44427</v>
      </c>
      <c r="H81" s="76" t="s">
        <v>2180</v>
      </c>
      <c r="I81" s="15">
        <v>100</v>
      </c>
      <c r="J81" s="15">
        <v>19</v>
      </c>
      <c r="K81" s="15">
        <v>5</v>
      </c>
      <c r="L81" s="15">
        <v>1</v>
      </c>
      <c r="M81" s="80">
        <v>2.375</v>
      </c>
      <c r="N81" s="71">
        <v>3</v>
      </c>
      <c r="O81" s="62">
        <v>3000</v>
      </c>
      <c r="P81" s="63">
        <f>Table2245236891011121314151617181920212224234567234568910111213141516171819202122232425[[#This Row],[PEMBULATAN]]*O81</f>
        <v>9000</v>
      </c>
    </row>
    <row r="82" spans="1:16" ht="30.75" customHeight="1" x14ac:dyDescent="0.2">
      <c r="A82" s="90"/>
      <c r="B82" s="74"/>
      <c r="C82" s="85" t="s">
        <v>2886</v>
      </c>
      <c r="D82" s="77" t="s">
        <v>292</v>
      </c>
      <c r="E82" s="13">
        <v>44423</v>
      </c>
      <c r="F82" s="75" t="s">
        <v>1452</v>
      </c>
      <c r="G82" s="13">
        <v>44427</v>
      </c>
      <c r="H82" s="76" t="s">
        <v>2180</v>
      </c>
      <c r="I82" s="15">
        <v>153</v>
      </c>
      <c r="J82" s="15">
        <v>10</v>
      </c>
      <c r="K82" s="15">
        <v>7</v>
      </c>
      <c r="L82" s="15">
        <v>1</v>
      </c>
      <c r="M82" s="80">
        <v>2.6775000000000002</v>
      </c>
      <c r="N82" s="71">
        <v>3</v>
      </c>
      <c r="O82" s="62">
        <v>3000</v>
      </c>
      <c r="P82" s="63">
        <f>Table2245236891011121314151617181920212224234567234568910111213141516171819202122232425[[#This Row],[PEMBULATAN]]*O82</f>
        <v>9000</v>
      </c>
    </row>
    <row r="83" spans="1:16" ht="30.75" customHeight="1" x14ac:dyDescent="0.2">
      <c r="A83" s="90"/>
      <c r="B83" s="74"/>
      <c r="C83" s="85" t="s">
        <v>2887</v>
      </c>
      <c r="D83" s="77" t="s">
        <v>292</v>
      </c>
      <c r="E83" s="13">
        <v>44423</v>
      </c>
      <c r="F83" s="75" t="s">
        <v>1452</v>
      </c>
      <c r="G83" s="13">
        <v>44427</v>
      </c>
      <c r="H83" s="76" t="s">
        <v>2180</v>
      </c>
      <c r="I83" s="15">
        <v>153</v>
      </c>
      <c r="J83" s="15">
        <v>3</v>
      </c>
      <c r="K83" s="15">
        <v>3</v>
      </c>
      <c r="L83" s="15">
        <v>1</v>
      </c>
      <c r="M83" s="80">
        <v>0.34425</v>
      </c>
      <c r="N83" s="71">
        <v>1</v>
      </c>
      <c r="O83" s="62">
        <v>3000</v>
      </c>
      <c r="P83" s="63">
        <f>Table2245236891011121314151617181920212224234567234568910111213141516171819202122232425[[#This Row],[PEMBULATAN]]*O83</f>
        <v>3000</v>
      </c>
    </row>
    <row r="84" spans="1:16" ht="30.75" customHeight="1" x14ac:dyDescent="0.2">
      <c r="A84" s="90"/>
      <c r="B84" s="74"/>
      <c r="C84" s="85" t="s">
        <v>2888</v>
      </c>
      <c r="D84" s="77" t="s">
        <v>292</v>
      </c>
      <c r="E84" s="13">
        <v>44423</v>
      </c>
      <c r="F84" s="75" t="s">
        <v>1452</v>
      </c>
      <c r="G84" s="13">
        <v>44427</v>
      </c>
      <c r="H84" s="76" t="s">
        <v>2180</v>
      </c>
      <c r="I84" s="15">
        <v>72</v>
      </c>
      <c r="J84" s="15">
        <v>28</v>
      </c>
      <c r="K84" s="15">
        <v>17</v>
      </c>
      <c r="L84" s="15">
        <v>3</v>
      </c>
      <c r="M84" s="80">
        <v>8.5679999999999996</v>
      </c>
      <c r="N84" s="71">
        <v>9</v>
      </c>
      <c r="O84" s="62">
        <v>3000</v>
      </c>
      <c r="P84" s="63">
        <f>Table2245236891011121314151617181920212224234567234568910111213141516171819202122232425[[#This Row],[PEMBULATAN]]*O84</f>
        <v>27000</v>
      </c>
    </row>
    <row r="85" spans="1:16" ht="30.75" customHeight="1" x14ac:dyDescent="0.2">
      <c r="A85" s="90"/>
      <c r="B85" s="74"/>
      <c r="C85" s="85" t="s">
        <v>2889</v>
      </c>
      <c r="D85" s="77" t="s">
        <v>292</v>
      </c>
      <c r="E85" s="13">
        <v>44423</v>
      </c>
      <c r="F85" s="75" t="s">
        <v>1452</v>
      </c>
      <c r="G85" s="13">
        <v>44427</v>
      </c>
      <c r="H85" s="76" t="s">
        <v>2180</v>
      </c>
      <c r="I85" s="15">
        <v>157</v>
      </c>
      <c r="J85" s="15">
        <v>15</v>
      </c>
      <c r="K85" s="15">
        <v>5</v>
      </c>
      <c r="L85" s="15">
        <v>1</v>
      </c>
      <c r="M85" s="80">
        <v>2.9437500000000001</v>
      </c>
      <c r="N85" s="71">
        <v>3</v>
      </c>
      <c r="O85" s="62">
        <v>3000</v>
      </c>
      <c r="P85" s="63">
        <f>Table2245236891011121314151617181920212224234567234568910111213141516171819202122232425[[#This Row],[PEMBULATAN]]*O85</f>
        <v>9000</v>
      </c>
    </row>
    <row r="86" spans="1:16" ht="30.75" customHeight="1" x14ac:dyDescent="0.2">
      <c r="A86" s="90"/>
      <c r="B86" s="74"/>
      <c r="C86" s="85" t="s">
        <v>2890</v>
      </c>
      <c r="D86" s="77" t="s">
        <v>292</v>
      </c>
      <c r="E86" s="13">
        <v>44423</v>
      </c>
      <c r="F86" s="75" t="s">
        <v>1452</v>
      </c>
      <c r="G86" s="13">
        <v>44427</v>
      </c>
      <c r="H86" s="76" t="s">
        <v>2180</v>
      </c>
      <c r="I86" s="15">
        <v>115</v>
      </c>
      <c r="J86" s="15">
        <v>22</v>
      </c>
      <c r="K86" s="15">
        <v>11</v>
      </c>
      <c r="L86" s="15">
        <v>4</v>
      </c>
      <c r="M86" s="80">
        <v>6.9574999999999996</v>
      </c>
      <c r="N86" s="71">
        <v>7</v>
      </c>
      <c r="O86" s="62">
        <v>3000</v>
      </c>
      <c r="P86" s="63">
        <f>Table2245236891011121314151617181920212224234567234568910111213141516171819202122232425[[#This Row],[PEMBULATAN]]*O86</f>
        <v>21000</v>
      </c>
    </row>
    <row r="87" spans="1:16" ht="30.75" customHeight="1" x14ac:dyDescent="0.2">
      <c r="A87" s="90"/>
      <c r="B87" s="74"/>
      <c r="C87" s="85" t="s">
        <v>2891</v>
      </c>
      <c r="D87" s="77" t="s">
        <v>292</v>
      </c>
      <c r="E87" s="13">
        <v>44423</v>
      </c>
      <c r="F87" s="75" t="s">
        <v>1452</v>
      </c>
      <c r="G87" s="13">
        <v>44427</v>
      </c>
      <c r="H87" s="76" t="s">
        <v>2180</v>
      </c>
      <c r="I87" s="15">
        <v>122</v>
      </c>
      <c r="J87" s="15">
        <v>13</v>
      </c>
      <c r="K87" s="15">
        <v>13</v>
      </c>
      <c r="L87" s="15">
        <v>2</v>
      </c>
      <c r="M87" s="80">
        <v>5.1544999999999996</v>
      </c>
      <c r="N87" s="71">
        <v>5</v>
      </c>
      <c r="O87" s="62">
        <v>3000</v>
      </c>
      <c r="P87" s="63">
        <f>Table2245236891011121314151617181920212224234567234568910111213141516171819202122232425[[#This Row],[PEMBULATAN]]*O87</f>
        <v>15000</v>
      </c>
    </row>
    <row r="88" spans="1:16" ht="30.75" customHeight="1" x14ac:dyDescent="0.2">
      <c r="A88" s="90"/>
      <c r="B88" s="74"/>
      <c r="C88" s="85" t="s">
        <v>2892</v>
      </c>
      <c r="D88" s="77" t="s">
        <v>292</v>
      </c>
      <c r="E88" s="13">
        <v>44423</v>
      </c>
      <c r="F88" s="75" t="s">
        <v>1452</v>
      </c>
      <c r="G88" s="13">
        <v>44427</v>
      </c>
      <c r="H88" s="76" t="s">
        <v>2180</v>
      </c>
      <c r="I88" s="15">
        <v>101</v>
      </c>
      <c r="J88" s="15">
        <v>9</v>
      </c>
      <c r="K88" s="15">
        <v>9</v>
      </c>
      <c r="L88" s="15">
        <v>1</v>
      </c>
      <c r="M88" s="80">
        <v>2.0452499999999998</v>
      </c>
      <c r="N88" s="71">
        <v>2</v>
      </c>
      <c r="O88" s="62">
        <v>3000</v>
      </c>
      <c r="P88" s="63">
        <f>Table2245236891011121314151617181920212224234567234568910111213141516171819202122232425[[#This Row],[PEMBULATAN]]*O88</f>
        <v>6000</v>
      </c>
    </row>
    <row r="89" spans="1:16" ht="30.75" customHeight="1" x14ac:dyDescent="0.2">
      <c r="A89" s="90"/>
      <c r="B89" s="74"/>
      <c r="C89" s="85" t="s">
        <v>2893</v>
      </c>
      <c r="D89" s="77" t="s">
        <v>292</v>
      </c>
      <c r="E89" s="13">
        <v>44423</v>
      </c>
      <c r="F89" s="75" t="s">
        <v>1452</v>
      </c>
      <c r="G89" s="13">
        <v>44427</v>
      </c>
      <c r="H89" s="76" t="s">
        <v>2180</v>
      </c>
      <c r="I89" s="15">
        <v>151</v>
      </c>
      <c r="J89" s="15">
        <v>16</v>
      </c>
      <c r="K89" s="15">
        <v>9</v>
      </c>
      <c r="L89" s="15">
        <v>1</v>
      </c>
      <c r="M89" s="80">
        <v>5.4359999999999999</v>
      </c>
      <c r="N89" s="71">
        <v>6</v>
      </c>
      <c r="O89" s="62">
        <v>3000</v>
      </c>
      <c r="P89" s="63">
        <f>Table2245236891011121314151617181920212224234567234568910111213141516171819202122232425[[#This Row],[PEMBULATAN]]*O89</f>
        <v>18000</v>
      </c>
    </row>
    <row r="90" spans="1:16" ht="30.75" customHeight="1" x14ac:dyDescent="0.2">
      <c r="A90" s="90"/>
      <c r="B90" s="74"/>
      <c r="C90" s="85" t="s">
        <v>2894</v>
      </c>
      <c r="D90" s="77" t="s">
        <v>292</v>
      </c>
      <c r="E90" s="13">
        <v>44423</v>
      </c>
      <c r="F90" s="75" t="s">
        <v>1452</v>
      </c>
      <c r="G90" s="13">
        <v>44427</v>
      </c>
      <c r="H90" s="76" t="s">
        <v>2180</v>
      </c>
      <c r="I90" s="15">
        <v>82</v>
      </c>
      <c r="J90" s="15">
        <v>76</v>
      </c>
      <c r="K90" s="15">
        <v>5</v>
      </c>
      <c r="L90" s="15">
        <v>6</v>
      </c>
      <c r="M90" s="80">
        <v>7.79</v>
      </c>
      <c r="N90" s="71">
        <v>8</v>
      </c>
      <c r="O90" s="62">
        <v>3000</v>
      </c>
      <c r="P90" s="63">
        <f>Table2245236891011121314151617181920212224234567234568910111213141516171819202122232425[[#This Row],[PEMBULATAN]]*O90</f>
        <v>24000</v>
      </c>
    </row>
    <row r="91" spans="1:16" ht="30.75" customHeight="1" x14ac:dyDescent="0.2">
      <c r="A91" s="90"/>
      <c r="B91" s="74"/>
      <c r="C91" s="85" t="s">
        <v>2895</v>
      </c>
      <c r="D91" s="77" t="s">
        <v>292</v>
      </c>
      <c r="E91" s="13">
        <v>44423</v>
      </c>
      <c r="F91" s="75" t="s">
        <v>1452</v>
      </c>
      <c r="G91" s="13">
        <v>44427</v>
      </c>
      <c r="H91" s="76" t="s">
        <v>2180</v>
      </c>
      <c r="I91" s="15">
        <v>49</v>
      </c>
      <c r="J91" s="15">
        <v>44</v>
      </c>
      <c r="K91" s="15">
        <v>80</v>
      </c>
      <c r="L91" s="15">
        <v>33</v>
      </c>
      <c r="M91" s="80">
        <v>43.12</v>
      </c>
      <c r="N91" s="71">
        <v>43</v>
      </c>
      <c r="O91" s="62">
        <v>3000</v>
      </c>
      <c r="P91" s="63">
        <f>Table2245236891011121314151617181920212224234567234568910111213141516171819202122232425[[#This Row],[PEMBULATAN]]*O91</f>
        <v>129000</v>
      </c>
    </row>
    <row r="92" spans="1:16" ht="30.75" customHeight="1" x14ac:dyDescent="0.2">
      <c r="A92" s="90"/>
      <c r="B92" s="74"/>
      <c r="C92" s="85" t="s">
        <v>2896</v>
      </c>
      <c r="D92" s="77" t="s">
        <v>292</v>
      </c>
      <c r="E92" s="13">
        <v>44423</v>
      </c>
      <c r="F92" s="75" t="s">
        <v>1452</v>
      </c>
      <c r="G92" s="13">
        <v>44427</v>
      </c>
      <c r="H92" s="76" t="s">
        <v>2180</v>
      </c>
      <c r="I92" s="15">
        <v>86</v>
      </c>
      <c r="J92" s="15">
        <v>36</v>
      </c>
      <c r="K92" s="15">
        <v>63</v>
      </c>
      <c r="L92" s="15">
        <v>13</v>
      </c>
      <c r="M92" s="80">
        <v>48.762</v>
      </c>
      <c r="N92" s="71">
        <v>49</v>
      </c>
      <c r="O92" s="62">
        <v>3000</v>
      </c>
      <c r="P92" s="63">
        <f>Table2245236891011121314151617181920212224234567234568910111213141516171819202122232425[[#This Row],[PEMBULATAN]]*O92</f>
        <v>147000</v>
      </c>
    </row>
    <row r="93" spans="1:16" ht="30.75" customHeight="1" x14ac:dyDescent="0.2">
      <c r="A93" s="90"/>
      <c r="B93" s="74"/>
      <c r="C93" s="85" t="s">
        <v>2897</v>
      </c>
      <c r="D93" s="77" t="s">
        <v>292</v>
      </c>
      <c r="E93" s="13">
        <v>44423</v>
      </c>
      <c r="F93" s="75" t="s">
        <v>1452</v>
      </c>
      <c r="G93" s="13">
        <v>44427</v>
      </c>
      <c r="H93" s="76" t="s">
        <v>2180</v>
      </c>
      <c r="I93" s="15">
        <v>40</v>
      </c>
      <c r="J93" s="15">
        <v>26</v>
      </c>
      <c r="K93" s="15">
        <v>24</v>
      </c>
      <c r="L93" s="15">
        <v>1</v>
      </c>
      <c r="M93" s="80">
        <v>6.24</v>
      </c>
      <c r="N93" s="71">
        <v>6</v>
      </c>
      <c r="O93" s="62">
        <v>3000</v>
      </c>
      <c r="P93" s="63">
        <f>Table2245236891011121314151617181920212224234567234568910111213141516171819202122232425[[#This Row],[PEMBULATAN]]*O93</f>
        <v>18000</v>
      </c>
    </row>
    <row r="94" spans="1:16" ht="30.75" customHeight="1" x14ac:dyDescent="0.2">
      <c r="A94" s="90"/>
      <c r="B94" s="74"/>
      <c r="C94" s="85" t="s">
        <v>2898</v>
      </c>
      <c r="D94" s="77" t="s">
        <v>292</v>
      </c>
      <c r="E94" s="13">
        <v>44423</v>
      </c>
      <c r="F94" s="75" t="s">
        <v>1452</v>
      </c>
      <c r="G94" s="13">
        <v>44427</v>
      </c>
      <c r="H94" s="76" t="s">
        <v>2180</v>
      </c>
      <c r="I94" s="15">
        <v>72</v>
      </c>
      <c r="J94" s="15">
        <v>51</v>
      </c>
      <c r="K94" s="15">
        <v>27</v>
      </c>
      <c r="L94" s="15">
        <v>14</v>
      </c>
      <c r="M94" s="80">
        <v>24.786000000000001</v>
      </c>
      <c r="N94" s="71">
        <v>25</v>
      </c>
      <c r="O94" s="62">
        <v>3000</v>
      </c>
      <c r="P94" s="63">
        <f>Table2245236891011121314151617181920212224234567234568910111213141516171819202122232425[[#This Row],[PEMBULATAN]]*O94</f>
        <v>75000</v>
      </c>
    </row>
    <row r="95" spans="1:16" ht="30.75" customHeight="1" x14ac:dyDescent="0.2">
      <c r="A95" s="90"/>
      <c r="B95" s="74"/>
      <c r="C95" s="85" t="s">
        <v>2899</v>
      </c>
      <c r="D95" s="77" t="s">
        <v>292</v>
      </c>
      <c r="E95" s="13">
        <v>44423</v>
      </c>
      <c r="F95" s="75" t="s">
        <v>1452</v>
      </c>
      <c r="G95" s="13">
        <v>44427</v>
      </c>
      <c r="H95" s="76" t="s">
        <v>2180</v>
      </c>
      <c r="I95" s="15">
        <v>90</v>
      </c>
      <c r="J95" s="15">
        <v>40</v>
      </c>
      <c r="K95" s="15">
        <v>20</v>
      </c>
      <c r="L95" s="15">
        <v>10</v>
      </c>
      <c r="M95" s="80">
        <v>18</v>
      </c>
      <c r="N95" s="71">
        <v>18</v>
      </c>
      <c r="O95" s="62">
        <v>3000</v>
      </c>
      <c r="P95" s="63">
        <f>Table2245236891011121314151617181920212224234567234568910111213141516171819202122232425[[#This Row],[PEMBULATAN]]*O95</f>
        <v>54000</v>
      </c>
    </row>
    <row r="96" spans="1:16" ht="30.75" customHeight="1" x14ac:dyDescent="0.2">
      <c r="A96" s="90"/>
      <c r="B96" s="74"/>
      <c r="C96" s="85" t="s">
        <v>2900</v>
      </c>
      <c r="D96" s="77" t="s">
        <v>292</v>
      </c>
      <c r="E96" s="13">
        <v>44423</v>
      </c>
      <c r="F96" s="75" t="s">
        <v>1452</v>
      </c>
      <c r="G96" s="13">
        <v>44427</v>
      </c>
      <c r="H96" s="76" t="s">
        <v>2180</v>
      </c>
      <c r="I96" s="15">
        <v>57</v>
      </c>
      <c r="J96" s="15">
        <v>54</v>
      </c>
      <c r="K96" s="15">
        <v>21</v>
      </c>
      <c r="L96" s="15">
        <v>8</v>
      </c>
      <c r="M96" s="80">
        <v>16.159500000000001</v>
      </c>
      <c r="N96" s="71">
        <v>16</v>
      </c>
      <c r="O96" s="62">
        <v>3000</v>
      </c>
      <c r="P96" s="63">
        <f>Table2245236891011121314151617181920212224234567234568910111213141516171819202122232425[[#This Row],[PEMBULATAN]]*O96</f>
        <v>48000</v>
      </c>
    </row>
    <row r="97" spans="1:16" ht="30.75" customHeight="1" x14ac:dyDescent="0.2">
      <c r="A97" s="90"/>
      <c r="B97" s="74"/>
      <c r="C97" s="85" t="s">
        <v>2901</v>
      </c>
      <c r="D97" s="77" t="s">
        <v>292</v>
      </c>
      <c r="E97" s="13">
        <v>44423</v>
      </c>
      <c r="F97" s="75" t="s">
        <v>1452</v>
      </c>
      <c r="G97" s="13">
        <v>44427</v>
      </c>
      <c r="H97" s="76" t="s">
        <v>2180</v>
      </c>
      <c r="I97" s="15">
        <v>93</v>
      </c>
      <c r="J97" s="15">
        <v>54</v>
      </c>
      <c r="K97" s="15">
        <v>24</v>
      </c>
      <c r="L97" s="15">
        <v>12</v>
      </c>
      <c r="M97" s="80">
        <v>30.132000000000001</v>
      </c>
      <c r="N97" s="71">
        <v>30</v>
      </c>
      <c r="O97" s="62">
        <v>3000</v>
      </c>
      <c r="P97" s="63">
        <f>Table2245236891011121314151617181920212224234567234568910111213141516171819202122232425[[#This Row],[PEMBULATAN]]*O97</f>
        <v>90000</v>
      </c>
    </row>
    <row r="98" spans="1:16" ht="30.75" customHeight="1" x14ac:dyDescent="0.2">
      <c r="A98" s="90"/>
      <c r="B98" s="74"/>
      <c r="C98" s="85" t="s">
        <v>2902</v>
      </c>
      <c r="D98" s="77" t="s">
        <v>292</v>
      </c>
      <c r="E98" s="13">
        <v>44423</v>
      </c>
      <c r="F98" s="75" t="s">
        <v>1452</v>
      </c>
      <c r="G98" s="13">
        <v>44427</v>
      </c>
      <c r="H98" s="76" t="s">
        <v>2180</v>
      </c>
      <c r="I98" s="15">
        <v>63</v>
      </c>
      <c r="J98" s="15">
        <v>52</v>
      </c>
      <c r="K98" s="15">
        <v>22</v>
      </c>
      <c r="L98" s="15">
        <v>6</v>
      </c>
      <c r="M98" s="80">
        <v>18.018000000000001</v>
      </c>
      <c r="N98" s="71">
        <v>18</v>
      </c>
      <c r="O98" s="62">
        <v>3000</v>
      </c>
      <c r="P98" s="63">
        <f>Table2245236891011121314151617181920212224234567234568910111213141516171819202122232425[[#This Row],[PEMBULATAN]]*O98</f>
        <v>54000</v>
      </c>
    </row>
    <row r="99" spans="1:16" ht="30.75" customHeight="1" x14ac:dyDescent="0.2">
      <c r="A99" s="90"/>
      <c r="B99" s="74"/>
      <c r="C99" s="85" t="s">
        <v>2903</v>
      </c>
      <c r="D99" s="77" t="s">
        <v>292</v>
      </c>
      <c r="E99" s="13">
        <v>44423</v>
      </c>
      <c r="F99" s="75" t="s">
        <v>1452</v>
      </c>
      <c r="G99" s="13">
        <v>44427</v>
      </c>
      <c r="H99" s="76" t="s">
        <v>2180</v>
      </c>
      <c r="I99" s="15">
        <v>88</v>
      </c>
      <c r="J99" s="15">
        <v>55</v>
      </c>
      <c r="K99" s="15">
        <v>30</v>
      </c>
      <c r="L99" s="15">
        <v>23</v>
      </c>
      <c r="M99" s="80">
        <v>36.299999999999997</v>
      </c>
      <c r="N99" s="71">
        <v>36</v>
      </c>
      <c r="O99" s="62">
        <v>3000</v>
      </c>
      <c r="P99" s="63">
        <f>Table2245236891011121314151617181920212224234567234568910111213141516171819202122232425[[#This Row],[PEMBULATAN]]*O99</f>
        <v>108000</v>
      </c>
    </row>
    <row r="100" spans="1:16" ht="30.75" customHeight="1" x14ac:dyDescent="0.2">
      <c r="A100" s="90"/>
      <c r="B100" s="74"/>
      <c r="C100" s="85" t="s">
        <v>2904</v>
      </c>
      <c r="D100" s="77" t="s">
        <v>292</v>
      </c>
      <c r="E100" s="13">
        <v>44423</v>
      </c>
      <c r="F100" s="75" t="s">
        <v>1452</v>
      </c>
      <c r="G100" s="13">
        <v>44427</v>
      </c>
      <c r="H100" s="76" t="s">
        <v>2180</v>
      </c>
      <c r="I100" s="15">
        <v>80</v>
      </c>
      <c r="J100" s="15">
        <v>82</v>
      </c>
      <c r="K100" s="15">
        <v>33</v>
      </c>
      <c r="L100" s="15">
        <v>9</v>
      </c>
      <c r="M100" s="80">
        <v>54.12</v>
      </c>
      <c r="N100" s="71">
        <v>54</v>
      </c>
      <c r="O100" s="62">
        <v>3000</v>
      </c>
      <c r="P100" s="63">
        <f>Table2245236891011121314151617181920212224234567234568910111213141516171819202122232425[[#This Row],[PEMBULATAN]]*O100</f>
        <v>162000</v>
      </c>
    </row>
    <row r="101" spans="1:16" ht="30.75" customHeight="1" x14ac:dyDescent="0.2">
      <c r="A101" s="90"/>
      <c r="B101" s="74"/>
      <c r="C101" s="85" t="s">
        <v>2905</v>
      </c>
      <c r="D101" s="77" t="s">
        <v>292</v>
      </c>
      <c r="E101" s="13">
        <v>44423</v>
      </c>
      <c r="F101" s="75" t="s">
        <v>1452</v>
      </c>
      <c r="G101" s="13">
        <v>44427</v>
      </c>
      <c r="H101" s="76" t="s">
        <v>2180</v>
      </c>
      <c r="I101" s="15">
        <v>88</v>
      </c>
      <c r="J101" s="15">
        <v>60</v>
      </c>
      <c r="K101" s="15">
        <v>25</v>
      </c>
      <c r="L101" s="15">
        <v>12</v>
      </c>
      <c r="M101" s="80">
        <v>33</v>
      </c>
      <c r="N101" s="71">
        <v>33</v>
      </c>
      <c r="O101" s="62">
        <v>3000</v>
      </c>
      <c r="P101" s="63">
        <f>Table2245236891011121314151617181920212224234567234568910111213141516171819202122232425[[#This Row],[PEMBULATAN]]*O101</f>
        <v>99000</v>
      </c>
    </row>
    <row r="102" spans="1:16" ht="30.75" customHeight="1" x14ac:dyDescent="0.2">
      <c r="A102" s="90"/>
      <c r="B102" s="74"/>
      <c r="C102" s="85" t="s">
        <v>2906</v>
      </c>
      <c r="D102" s="77" t="s">
        <v>292</v>
      </c>
      <c r="E102" s="13">
        <v>44423</v>
      </c>
      <c r="F102" s="75" t="s">
        <v>1452</v>
      </c>
      <c r="G102" s="13">
        <v>44427</v>
      </c>
      <c r="H102" s="76" t="s">
        <v>2180</v>
      </c>
      <c r="I102" s="15">
        <v>95</v>
      </c>
      <c r="J102" s="15">
        <v>53</v>
      </c>
      <c r="K102" s="15">
        <v>33</v>
      </c>
      <c r="L102" s="15">
        <v>17</v>
      </c>
      <c r="M102" s="80">
        <v>41.53875</v>
      </c>
      <c r="N102" s="71">
        <v>42</v>
      </c>
      <c r="O102" s="62">
        <v>3000</v>
      </c>
      <c r="P102" s="63">
        <f>Table2245236891011121314151617181920212224234567234568910111213141516171819202122232425[[#This Row],[PEMBULATAN]]*O102</f>
        <v>126000</v>
      </c>
    </row>
    <row r="103" spans="1:16" ht="30.75" customHeight="1" x14ac:dyDescent="0.2">
      <c r="A103" s="90"/>
      <c r="B103" s="74"/>
      <c r="C103" s="85" t="s">
        <v>2907</v>
      </c>
      <c r="D103" s="77" t="s">
        <v>292</v>
      </c>
      <c r="E103" s="13">
        <v>44423</v>
      </c>
      <c r="F103" s="75" t="s">
        <v>1452</v>
      </c>
      <c r="G103" s="13">
        <v>44427</v>
      </c>
      <c r="H103" s="76" t="s">
        <v>2180</v>
      </c>
      <c r="I103" s="15">
        <v>54</v>
      </c>
      <c r="J103" s="15">
        <v>36</v>
      </c>
      <c r="K103" s="15">
        <v>30</v>
      </c>
      <c r="L103" s="15">
        <v>4</v>
      </c>
      <c r="M103" s="80">
        <v>14.58</v>
      </c>
      <c r="N103" s="71">
        <v>15</v>
      </c>
      <c r="O103" s="62">
        <v>3000</v>
      </c>
      <c r="P103" s="63">
        <f>Table2245236891011121314151617181920212224234567234568910111213141516171819202122232425[[#This Row],[PEMBULATAN]]*O103</f>
        <v>45000</v>
      </c>
    </row>
    <row r="104" spans="1:16" ht="30.75" customHeight="1" x14ac:dyDescent="0.2">
      <c r="A104" s="90"/>
      <c r="B104" s="74"/>
      <c r="C104" s="85" t="s">
        <v>2908</v>
      </c>
      <c r="D104" s="77" t="s">
        <v>292</v>
      </c>
      <c r="E104" s="13">
        <v>44423</v>
      </c>
      <c r="F104" s="75" t="s">
        <v>1452</v>
      </c>
      <c r="G104" s="13">
        <v>44427</v>
      </c>
      <c r="H104" s="76" t="s">
        <v>2180</v>
      </c>
      <c r="I104" s="15">
        <v>90</v>
      </c>
      <c r="J104" s="15">
        <v>91</v>
      </c>
      <c r="K104" s="15">
        <v>22</v>
      </c>
      <c r="L104" s="15">
        <v>14</v>
      </c>
      <c r="M104" s="80">
        <v>45.045000000000002</v>
      </c>
      <c r="N104" s="71">
        <v>45</v>
      </c>
      <c r="O104" s="62">
        <v>3000</v>
      </c>
      <c r="P104" s="63">
        <f>Table2245236891011121314151617181920212224234567234568910111213141516171819202122232425[[#This Row],[PEMBULATAN]]*O104</f>
        <v>135000</v>
      </c>
    </row>
    <row r="105" spans="1:16" ht="30.75" customHeight="1" x14ac:dyDescent="0.2">
      <c r="A105" s="90"/>
      <c r="B105" s="74"/>
      <c r="C105" s="85" t="s">
        <v>2909</v>
      </c>
      <c r="D105" s="77" t="s">
        <v>292</v>
      </c>
      <c r="E105" s="13">
        <v>44423</v>
      </c>
      <c r="F105" s="75" t="s">
        <v>1452</v>
      </c>
      <c r="G105" s="13">
        <v>44427</v>
      </c>
      <c r="H105" s="76" t="s">
        <v>2180</v>
      </c>
      <c r="I105" s="15">
        <v>84</v>
      </c>
      <c r="J105" s="15">
        <v>56</v>
      </c>
      <c r="K105" s="15">
        <v>33</v>
      </c>
      <c r="L105" s="15">
        <v>17</v>
      </c>
      <c r="M105" s="80">
        <v>38.808</v>
      </c>
      <c r="N105" s="71">
        <v>39</v>
      </c>
      <c r="O105" s="62">
        <v>3000</v>
      </c>
      <c r="P105" s="63">
        <f>Table2245236891011121314151617181920212224234567234568910111213141516171819202122232425[[#This Row],[PEMBULATAN]]*O105</f>
        <v>117000</v>
      </c>
    </row>
    <row r="106" spans="1:16" ht="30.75" customHeight="1" x14ac:dyDescent="0.2">
      <c r="A106" s="90"/>
      <c r="B106" s="74"/>
      <c r="C106" s="85" t="s">
        <v>2910</v>
      </c>
      <c r="D106" s="77" t="s">
        <v>292</v>
      </c>
      <c r="E106" s="13">
        <v>44423</v>
      </c>
      <c r="F106" s="75" t="s">
        <v>1452</v>
      </c>
      <c r="G106" s="13">
        <v>44427</v>
      </c>
      <c r="H106" s="76" t="s">
        <v>2180</v>
      </c>
      <c r="I106" s="15">
        <v>82</v>
      </c>
      <c r="J106" s="15">
        <v>64</v>
      </c>
      <c r="K106" s="15">
        <v>37</v>
      </c>
      <c r="L106" s="15">
        <v>12</v>
      </c>
      <c r="M106" s="80">
        <v>48.543999999999997</v>
      </c>
      <c r="N106" s="71">
        <v>49</v>
      </c>
      <c r="O106" s="62">
        <v>3000</v>
      </c>
      <c r="P106" s="63">
        <f>Table2245236891011121314151617181920212224234567234568910111213141516171819202122232425[[#This Row],[PEMBULATAN]]*O106</f>
        <v>147000</v>
      </c>
    </row>
    <row r="107" spans="1:16" ht="30.75" customHeight="1" x14ac:dyDescent="0.2">
      <c r="A107" s="90"/>
      <c r="B107" s="74"/>
      <c r="C107" s="85" t="s">
        <v>2911</v>
      </c>
      <c r="D107" s="77" t="s">
        <v>292</v>
      </c>
      <c r="E107" s="13">
        <v>44423</v>
      </c>
      <c r="F107" s="75" t="s">
        <v>1452</v>
      </c>
      <c r="G107" s="13">
        <v>44427</v>
      </c>
      <c r="H107" s="76" t="s">
        <v>2180</v>
      </c>
      <c r="I107" s="15">
        <v>101</v>
      </c>
      <c r="J107" s="15">
        <v>50</v>
      </c>
      <c r="K107" s="15">
        <v>30</v>
      </c>
      <c r="L107" s="15">
        <v>29</v>
      </c>
      <c r="M107" s="80">
        <v>37.875</v>
      </c>
      <c r="N107" s="71">
        <v>38</v>
      </c>
      <c r="O107" s="62">
        <v>3000</v>
      </c>
      <c r="P107" s="63">
        <f>Table2245236891011121314151617181920212224234567234568910111213141516171819202122232425[[#This Row],[PEMBULATAN]]*O107</f>
        <v>114000</v>
      </c>
    </row>
    <row r="108" spans="1:16" ht="30.75" customHeight="1" x14ac:dyDescent="0.2">
      <c r="A108" s="90"/>
      <c r="B108" s="74"/>
      <c r="C108" s="85" t="s">
        <v>2912</v>
      </c>
      <c r="D108" s="77" t="s">
        <v>292</v>
      </c>
      <c r="E108" s="13">
        <v>44423</v>
      </c>
      <c r="F108" s="75" t="s">
        <v>1452</v>
      </c>
      <c r="G108" s="13">
        <v>44427</v>
      </c>
      <c r="H108" s="76" t="s">
        <v>2180</v>
      </c>
      <c r="I108" s="15">
        <v>51</v>
      </c>
      <c r="J108" s="15">
        <v>40</v>
      </c>
      <c r="K108" s="15">
        <v>15</v>
      </c>
      <c r="L108" s="15">
        <v>3</v>
      </c>
      <c r="M108" s="80">
        <v>7.65</v>
      </c>
      <c r="N108" s="71">
        <v>8</v>
      </c>
      <c r="O108" s="62">
        <v>3000</v>
      </c>
      <c r="P108" s="63">
        <f>Table2245236891011121314151617181920212224234567234568910111213141516171819202122232425[[#This Row],[PEMBULATAN]]*O108</f>
        <v>24000</v>
      </c>
    </row>
    <row r="109" spans="1:16" ht="30.75" customHeight="1" x14ac:dyDescent="0.2">
      <c r="A109" s="90"/>
      <c r="B109" s="74"/>
      <c r="C109" s="85" t="s">
        <v>2913</v>
      </c>
      <c r="D109" s="77" t="s">
        <v>292</v>
      </c>
      <c r="E109" s="13">
        <v>44423</v>
      </c>
      <c r="F109" s="75" t="s">
        <v>1452</v>
      </c>
      <c r="G109" s="13">
        <v>44427</v>
      </c>
      <c r="H109" s="76" t="s">
        <v>2180</v>
      </c>
      <c r="I109" s="15">
        <v>86</v>
      </c>
      <c r="J109" s="15">
        <v>58</v>
      </c>
      <c r="K109" s="15">
        <v>22</v>
      </c>
      <c r="L109" s="15">
        <v>9</v>
      </c>
      <c r="M109" s="80">
        <v>27.434000000000001</v>
      </c>
      <c r="N109" s="71">
        <v>28</v>
      </c>
      <c r="O109" s="62">
        <v>3000</v>
      </c>
      <c r="P109" s="63">
        <f>Table2245236891011121314151617181920212224234567234568910111213141516171819202122232425[[#This Row],[PEMBULATAN]]*O109</f>
        <v>84000</v>
      </c>
    </row>
    <row r="110" spans="1:16" ht="30.75" customHeight="1" x14ac:dyDescent="0.2">
      <c r="A110" s="90"/>
      <c r="B110" s="74"/>
      <c r="C110" s="85" t="s">
        <v>2914</v>
      </c>
      <c r="D110" s="77" t="s">
        <v>292</v>
      </c>
      <c r="E110" s="13">
        <v>44423</v>
      </c>
      <c r="F110" s="75" t="s">
        <v>1452</v>
      </c>
      <c r="G110" s="13">
        <v>44427</v>
      </c>
      <c r="H110" s="76" t="s">
        <v>2180</v>
      </c>
      <c r="I110" s="15">
        <v>90</v>
      </c>
      <c r="J110" s="15">
        <v>60</v>
      </c>
      <c r="K110" s="15">
        <v>28</v>
      </c>
      <c r="L110" s="15">
        <v>15</v>
      </c>
      <c r="M110" s="80">
        <v>37.799999999999997</v>
      </c>
      <c r="N110" s="71">
        <v>38</v>
      </c>
      <c r="O110" s="62">
        <v>3000</v>
      </c>
      <c r="P110" s="63">
        <f>Table2245236891011121314151617181920212224234567234568910111213141516171819202122232425[[#This Row],[PEMBULATAN]]*O110</f>
        <v>114000</v>
      </c>
    </row>
    <row r="111" spans="1:16" ht="30.75" customHeight="1" x14ac:dyDescent="0.2">
      <c r="A111" s="90"/>
      <c r="B111" s="74"/>
      <c r="C111" s="85" t="s">
        <v>2915</v>
      </c>
      <c r="D111" s="77" t="s">
        <v>292</v>
      </c>
      <c r="E111" s="13">
        <v>44423</v>
      </c>
      <c r="F111" s="75" t="s">
        <v>1452</v>
      </c>
      <c r="G111" s="13">
        <v>44427</v>
      </c>
      <c r="H111" s="76" t="s">
        <v>2180</v>
      </c>
      <c r="I111" s="15">
        <v>93</v>
      </c>
      <c r="J111" s="15">
        <v>56</v>
      </c>
      <c r="K111" s="15">
        <v>30</v>
      </c>
      <c r="L111" s="15">
        <v>19</v>
      </c>
      <c r="M111" s="80">
        <v>39.06</v>
      </c>
      <c r="N111" s="71">
        <v>39</v>
      </c>
      <c r="O111" s="62">
        <v>3000</v>
      </c>
      <c r="P111" s="63">
        <f>Table2245236891011121314151617181920212224234567234568910111213141516171819202122232425[[#This Row],[PEMBULATAN]]*O111</f>
        <v>117000</v>
      </c>
    </row>
    <row r="112" spans="1:16" ht="30.75" customHeight="1" x14ac:dyDescent="0.2">
      <c r="A112" s="90"/>
      <c r="B112" s="74"/>
      <c r="C112" s="85" t="s">
        <v>2916</v>
      </c>
      <c r="D112" s="77" t="s">
        <v>292</v>
      </c>
      <c r="E112" s="13">
        <v>44423</v>
      </c>
      <c r="F112" s="75" t="s">
        <v>1452</v>
      </c>
      <c r="G112" s="13">
        <v>44427</v>
      </c>
      <c r="H112" s="76" t="s">
        <v>2180</v>
      </c>
      <c r="I112" s="15">
        <v>94</v>
      </c>
      <c r="J112" s="15">
        <v>60</v>
      </c>
      <c r="K112" s="15">
        <v>32</v>
      </c>
      <c r="L112" s="15">
        <v>14</v>
      </c>
      <c r="M112" s="80">
        <v>45.12</v>
      </c>
      <c r="N112" s="71">
        <v>45</v>
      </c>
      <c r="O112" s="62">
        <v>3000</v>
      </c>
      <c r="P112" s="63">
        <f>Table2245236891011121314151617181920212224234567234568910111213141516171819202122232425[[#This Row],[PEMBULATAN]]*O112</f>
        <v>135000</v>
      </c>
    </row>
    <row r="113" spans="1:16" ht="30.75" customHeight="1" x14ac:dyDescent="0.2">
      <c r="A113" s="90"/>
      <c r="B113" s="74"/>
      <c r="C113" s="85" t="s">
        <v>2917</v>
      </c>
      <c r="D113" s="77" t="s">
        <v>292</v>
      </c>
      <c r="E113" s="13">
        <v>44423</v>
      </c>
      <c r="F113" s="75" t="s">
        <v>1452</v>
      </c>
      <c r="G113" s="13">
        <v>44427</v>
      </c>
      <c r="H113" s="76" t="s">
        <v>2180</v>
      </c>
      <c r="I113" s="15">
        <v>100</v>
      </c>
      <c r="J113" s="15">
        <v>61</v>
      </c>
      <c r="K113" s="15">
        <v>22</v>
      </c>
      <c r="L113" s="15">
        <v>19</v>
      </c>
      <c r="M113" s="80">
        <v>33.549999999999997</v>
      </c>
      <c r="N113" s="71">
        <v>34</v>
      </c>
      <c r="O113" s="62">
        <v>3000</v>
      </c>
      <c r="P113" s="63">
        <f>Table2245236891011121314151617181920212224234567234568910111213141516171819202122232425[[#This Row],[PEMBULATAN]]*O113</f>
        <v>102000</v>
      </c>
    </row>
    <row r="114" spans="1:16" ht="30.75" customHeight="1" x14ac:dyDescent="0.2">
      <c r="A114" s="90"/>
      <c r="B114" s="74"/>
      <c r="C114" s="85" t="s">
        <v>2918</v>
      </c>
      <c r="D114" s="77" t="s">
        <v>292</v>
      </c>
      <c r="E114" s="13">
        <v>44423</v>
      </c>
      <c r="F114" s="75" t="s">
        <v>1452</v>
      </c>
      <c r="G114" s="13">
        <v>44427</v>
      </c>
      <c r="H114" s="76" t="s">
        <v>2180</v>
      </c>
      <c r="I114" s="15">
        <v>81</v>
      </c>
      <c r="J114" s="15">
        <v>51</v>
      </c>
      <c r="K114" s="15">
        <v>40</v>
      </c>
      <c r="L114" s="15">
        <v>19</v>
      </c>
      <c r="M114" s="80">
        <v>41.31</v>
      </c>
      <c r="N114" s="71">
        <v>42</v>
      </c>
      <c r="O114" s="62">
        <v>3000</v>
      </c>
      <c r="P114" s="63">
        <f>Table2245236891011121314151617181920212224234567234568910111213141516171819202122232425[[#This Row],[PEMBULATAN]]*O114</f>
        <v>126000</v>
      </c>
    </row>
    <row r="115" spans="1:16" ht="30.75" customHeight="1" x14ac:dyDescent="0.2">
      <c r="A115" s="90"/>
      <c r="B115" s="74"/>
      <c r="C115" s="85" t="s">
        <v>2919</v>
      </c>
      <c r="D115" s="77" t="s">
        <v>292</v>
      </c>
      <c r="E115" s="13">
        <v>44423</v>
      </c>
      <c r="F115" s="75" t="s">
        <v>1452</v>
      </c>
      <c r="G115" s="13">
        <v>44427</v>
      </c>
      <c r="H115" s="76" t="s">
        <v>2180</v>
      </c>
      <c r="I115" s="15">
        <v>98</v>
      </c>
      <c r="J115" s="15">
        <v>53</v>
      </c>
      <c r="K115" s="15">
        <v>40</v>
      </c>
      <c r="L115" s="15">
        <v>20</v>
      </c>
      <c r="M115" s="80">
        <v>51.94</v>
      </c>
      <c r="N115" s="71">
        <v>52</v>
      </c>
      <c r="O115" s="62">
        <v>3000</v>
      </c>
      <c r="P115" s="63">
        <f>Table2245236891011121314151617181920212224234567234568910111213141516171819202122232425[[#This Row],[PEMBULATAN]]*O115</f>
        <v>156000</v>
      </c>
    </row>
    <row r="116" spans="1:16" ht="30.75" customHeight="1" x14ac:dyDescent="0.2">
      <c r="A116" s="90"/>
      <c r="B116" s="74"/>
      <c r="C116" s="85" t="s">
        <v>2920</v>
      </c>
      <c r="D116" s="77" t="s">
        <v>292</v>
      </c>
      <c r="E116" s="13">
        <v>44423</v>
      </c>
      <c r="F116" s="75" t="s">
        <v>1452</v>
      </c>
      <c r="G116" s="13">
        <v>44427</v>
      </c>
      <c r="H116" s="76" t="s">
        <v>2180</v>
      </c>
      <c r="I116" s="15">
        <v>62</v>
      </c>
      <c r="J116" s="15">
        <v>40</v>
      </c>
      <c r="K116" s="15">
        <v>22</v>
      </c>
      <c r="L116" s="15">
        <v>7</v>
      </c>
      <c r="M116" s="80">
        <v>13.64</v>
      </c>
      <c r="N116" s="71">
        <v>14</v>
      </c>
      <c r="O116" s="62">
        <v>3000</v>
      </c>
      <c r="P116" s="63">
        <f>Table2245236891011121314151617181920212224234567234568910111213141516171819202122232425[[#This Row],[PEMBULATAN]]*O116</f>
        <v>42000</v>
      </c>
    </row>
    <row r="117" spans="1:16" ht="30.75" customHeight="1" x14ac:dyDescent="0.2">
      <c r="A117" s="90"/>
      <c r="B117" s="74"/>
      <c r="C117" s="85" t="s">
        <v>2921</v>
      </c>
      <c r="D117" s="77" t="s">
        <v>292</v>
      </c>
      <c r="E117" s="13">
        <v>44423</v>
      </c>
      <c r="F117" s="75" t="s">
        <v>1452</v>
      </c>
      <c r="G117" s="13">
        <v>44427</v>
      </c>
      <c r="H117" s="76" t="s">
        <v>2180</v>
      </c>
      <c r="I117" s="15">
        <v>40</v>
      </c>
      <c r="J117" s="15">
        <v>38</v>
      </c>
      <c r="K117" s="15">
        <v>29</v>
      </c>
      <c r="L117" s="15">
        <v>6</v>
      </c>
      <c r="M117" s="80">
        <v>11.02</v>
      </c>
      <c r="N117" s="71">
        <v>11</v>
      </c>
      <c r="O117" s="62">
        <v>3000</v>
      </c>
      <c r="P117" s="63">
        <f>Table2245236891011121314151617181920212224234567234568910111213141516171819202122232425[[#This Row],[PEMBULATAN]]*O117</f>
        <v>33000</v>
      </c>
    </row>
    <row r="118" spans="1:16" ht="30.75" customHeight="1" x14ac:dyDescent="0.2">
      <c r="A118" s="90"/>
      <c r="B118" s="74"/>
      <c r="C118" s="85" t="s">
        <v>2922</v>
      </c>
      <c r="D118" s="77" t="s">
        <v>292</v>
      </c>
      <c r="E118" s="13">
        <v>44423</v>
      </c>
      <c r="F118" s="75" t="s">
        <v>1452</v>
      </c>
      <c r="G118" s="13">
        <v>44427</v>
      </c>
      <c r="H118" s="76" t="s">
        <v>2180</v>
      </c>
      <c r="I118" s="15">
        <v>80</v>
      </c>
      <c r="J118" s="15">
        <v>54</v>
      </c>
      <c r="K118" s="15">
        <v>26</v>
      </c>
      <c r="L118" s="15">
        <v>19</v>
      </c>
      <c r="M118" s="80">
        <v>28.08</v>
      </c>
      <c r="N118" s="71">
        <v>28</v>
      </c>
      <c r="O118" s="62">
        <v>3000</v>
      </c>
      <c r="P118" s="63">
        <f>Table2245236891011121314151617181920212224234567234568910111213141516171819202122232425[[#This Row],[PEMBULATAN]]*O118</f>
        <v>84000</v>
      </c>
    </row>
    <row r="119" spans="1:16" ht="30.75" customHeight="1" x14ac:dyDescent="0.2">
      <c r="A119" s="90"/>
      <c r="B119" s="74"/>
      <c r="C119" s="85" t="s">
        <v>2923</v>
      </c>
      <c r="D119" s="77" t="s">
        <v>292</v>
      </c>
      <c r="E119" s="13">
        <v>44423</v>
      </c>
      <c r="F119" s="75" t="s">
        <v>1452</v>
      </c>
      <c r="G119" s="13">
        <v>44427</v>
      </c>
      <c r="H119" s="76" t="s">
        <v>2180</v>
      </c>
      <c r="I119" s="15">
        <v>61</v>
      </c>
      <c r="J119" s="15">
        <v>50</v>
      </c>
      <c r="K119" s="15">
        <v>32</v>
      </c>
      <c r="L119" s="15">
        <v>9</v>
      </c>
      <c r="M119" s="80">
        <v>24.4</v>
      </c>
      <c r="N119" s="71">
        <v>25</v>
      </c>
      <c r="O119" s="62">
        <v>3000</v>
      </c>
      <c r="P119" s="63">
        <f>Table2245236891011121314151617181920212224234567234568910111213141516171819202122232425[[#This Row],[PEMBULATAN]]*O119</f>
        <v>75000</v>
      </c>
    </row>
    <row r="120" spans="1:16" ht="30.75" customHeight="1" x14ac:dyDescent="0.2">
      <c r="A120" s="90"/>
      <c r="B120" s="74"/>
      <c r="C120" s="85" t="s">
        <v>2924</v>
      </c>
      <c r="D120" s="77" t="s">
        <v>292</v>
      </c>
      <c r="E120" s="13">
        <v>44423</v>
      </c>
      <c r="F120" s="75" t="s">
        <v>1452</v>
      </c>
      <c r="G120" s="13">
        <v>44427</v>
      </c>
      <c r="H120" s="76" t="s">
        <v>2180</v>
      </c>
      <c r="I120" s="15">
        <v>50</v>
      </c>
      <c r="J120" s="15">
        <v>50</v>
      </c>
      <c r="K120" s="15">
        <v>13</v>
      </c>
      <c r="L120" s="15">
        <v>2</v>
      </c>
      <c r="M120" s="80">
        <v>8.125</v>
      </c>
      <c r="N120" s="71">
        <v>8</v>
      </c>
      <c r="O120" s="62">
        <v>3000</v>
      </c>
      <c r="P120" s="63">
        <f>Table2245236891011121314151617181920212224234567234568910111213141516171819202122232425[[#This Row],[PEMBULATAN]]*O120</f>
        <v>24000</v>
      </c>
    </row>
    <row r="121" spans="1:16" ht="30.75" customHeight="1" x14ac:dyDescent="0.2">
      <c r="A121" s="90"/>
      <c r="B121" s="74"/>
      <c r="C121" s="85" t="s">
        <v>2925</v>
      </c>
      <c r="D121" s="77" t="s">
        <v>292</v>
      </c>
      <c r="E121" s="13">
        <v>44423</v>
      </c>
      <c r="F121" s="75" t="s">
        <v>1452</v>
      </c>
      <c r="G121" s="13">
        <v>44427</v>
      </c>
      <c r="H121" s="76" t="s">
        <v>2180</v>
      </c>
      <c r="I121" s="15">
        <v>20</v>
      </c>
      <c r="J121" s="15">
        <v>20</v>
      </c>
      <c r="K121" s="15">
        <v>5</v>
      </c>
      <c r="L121" s="15">
        <v>1</v>
      </c>
      <c r="M121" s="80">
        <v>0.5</v>
      </c>
      <c r="N121" s="71">
        <v>1</v>
      </c>
      <c r="O121" s="62">
        <v>3000</v>
      </c>
      <c r="P121" s="63">
        <f>Table2245236891011121314151617181920212224234567234568910111213141516171819202122232425[[#This Row],[PEMBULATAN]]*O121</f>
        <v>3000</v>
      </c>
    </row>
    <row r="122" spans="1:16" ht="30.75" customHeight="1" x14ac:dyDescent="0.2">
      <c r="A122" s="90"/>
      <c r="B122" s="74"/>
      <c r="C122" s="85" t="s">
        <v>2926</v>
      </c>
      <c r="D122" s="77" t="s">
        <v>292</v>
      </c>
      <c r="E122" s="13">
        <v>44423</v>
      </c>
      <c r="F122" s="75" t="s">
        <v>1452</v>
      </c>
      <c r="G122" s="13">
        <v>44427</v>
      </c>
      <c r="H122" s="76" t="s">
        <v>2180</v>
      </c>
      <c r="I122" s="15">
        <v>23</v>
      </c>
      <c r="J122" s="15">
        <v>17</v>
      </c>
      <c r="K122" s="15">
        <v>9</v>
      </c>
      <c r="L122" s="15">
        <v>1</v>
      </c>
      <c r="M122" s="80">
        <v>0.87975000000000003</v>
      </c>
      <c r="N122" s="71">
        <v>1</v>
      </c>
      <c r="O122" s="62">
        <v>3000</v>
      </c>
      <c r="P122" s="63">
        <f>Table2245236891011121314151617181920212224234567234568910111213141516171819202122232425[[#This Row],[PEMBULATAN]]*O122</f>
        <v>3000</v>
      </c>
    </row>
    <row r="123" spans="1:16" ht="30.75" customHeight="1" x14ac:dyDescent="0.2">
      <c r="A123" s="90"/>
      <c r="B123" s="74"/>
      <c r="C123" s="85" t="s">
        <v>2927</v>
      </c>
      <c r="D123" s="77" t="s">
        <v>292</v>
      </c>
      <c r="E123" s="13">
        <v>44423</v>
      </c>
      <c r="F123" s="75" t="s">
        <v>1452</v>
      </c>
      <c r="G123" s="13">
        <v>44427</v>
      </c>
      <c r="H123" s="76" t="s">
        <v>2180</v>
      </c>
      <c r="I123" s="15">
        <v>61</v>
      </c>
      <c r="J123" s="15">
        <v>35</v>
      </c>
      <c r="K123" s="15">
        <v>20</v>
      </c>
      <c r="L123" s="15">
        <v>6</v>
      </c>
      <c r="M123" s="80">
        <v>10.675000000000001</v>
      </c>
      <c r="N123" s="71">
        <v>11</v>
      </c>
      <c r="O123" s="62">
        <v>3000</v>
      </c>
      <c r="P123" s="63">
        <f>Table2245236891011121314151617181920212224234567234568910111213141516171819202122232425[[#This Row],[PEMBULATAN]]*O123</f>
        <v>33000</v>
      </c>
    </row>
    <row r="124" spans="1:16" ht="30.75" customHeight="1" x14ac:dyDescent="0.2">
      <c r="A124" s="90"/>
      <c r="B124" s="74"/>
      <c r="C124" s="85" t="s">
        <v>2928</v>
      </c>
      <c r="D124" s="77" t="s">
        <v>292</v>
      </c>
      <c r="E124" s="13">
        <v>44423</v>
      </c>
      <c r="F124" s="75" t="s">
        <v>1452</v>
      </c>
      <c r="G124" s="13">
        <v>44427</v>
      </c>
      <c r="H124" s="76" t="s">
        <v>2180</v>
      </c>
      <c r="I124" s="15">
        <v>82</v>
      </c>
      <c r="J124" s="15">
        <v>53</v>
      </c>
      <c r="K124" s="15">
        <v>21</v>
      </c>
      <c r="L124" s="15">
        <v>10</v>
      </c>
      <c r="M124" s="80">
        <v>22.816500000000001</v>
      </c>
      <c r="N124" s="71">
        <v>23</v>
      </c>
      <c r="O124" s="62">
        <v>3000</v>
      </c>
      <c r="P124" s="63">
        <f>Table2245236891011121314151617181920212224234567234568910111213141516171819202122232425[[#This Row],[PEMBULATAN]]*O124</f>
        <v>69000</v>
      </c>
    </row>
    <row r="125" spans="1:16" ht="30.75" customHeight="1" x14ac:dyDescent="0.2">
      <c r="A125" s="90"/>
      <c r="B125" s="74"/>
      <c r="C125" s="85" t="s">
        <v>2929</v>
      </c>
      <c r="D125" s="77" t="s">
        <v>292</v>
      </c>
      <c r="E125" s="13">
        <v>44423</v>
      </c>
      <c r="F125" s="75" t="s">
        <v>1452</v>
      </c>
      <c r="G125" s="13">
        <v>44427</v>
      </c>
      <c r="H125" s="76" t="s">
        <v>2180</v>
      </c>
      <c r="I125" s="15">
        <v>102</v>
      </c>
      <c r="J125" s="15">
        <v>42</v>
      </c>
      <c r="K125" s="15">
        <v>40</v>
      </c>
      <c r="L125" s="15">
        <v>31</v>
      </c>
      <c r="M125" s="80">
        <v>42.84</v>
      </c>
      <c r="N125" s="71">
        <v>43</v>
      </c>
      <c r="O125" s="62">
        <v>3000</v>
      </c>
      <c r="P125" s="63">
        <f>Table2245236891011121314151617181920212224234567234568910111213141516171819202122232425[[#This Row],[PEMBULATAN]]*O125</f>
        <v>129000</v>
      </c>
    </row>
    <row r="126" spans="1:16" ht="30.75" customHeight="1" x14ac:dyDescent="0.2">
      <c r="A126" s="90"/>
      <c r="B126" s="74"/>
      <c r="C126" s="85" t="s">
        <v>2930</v>
      </c>
      <c r="D126" s="77" t="s">
        <v>292</v>
      </c>
      <c r="E126" s="13">
        <v>44423</v>
      </c>
      <c r="F126" s="75" t="s">
        <v>1452</v>
      </c>
      <c r="G126" s="13">
        <v>44427</v>
      </c>
      <c r="H126" s="76" t="s">
        <v>2180</v>
      </c>
      <c r="I126" s="15">
        <v>65</v>
      </c>
      <c r="J126" s="15">
        <v>60</v>
      </c>
      <c r="K126" s="15">
        <v>33</v>
      </c>
      <c r="L126" s="15">
        <v>28</v>
      </c>
      <c r="M126" s="80">
        <v>32.174999999999997</v>
      </c>
      <c r="N126" s="71">
        <v>32</v>
      </c>
      <c r="O126" s="62">
        <v>3000</v>
      </c>
      <c r="P126" s="63">
        <f>Table2245236891011121314151617181920212224234567234568910111213141516171819202122232425[[#This Row],[PEMBULATAN]]*O126</f>
        <v>96000</v>
      </c>
    </row>
    <row r="127" spans="1:16" ht="30.75" customHeight="1" x14ac:dyDescent="0.2">
      <c r="A127" s="90"/>
      <c r="B127" s="74"/>
      <c r="C127" s="85" t="s">
        <v>2931</v>
      </c>
      <c r="D127" s="77" t="s">
        <v>292</v>
      </c>
      <c r="E127" s="13">
        <v>44423</v>
      </c>
      <c r="F127" s="75" t="s">
        <v>1452</v>
      </c>
      <c r="G127" s="13">
        <v>44427</v>
      </c>
      <c r="H127" s="76" t="s">
        <v>2180</v>
      </c>
      <c r="I127" s="15">
        <v>67</v>
      </c>
      <c r="J127" s="15">
        <v>48</v>
      </c>
      <c r="K127" s="15">
        <v>37</v>
      </c>
      <c r="L127" s="15">
        <v>9</v>
      </c>
      <c r="M127" s="80">
        <v>29.748000000000001</v>
      </c>
      <c r="N127" s="71">
        <v>30</v>
      </c>
      <c r="O127" s="62">
        <v>3000</v>
      </c>
      <c r="P127" s="63">
        <f>Table2245236891011121314151617181920212224234567234568910111213141516171819202122232425[[#This Row],[PEMBULATAN]]*O127</f>
        <v>90000</v>
      </c>
    </row>
    <row r="128" spans="1:16" ht="30.75" customHeight="1" x14ac:dyDescent="0.2">
      <c r="A128" s="90"/>
      <c r="B128" s="74"/>
      <c r="C128" s="85" t="s">
        <v>2932</v>
      </c>
      <c r="D128" s="77" t="s">
        <v>292</v>
      </c>
      <c r="E128" s="13">
        <v>44423</v>
      </c>
      <c r="F128" s="75" t="s">
        <v>1452</v>
      </c>
      <c r="G128" s="13">
        <v>44427</v>
      </c>
      <c r="H128" s="76" t="s">
        <v>2180</v>
      </c>
      <c r="I128" s="15">
        <v>86</v>
      </c>
      <c r="J128" s="15">
        <v>56</v>
      </c>
      <c r="K128" s="15">
        <v>25</v>
      </c>
      <c r="L128" s="15">
        <v>11</v>
      </c>
      <c r="M128" s="80">
        <v>30.1</v>
      </c>
      <c r="N128" s="71">
        <v>30</v>
      </c>
      <c r="O128" s="62">
        <v>3000</v>
      </c>
      <c r="P128" s="63">
        <f>Table2245236891011121314151617181920212224234567234568910111213141516171819202122232425[[#This Row],[PEMBULATAN]]*O128</f>
        <v>90000</v>
      </c>
    </row>
    <row r="129" spans="1:16" ht="30.75" customHeight="1" x14ac:dyDescent="0.2">
      <c r="A129" s="90"/>
      <c r="B129" s="74"/>
      <c r="C129" s="85" t="s">
        <v>2933</v>
      </c>
      <c r="D129" s="77" t="s">
        <v>292</v>
      </c>
      <c r="E129" s="13">
        <v>44423</v>
      </c>
      <c r="F129" s="75" t="s">
        <v>1452</v>
      </c>
      <c r="G129" s="13">
        <v>44427</v>
      </c>
      <c r="H129" s="76" t="s">
        <v>2180</v>
      </c>
      <c r="I129" s="15">
        <v>53</v>
      </c>
      <c r="J129" s="15">
        <v>51</v>
      </c>
      <c r="K129" s="15">
        <v>5</v>
      </c>
      <c r="L129" s="15">
        <v>5</v>
      </c>
      <c r="M129" s="80">
        <v>3.3787500000000001</v>
      </c>
      <c r="N129" s="71">
        <v>5</v>
      </c>
      <c r="O129" s="62">
        <v>3000</v>
      </c>
      <c r="P129" s="63">
        <f>Table2245236891011121314151617181920212224234567234568910111213141516171819202122232425[[#This Row],[PEMBULATAN]]*O129</f>
        <v>15000</v>
      </c>
    </row>
    <row r="130" spans="1:16" ht="30.75" customHeight="1" x14ac:dyDescent="0.2">
      <c r="A130" s="90"/>
      <c r="B130" s="74"/>
      <c r="C130" s="85" t="s">
        <v>2934</v>
      </c>
      <c r="D130" s="77" t="s">
        <v>292</v>
      </c>
      <c r="E130" s="13">
        <v>44423</v>
      </c>
      <c r="F130" s="75" t="s">
        <v>1452</v>
      </c>
      <c r="G130" s="13">
        <v>44427</v>
      </c>
      <c r="H130" s="76" t="s">
        <v>2180</v>
      </c>
      <c r="I130" s="15">
        <v>100</v>
      </c>
      <c r="J130" s="15">
        <v>60</v>
      </c>
      <c r="K130" s="15">
        <v>38</v>
      </c>
      <c r="L130" s="15">
        <v>26</v>
      </c>
      <c r="M130" s="80">
        <v>57</v>
      </c>
      <c r="N130" s="71">
        <v>57</v>
      </c>
      <c r="O130" s="62">
        <v>3000</v>
      </c>
      <c r="P130" s="63">
        <f>Table2245236891011121314151617181920212224234567234568910111213141516171819202122232425[[#This Row],[PEMBULATAN]]*O130</f>
        <v>171000</v>
      </c>
    </row>
    <row r="131" spans="1:16" ht="30.75" customHeight="1" x14ac:dyDescent="0.2">
      <c r="A131" s="90"/>
      <c r="B131" s="74"/>
      <c r="C131" s="85" t="s">
        <v>2935</v>
      </c>
      <c r="D131" s="77" t="s">
        <v>292</v>
      </c>
      <c r="E131" s="13">
        <v>44423</v>
      </c>
      <c r="F131" s="75" t="s">
        <v>1452</v>
      </c>
      <c r="G131" s="13">
        <v>44427</v>
      </c>
      <c r="H131" s="76" t="s">
        <v>2180</v>
      </c>
      <c r="I131" s="15">
        <v>90</v>
      </c>
      <c r="J131" s="15">
        <v>53</v>
      </c>
      <c r="K131" s="15">
        <v>32</v>
      </c>
      <c r="L131" s="15">
        <v>13</v>
      </c>
      <c r="M131" s="80">
        <v>38.159999999999997</v>
      </c>
      <c r="N131" s="71">
        <v>38</v>
      </c>
      <c r="O131" s="62">
        <v>3000</v>
      </c>
      <c r="P131" s="63">
        <f>Table2245236891011121314151617181920212224234567234568910111213141516171819202122232425[[#This Row],[PEMBULATAN]]*O131</f>
        <v>114000</v>
      </c>
    </row>
    <row r="132" spans="1:16" ht="30.75" customHeight="1" x14ac:dyDescent="0.2">
      <c r="A132" s="90"/>
      <c r="B132" s="74"/>
      <c r="C132" s="85" t="s">
        <v>2936</v>
      </c>
      <c r="D132" s="77" t="s">
        <v>292</v>
      </c>
      <c r="E132" s="13">
        <v>44423</v>
      </c>
      <c r="F132" s="75" t="s">
        <v>1452</v>
      </c>
      <c r="G132" s="13">
        <v>44427</v>
      </c>
      <c r="H132" s="76" t="s">
        <v>2180</v>
      </c>
      <c r="I132" s="15">
        <v>91</v>
      </c>
      <c r="J132" s="15">
        <v>42</v>
      </c>
      <c r="K132" s="15">
        <v>34</v>
      </c>
      <c r="L132" s="15">
        <v>18</v>
      </c>
      <c r="M132" s="80">
        <v>32.487000000000002</v>
      </c>
      <c r="N132" s="71">
        <v>33</v>
      </c>
      <c r="O132" s="62">
        <v>3000</v>
      </c>
      <c r="P132" s="63">
        <f>Table2245236891011121314151617181920212224234567234568910111213141516171819202122232425[[#This Row],[PEMBULATAN]]*O132</f>
        <v>99000</v>
      </c>
    </row>
    <row r="133" spans="1:16" ht="30.75" customHeight="1" x14ac:dyDescent="0.2">
      <c r="A133" s="90"/>
      <c r="B133" s="74"/>
      <c r="C133" s="85" t="s">
        <v>2937</v>
      </c>
      <c r="D133" s="77" t="s">
        <v>292</v>
      </c>
      <c r="E133" s="13">
        <v>44423</v>
      </c>
      <c r="F133" s="75" t="s">
        <v>1452</v>
      </c>
      <c r="G133" s="13">
        <v>44427</v>
      </c>
      <c r="H133" s="76" t="s">
        <v>2180</v>
      </c>
      <c r="I133" s="15">
        <v>99</v>
      </c>
      <c r="J133" s="15">
        <v>62</v>
      </c>
      <c r="K133" s="15">
        <v>22</v>
      </c>
      <c r="L133" s="15">
        <v>12</v>
      </c>
      <c r="M133" s="80">
        <v>33.759</v>
      </c>
      <c r="N133" s="71">
        <v>34</v>
      </c>
      <c r="O133" s="62">
        <v>3000</v>
      </c>
      <c r="P133" s="63">
        <f>Table2245236891011121314151617181920212224234567234568910111213141516171819202122232425[[#This Row],[PEMBULATAN]]*O133</f>
        <v>102000</v>
      </c>
    </row>
    <row r="134" spans="1:16" ht="30.75" customHeight="1" x14ac:dyDescent="0.2">
      <c r="A134" s="90"/>
      <c r="B134" s="74"/>
      <c r="C134" s="85" t="s">
        <v>2938</v>
      </c>
      <c r="D134" s="77" t="s">
        <v>292</v>
      </c>
      <c r="E134" s="13">
        <v>44423</v>
      </c>
      <c r="F134" s="75" t="s">
        <v>1452</v>
      </c>
      <c r="G134" s="13">
        <v>44427</v>
      </c>
      <c r="H134" s="76" t="s">
        <v>2180</v>
      </c>
      <c r="I134" s="15">
        <v>90</v>
      </c>
      <c r="J134" s="15">
        <v>63</v>
      </c>
      <c r="K134" s="15">
        <v>24</v>
      </c>
      <c r="L134" s="15">
        <v>27</v>
      </c>
      <c r="M134" s="80">
        <v>34.020000000000003</v>
      </c>
      <c r="N134" s="71">
        <v>34</v>
      </c>
      <c r="O134" s="62">
        <v>3000</v>
      </c>
      <c r="P134" s="63">
        <f>Table2245236891011121314151617181920212224234567234568910111213141516171819202122232425[[#This Row],[PEMBULATAN]]*O134</f>
        <v>102000</v>
      </c>
    </row>
    <row r="135" spans="1:16" ht="30.75" customHeight="1" x14ac:dyDescent="0.2">
      <c r="A135" s="90"/>
      <c r="B135" s="74"/>
      <c r="C135" s="85" t="s">
        <v>2939</v>
      </c>
      <c r="D135" s="77" t="s">
        <v>292</v>
      </c>
      <c r="E135" s="13">
        <v>44423</v>
      </c>
      <c r="F135" s="75" t="s">
        <v>1452</v>
      </c>
      <c r="G135" s="13">
        <v>44427</v>
      </c>
      <c r="H135" s="76" t="s">
        <v>2180</v>
      </c>
      <c r="I135" s="15">
        <v>31</v>
      </c>
      <c r="J135" s="15">
        <v>15</v>
      </c>
      <c r="K135" s="15">
        <v>5</v>
      </c>
      <c r="L135" s="15">
        <v>1</v>
      </c>
      <c r="M135" s="80">
        <v>0.58125000000000004</v>
      </c>
      <c r="N135" s="71">
        <v>1</v>
      </c>
      <c r="O135" s="62">
        <v>3000</v>
      </c>
      <c r="P135" s="63">
        <f>Table2245236891011121314151617181920212224234567234568910111213141516171819202122232425[[#This Row],[PEMBULATAN]]*O135</f>
        <v>3000</v>
      </c>
    </row>
    <row r="136" spans="1:16" ht="30.75" customHeight="1" x14ac:dyDescent="0.2">
      <c r="A136" s="90"/>
      <c r="B136" s="74"/>
      <c r="C136" s="85" t="s">
        <v>2940</v>
      </c>
      <c r="D136" s="77" t="s">
        <v>292</v>
      </c>
      <c r="E136" s="13">
        <v>44423</v>
      </c>
      <c r="F136" s="75" t="s">
        <v>1452</v>
      </c>
      <c r="G136" s="13">
        <v>44427</v>
      </c>
      <c r="H136" s="76" t="s">
        <v>2180</v>
      </c>
      <c r="I136" s="15">
        <v>92</v>
      </c>
      <c r="J136" s="15">
        <v>53</v>
      </c>
      <c r="K136" s="15">
        <v>28</v>
      </c>
      <c r="L136" s="15">
        <v>10</v>
      </c>
      <c r="M136" s="80">
        <v>34.131999999999998</v>
      </c>
      <c r="N136" s="71">
        <v>34</v>
      </c>
      <c r="O136" s="62">
        <v>3000</v>
      </c>
      <c r="P136" s="63">
        <f>Table2245236891011121314151617181920212224234567234568910111213141516171819202122232425[[#This Row],[PEMBULATAN]]*O136</f>
        <v>102000</v>
      </c>
    </row>
    <row r="137" spans="1:16" ht="30.75" customHeight="1" x14ac:dyDescent="0.2">
      <c r="A137" s="90"/>
      <c r="B137" s="74"/>
      <c r="C137" s="85" t="s">
        <v>2941</v>
      </c>
      <c r="D137" s="77" t="s">
        <v>292</v>
      </c>
      <c r="E137" s="13">
        <v>44423</v>
      </c>
      <c r="F137" s="75" t="s">
        <v>1452</v>
      </c>
      <c r="G137" s="13">
        <v>44427</v>
      </c>
      <c r="H137" s="76" t="s">
        <v>2180</v>
      </c>
      <c r="I137" s="15">
        <v>70</v>
      </c>
      <c r="J137" s="15">
        <v>13</v>
      </c>
      <c r="K137" s="15">
        <v>20</v>
      </c>
      <c r="L137" s="15">
        <v>7</v>
      </c>
      <c r="M137" s="80">
        <v>4.55</v>
      </c>
      <c r="N137" s="71">
        <v>7</v>
      </c>
      <c r="O137" s="62">
        <v>3000</v>
      </c>
      <c r="P137" s="63">
        <f>Table2245236891011121314151617181920212224234567234568910111213141516171819202122232425[[#This Row],[PEMBULATAN]]*O137</f>
        <v>21000</v>
      </c>
    </row>
    <row r="138" spans="1:16" ht="30.75" customHeight="1" x14ac:dyDescent="0.2">
      <c r="A138" s="90"/>
      <c r="B138" s="74"/>
      <c r="C138" s="85" t="s">
        <v>2942</v>
      </c>
      <c r="D138" s="77" t="s">
        <v>292</v>
      </c>
      <c r="E138" s="13">
        <v>44423</v>
      </c>
      <c r="F138" s="75" t="s">
        <v>1452</v>
      </c>
      <c r="G138" s="13">
        <v>44427</v>
      </c>
      <c r="H138" s="76" t="s">
        <v>2180</v>
      </c>
      <c r="I138" s="15">
        <v>98</v>
      </c>
      <c r="J138" s="15">
        <v>52</v>
      </c>
      <c r="K138" s="15">
        <v>43</v>
      </c>
      <c r="L138" s="15">
        <v>13</v>
      </c>
      <c r="M138" s="80">
        <v>54.781999999999996</v>
      </c>
      <c r="N138" s="71">
        <v>55</v>
      </c>
      <c r="O138" s="62">
        <v>3000</v>
      </c>
      <c r="P138" s="63">
        <f>Table2245236891011121314151617181920212224234567234568910111213141516171819202122232425[[#This Row],[PEMBULATAN]]*O138</f>
        <v>165000</v>
      </c>
    </row>
    <row r="139" spans="1:16" ht="30.75" customHeight="1" x14ac:dyDescent="0.2">
      <c r="A139" s="90"/>
      <c r="B139" s="74"/>
      <c r="C139" s="85" t="s">
        <v>2943</v>
      </c>
      <c r="D139" s="77" t="s">
        <v>292</v>
      </c>
      <c r="E139" s="13">
        <v>44423</v>
      </c>
      <c r="F139" s="75" t="s">
        <v>1452</v>
      </c>
      <c r="G139" s="13">
        <v>44427</v>
      </c>
      <c r="H139" s="76" t="s">
        <v>2180</v>
      </c>
      <c r="I139" s="15">
        <v>100</v>
      </c>
      <c r="J139" s="15">
        <v>52</v>
      </c>
      <c r="K139" s="15">
        <v>23</v>
      </c>
      <c r="L139" s="15">
        <v>15</v>
      </c>
      <c r="M139" s="80">
        <v>29.9</v>
      </c>
      <c r="N139" s="71">
        <v>30</v>
      </c>
      <c r="O139" s="62">
        <v>3000</v>
      </c>
      <c r="P139" s="63">
        <f>Table2245236891011121314151617181920212224234567234568910111213141516171819202122232425[[#This Row],[PEMBULATAN]]*O139</f>
        <v>90000</v>
      </c>
    </row>
    <row r="140" spans="1:16" ht="30.75" customHeight="1" x14ac:dyDescent="0.2">
      <c r="A140" s="90"/>
      <c r="B140" s="74"/>
      <c r="C140" s="85" t="s">
        <v>2944</v>
      </c>
      <c r="D140" s="77" t="s">
        <v>292</v>
      </c>
      <c r="E140" s="13">
        <v>44423</v>
      </c>
      <c r="F140" s="75" t="s">
        <v>1452</v>
      </c>
      <c r="G140" s="13">
        <v>44427</v>
      </c>
      <c r="H140" s="76" t="s">
        <v>2180</v>
      </c>
      <c r="I140" s="15">
        <v>90</v>
      </c>
      <c r="J140" s="15">
        <v>62</v>
      </c>
      <c r="K140" s="15">
        <v>30</v>
      </c>
      <c r="L140" s="15">
        <v>10</v>
      </c>
      <c r="M140" s="80">
        <v>41.85</v>
      </c>
      <c r="N140" s="71">
        <v>42</v>
      </c>
      <c r="O140" s="62">
        <v>3000</v>
      </c>
      <c r="P140" s="63">
        <f>Table2245236891011121314151617181920212224234567234568910111213141516171819202122232425[[#This Row],[PEMBULATAN]]*O140</f>
        <v>126000</v>
      </c>
    </row>
    <row r="141" spans="1:16" ht="30.75" customHeight="1" x14ac:dyDescent="0.2">
      <c r="A141" s="90"/>
      <c r="B141" s="74"/>
      <c r="C141" s="85" t="s">
        <v>2945</v>
      </c>
      <c r="D141" s="77" t="s">
        <v>292</v>
      </c>
      <c r="E141" s="13">
        <v>44423</v>
      </c>
      <c r="F141" s="75" t="s">
        <v>1452</v>
      </c>
      <c r="G141" s="13">
        <v>44427</v>
      </c>
      <c r="H141" s="76" t="s">
        <v>2180</v>
      </c>
      <c r="I141" s="15">
        <v>80</v>
      </c>
      <c r="J141" s="15">
        <v>62</v>
      </c>
      <c r="K141" s="15">
        <v>23</v>
      </c>
      <c r="L141" s="15">
        <v>11</v>
      </c>
      <c r="M141" s="80">
        <v>28.52</v>
      </c>
      <c r="N141" s="71">
        <v>29</v>
      </c>
      <c r="O141" s="62">
        <v>3000</v>
      </c>
      <c r="P141" s="63">
        <f>Table2245236891011121314151617181920212224234567234568910111213141516171819202122232425[[#This Row],[PEMBULATAN]]*O141</f>
        <v>87000</v>
      </c>
    </row>
    <row r="142" spans="1:16" ht="30.75" customHeight="1" x14ac:dyDescent="0.2">
      <c r="A142" s="90"/>
      <c r="B142" s="74"/>
      <c r="C142" s="85" t="s">
        <v>2946</v>
      </c>
      <c r="D142" s="77" t="s">
        <v>292</v>
      </c>
      <c r="E142" s="13">
        <v>44423</v>
      </c>
      <c r="F142" s="75" t="s">
        <v>1452</v>
      </c>
      <c r="G142" s="13">
        <v>44427</v>
      </c>
      <c r="H142" s="76" t="s">
        <v>2180</v>
      </c>
      <c r="I142" s="15">
        <v>92</v>
      </c>
      <c r="J142" s="15">
        <v>62</v>
      </c>
      <c r="K142" s="15">
        <v>32</v>
      </c>
      <c r="L142" s="15">
        <v>18</v>
      </c>
      <c r="M142" s="80">
        <v>45.631999999999998</v>
      </c>
      <c r="N142" s="71">
        <v>46</v>
      </c>
      <c r="O142" s="62">
        <v>3000</v>
      </c>
      <c r="P142" s="63">
        <f>Table2245236891011121314151617181920212224234567234568910111213141516171819202122232425[[#This Row],[PEMBULATAN]]*O142</f>
        <v>138000</v>
      </c>
    </row>
    <row r="143" spans="1:16" ht="30.75" customHeight="1" x14ac:dyDescent="0.2">
      <c r="A143" s="90"/>
      <c r="B143" s="74"/>
      <c r="C143" s="85" t="s">
        <v>2947</v>
      </c>
      <c r="D143" s="77" t="s">
        <v>292</v>
      </c>
      <c r="E143" s="13">
        <v>44423</v>
      </c>
      <c r="F143" s="75" t="s">
        <v>1452</v>
      </c>
      <c r="G143" s="13">
        <v>44427</v>
      </c>
      <c r="H143" s="76" t="s">
        <v>2180</v>
      </c>
      <c r="I143" s="15">
        <v>40</v>
      </c>
      <c r="J143" s="15">
        <v>39</v>
      </c>
      <c r="K143" s="15">
        <v>25</v>
      </c>
      <c r="L143" s="15">
        <v>3</v>
      </c>
      <c r="M143" s="80">
        <v>9.75</v>
      </c>
      <c r="N143" s="71">
        <v>10</v>
      </c>
      <c r="O143" s="62">
        <v>3000</v>
      </c>
      <c r="P143" s="63">
        <f>Table2245236891011121314151617181920212224234567234568910111213141516171819202122232425[[#This Row],[PEMBULATAN]]*O143</f>
        <v>30000</v>
      </c>
    </row>
    <row r="144" spans="1:16" ht="30.75" customHeight="1" x14ac:dyDescent="0.2">
      <c r="A144" s="90"/>
      <c r="B144" s="74"/>
      <c r="C144" s="85" t="s">
        <v>2948</v>
      </c>
      <c r="D144" s="77" t="s">
        <v>292</v>
      </c>
      <c r="E144" s="13">
        <v>44423</v>
      </c>
      <c r="F144" s="75" t="s">
        <v>1452</v>
      </c>
      <c r="G144" s="13">
        <v>44427</v>
      </c>
      <c r="H144" s="76" t="s">
        <v>2180</v>
      </c>
      <c r="I144" s="15">
        <v>44</v>
      </c>
      <c r="J144" s="15">
        <v>40</v>
      </c>
      <c r="K144" s="15">
        <v>22</v>
      </c>
      <c r="L144" s="15">
        <v>2</v>
      </c>
      <c r="M144" s="80">
        <v>9.68</v>
      </c>
      <c r="N144" s="71">
        <v>10</v>
      </c>
      <c r="O144" s="62">
        <v>3000</v>
      </c>
      <c r="P144" s="63">
        <f>Table2245236891011121314151617181920212224234567234568910111213141516171819202122232425[[#This Row],[PEMBULATAN]]*O144</f>
        <v>30000</v>
      </c>
    </row>
    <row r="145" spans="1:16" ht="30.75" customHeight="1" x14ac:dyDescent="0.2">
      <c r="A145" s="90"/>
      <c r="B145" s="74"/>
      <c r="C145" s="85" t="s">
        <v>2949</v>
      </c>
      <c r="D145" s="77" t="s">
        <v>292</v>
      </c>
      <c r="E145" s="13">
        <v>44423</v>
      </c>
      <c r="F145" s="75" t="s">
        <v>1452</v>
      </c>
      <c r="G145" s="13">
        <v>44427</v>
      </c>
      <c r="H145" s="76" t="s">
        <v>2180</v>
      </c>
      <c r="I145" s="15">
        <v>92</v>
      </c>
      <c r="J145" s="15">
        <v>64</v>
      </c>
      <c r="K145" s="15">
        <v>49</v>
      </c>
      <c r="L145" s="15">
        <v>8</v>
      </c>
      <c r="M145" s="80">
        <v>72.128</v>
      </c>
      <c r="N145" s="71">
        <v>73</v>
      </c>
      <c r="O145" s="62">
        <v>3000</v>
      </c>
      <c r="P145" s="63">
        <f>Table2245236891011121314151617181920212224234567234568910111213141516171819202122232425[[#This Row],[PEMBULATAN]]*O145</f>
        <v>219000</v>
      </c>
    </row>
    <row r="146" spans="1:16" ht="30.75" customHeight="1" x14ac:dyDescent="0.2">
      <c r="A146" s="90"/>
      <c r="B146" s="74"/>
      <c r="C146" s="85" t="s">
        <v>2950</v>
      </c>
      <c r="D146" s="77" t="s">
        <v>292</v>
      </c>
      <c r="E146" s="13">
        <v>44423</v>
      </c>
      <c r="F146" s="75" t="s">
        <v>1452</v>
      </c>
      <c r="G146" s="13">
        <v>44427</v>
      </c>
      <c r="H146" s="76" t="s">
        <v>2180</v>
      </c>
      <c r="I146" s="15">
        <v>98</v>
      </c>
      <c r="J146" s="15">
        <v>69</v>
      </c>
      <c r="K146" s="15">
        <v>38</v>
      </c>
      <c r="L146" s="15">
        <v>22</v>
      </c>
      <c r="M146" s="80">
        <v>64.239000000000004</v>
      </c>
      <c r="N146" s="71">
        <v>64</v>
      </c>
      <c r="O146" s="62">
        <v>3000</v>
      </c>
      <c r="P146" s="63">
        <f>Table2245236891011121314151617181920212224234567234568910111213141516171819202122232425[[#This Row],[PEMBULATAN]]*O146</f>
        <v>192000</v>
      </c>
    </row>
    <row r="147" spans="1:16" ht="30.75" customHeight="1" x14ac:dyDescent="0.2">
      <c r="A147" s="90"/>
      <c r="B147" s="74"/>
      <c r="C147" s="85" t="s">
        <v>2951</v>
      </c>
      <c r="D147" s="77" t="s">
        <v>292</v>
      </c>
      <c r="E147" s="13">
        <v>44423</v>
      </c>
      <c r="F147" s="75" t="s">
        <v>1452</v>
      </c>
      <c r="G147" s="13">
        <v>44427</v>
      </c>
      <c r="H147" s="76" t="s">
        <v>2180</v>
      </c>
      <c r="I147" s="15">
        <v>55</v>
      </c>
      <c r="J147" s="15">
        <v>42</v>
      </c>
      <c r="K147" s="15">
        <v>25</v>
      </c>
      <c r="L147" s="15">
        <v>5</v>
      </c>
      <c r="M147" s="80">
        <v>14.4375</v>
      </c>
      <c r="N147" s="71">
        <v>15</v>
      </c>
      <c r="O147" s="62">
        <v>3000</v>
      </c>
      <c r="P147" s="63">
        <f>Table2245236891011121314151617181920212224234567234568910111213141516171819202122232425[[#This Row],[PEMBULATAN]]*O147</f>
        <v>45000</v>
      </c>
    </row>
    <row r="148" spans="1:16" ht="30.75" customHeight="1" x14ac:dyDescent="0.2">
      <c r="A148" s="90"/>
      <c r="B148" s="74"/>
      <c r="C148" s="85" t="s">
        <v>2952</v>
      </c>
      <c r="D148" s="77" t="s">
        <v>292</v>
      </c>
      <c r="E148" s="13">
        <v>44423</v>
      </c>
      <c r="F148" s="75" t="s">
        <v>1452</v>
      </c>
      <c r="G148" s="13">
        <v>44427</v>
      </c>
      <c r="H148" s="76" t="s">
        <v>2180</v>
      </c>
      <c r="I148" s="15">
        <v>94</v>
      </c>
      <c r="J148" s="15">
        <v>59</v>
      </c>
      <c r="K148" s="15">
        <v>25</v>
      </c>
      <c r="L148" s="15">
        <v>10</v>
      </c>
      <c r="M148" s="80">
        <v>34.662500000000001</v>
      </c>
      <c r="N148" s="71">
        <v>35</v>
      </c>
      <c r="O148" s="62">
        <v>3000</v>
      </c>
      <c r="P148" s="63">
        <f>Table2245236891011121314151617181920212224234567234568910111213141516171819202122232425[[#This Row],[PEMBULATAN]]*O148</f>
        <v>105000</v>
      </c>
    </row>
    <row r="149" spans="1:16" ht="30.75" customHeight="1" x14ac:dyDescent="0.2">
      <c r="A149" s="90"/>
      <c r="B149" s="74"/>
      <c r="C149" s="72" t="s">
        <v>2953</v>
      </c>
      <c r="D149" s="77" t="s">
        <v>292</v>
      </c>
      <c r="E149" s="13">
        <v>44423</v>
      </c>
      <c r="F149" s="75" t="s">
        <v>1452</v>
      </c>
      <c r="G149" s="13">
        <v>44427</v>
      </c>
      <c r="H149" s="76" t="s">
        <v>2180</v>
      </c>
      <c r="I149" s="15">
        <v>90</v>
      </c>
      <c r="J149" s="15">
        <v>60</v>
      </c>
      <c r="K149" s="15">
        <v>20</v>
      </c>
      <c r="L149" s="15">
        <v>10</v>
      </c>
      <c r="M149" s="80">
        <v>27</v>
      </c>
      <c r="N149" s="71">
        <v>27</v>
      </c>
      <c r="O149" s="62">
        <v>3000</v>
      </c>
      <c r="P149" s="63">
        <f>Table2245236891011121314151617181920212224234567234568910111213141516171819202122232425[[#This Row],[PEMBULATAN]]*O149</f>
        <v>81000</v>
      </c>
    </row>
    <row r="150" spans="1:16" ht="30.75" customHeight="1" x14ac:dyDescent="0.2">
      <c r="A150" s="90"/>
      <c r="B150" s="74"/>
      <c r="C150" s="72" t="s">
        <v>2954</v>
      </c>
      <c r="D150" s="77" t="s">
        <v>292</v>
      </c>
      <c r="E150" s="13">
        <v>44423</v>
      </c>
      <c r="F150" s="75" t="s">
        <v>1452</v>
      </c>
      <c r="G150" s="13">
        <v>44427</v>
      </c>
      <c r="H150" s="76" t="s">
        <v>2180</v>
      </c>
      <c r="I150" s="15">
        <v>90</v>
      </c>
      <c r="J150" s="15">
        <v>67</v>
      </c>
      <c r="K150" s="15">
        <v>24</v>
      </c>
      <c r="L150" s="15">
        <v>10</v>
      </c>
      <c r="M150" s="80">
        <v>36.18</v>
      </c>
      <c r="N150" s="71">
        <v>36</v>
      </c>
      <c r="O150" s="62">
        <v>3000</v>
      </c>
      <c r="P150" s="63">
        <f>Table2245236891011121314151617181920212224234567234568910111213141516171819202122232425[[#This Row],[PEMBULATAN]]*O150</f>
        <v>108000</v>
      </c>
    </row>
    <row r="151" spans="1:16" ht="30.75" customHeight="1" x14ac:dyDescent="0.2">
      <c r="A151" s="90"/>
      <c r="B151" s="74"/>
      <c r="C151" s="72" t="s">
        <v>2955</v>
      </c>
      <c r="D151" s="77" t="s">
        <v>292</v>
      </c>
      <c r="E151" s="13">
        <v>44423</v>
      </c>
      <c r="F151" s="75" t="s">
        <v>1452</v>
      </c>
      <c r="G151" s="13">
        <v>44427</v>
      </c>
      <c r="H151" s="76" t="s">
        <v>2180</v>
      </c>
      <c r="I151" s="15">
        <v>93</v>
      </c>
      <c r="J151" s="15">
        <v>63</v>
      </c>
      <c r="K151" s="15">
        <v>28</v>
      </c>
      <c r="L151" s="15">
        <v>10</v>
      </c>
      <c r="M151" s="80">
        <v>41.012999999999998</v>
      </c>
      <c r="N151" s="71">
        <v>41</v>
      </c>
      <c r="O151" s="62">
        <v>3000</v>
      </c>
      <c r="P151" s="63">
        <f>Table2245236891011121314151617181920212224234567234568910111213141516171819202122232425[[#This Row],[PEMBULATAN]]*O151</f>
        <v>123000</v>
      </c>
    </row>
    <row r="152" spans="1:16" ht="30.75" customHeight="1" x14ac:dyDescent="0.2">
      <c r="A152" s="90"/>
      <c r="B152" s="74"/>
      <c r="C152" s="72" t="s">
        <v>2956</v>
      </c>
      <c r="D152" s="77" t="s">
        <v>292</v>
      </c>
      <c r="E152" s="13">
        <v>44423</v>
      </c>
      <c r="F152" s="75" t="s">
        <v>1452</v>
      </c>
      <c r="G152" s="13">
        <v>44427</v>
      </c>
      <c r="H152" s="76" t="s">
        <v>2180</v>
      </c>
      <c r="I152" s="15">
        <v>90</v>
      </c>
      <c r="J152" s="15">
        <v>61</v>
      </c>
      <c r="K152" s="15">
        <v>35</v>
      </c>
      <c r="L152" s="15">
        <v>10</v>
      </c>
      <c r="M152" s="80">
        <v>48.037500000000001</v>
      </c>
      <c r="N152" s="71">
        <v>49</v>
      </c>
      <c r="O152" s="62">
        <v>3000</v>
      </c>
      <c r="P152" s="63">
        <f>Table2245236891011121314151617181920212224234567234568910111213141516171819202122232425[[#This Row],[PEMBULATAN]]*O152</f>
        <v>147000</v>
      </c>
    </row>
    <row r="153" spans="1:16" ht="30.75" customHeight="1" x14ac:dyDescent="0.2">
      <c r="A153" s="90"/>
      <c r="B153" s="74"/>
      <c r="C153" s="72" t="s">
        <v>2957</v>
      </c>
      <c r="D153" s="77" t="s">
        <v>292</v>
      </c>
      <c r="E153" s="13">
        <v>44423</v>
      </c>
      <c r="F153" s="75" t="s">
        <v>1452</v>
      </c>
      <c r="G153" s="13">
        <v>44427</v>
      </c>
      <c r="H153" s="76" t="s">
        <v>2180</v>
      </c>
      <c r="I153" s="15">
        <v>70</v>
      </c>
      <c r="J153" s="15">
        <v>67</v>
      </c>
      <c r="K153" s="15">
        <v>25</v>
      </c>
      <c r="L153" s="15">
        <v>8</v>
      </c>
      <c r="M153" s="80">
        <v>29.3125</v>
      </c>
      <c r="N153" s="71">
        <v>30</v>
      </c>
      <c r="O153" s="62">
        <v>3000</v>
      </c>
      <c r="P153" s="63">
        <f>Table2245236891011121314151617181920212224234567234568910111213141516171819202122232425[[#This Row],[PEMBULATAN]]*O153</f>
        <v>90000</v>
      </c>
    </row>
    <row r="154" spans="1:16" ht="30.75" customHeight="1" x14ac:dyDescent="0.2">
      <c r="A154" s="90"/>
      <c r="B154" s="74"/>
      <c r="C154" s="72" t="s">
        <v>2958</v>
      </c>
      <c r="D154" s="77" t="s">
        <v>292</v>
      </c>
      <c r="E154" s="13">
        <v>44423</v>
      </c>
      <c r="F154" s="75" t="s">
        <v>1452</v>
      </c>
      <c r="G154" s="13">
        <v>44427</v>
      </c>
      <c r="H154" s="76" t="s">
        <v>2180</v>
      </c>
      <c r="I154" s="15">
        <v>83</v>
      </c>
      <c r="J154" s="15">
        <v>64</v>
      </c>
      <c r="K154" s="15">
        <v>29</v>
      </c>
      <c r="L154" s="15">
        <v>10</v>
      </c>
      <c r="M154" s="80">
        <v>38.512</v>
      </c>
      <c r="N154" s="71">
        <v>39</v>
      </c>
      <c r="O154" s="62">
        <v>3000</v>
      </c>
      <c r="P154" s="63">
        <f>Table2245236891011121314151617181920212224234567234568910111213141516171819202122232425[[#This Row],[PEMBULATAN]]*O154</f>
        <v>117000</v>
      </c>
    </row>
    <row r="155" spans="1:16" ht="30.75" customHeight="1" x14ac:dyDescent="0.2">
      <c r="A155" s="90"/>
      <c r="B155" s="74"/>
      <c r="C155" s="72" t="s">
        <v>2959</v>
      </c>
      <c r="D155" s="77" t="s">
        <v>292</v>
      </c>
      <c r="E155" s="13">
        <v>44423</v>
      </c>
      <c r="F155" s="75" t="s">
        <v>1452</v>
      </c>
      <c r="G155" s="13">
        <v>44427</v>
      </c>
      <c r="H155" s="76" t="s">
        <v>2180</v>
      </c>
      <c r="I155" s="15">
        <v>92</v>
      </c>
      <c r="J155" s="15">
        <v>70</v>
      </c>
      <c r="K155" s="15">
        <v>30</v>
      </c>
      <c r="L155" s="15">
        <v>17</v>
      </c>
      <c r="M155" s="80">
        <v>48.3</v>
      </c>
      <c r="N155" s="71">
        <v>48</v>
      </c>
      <c r="O155" s="62">
        <v>3000</v>
      </c>
      <c r="P155" s="63">
        <f>Table2245236891011121314151617181920212224234567234568910111213141516171819202122232425[[#This Row],[PEMBULATAN]]*O155</f>
        <v>144000</v>
      </c>
    </row>
    <row r="156" spans="1:16" ht="30.75" customHeight="1" x14ac:dyDescent="0.2">
      <c r="A156" s="90"/>
      <c r="B156" s="74"/>
      <c r="C156" s="72" t="s">
        <v>2960</v>
      </c>
      <c r="D156" s="77" t="s">
        <v>292</v>
      </c>
      <c r="E156" s="13">
        <v>44423</v>
      </c>
      <c r="F156" s="75" t="s">
        <v>1452</v>
      </c>
      <c r="G156" s="13">
        <v>44427</v>
      </c>
      <c r="H156" s="76" t="s">
        <v>2180</v>
      </c>
      <c r="I156" s="15">
        <v>98</v>
      </c>
      <c r="J156" s="15">
        <v>68</v>
      </c>
      <c r="K156" s="15">
        <v>35</v>
      </c>
      <c r="L156" s="15">
        <v>17</v>
      </c>
      <c r="M156" s="80">
        <v>58.31</v>
      </c>
      <c r="N156" s="71">
        <v>59</v>
      </c>
      <c r="O156" s="62">
        <v>3000</v>
      </c>
      <c r="P156" s="63">
        <f>Table2245236891011121314151617181920212224234567234568910111213141516171819202122232425[[#This Row],[PEMBULATAN]]*O156</f>
        <v>177000</v>
      </c>
    </row>
    <row r="157" spans="1:16" ht="30.75" customHeight="1" x14ac:dyDescent="0.2">
      <c r="A157" s="90"/>
      <c r="B157" s="74"/>
      <c r="C157" s="72" t="s">
        <v>2961</v>
      </c>
      <c r="D157" s="77" t="s">
        <v>292</v>
      </c>
      <c r="E157" s="13">
        <v>44423</v>
      </c>
      <c r="F157" s="75" t="s">
        <v>1452</v>
      </c>
      <c r="G157" s="13">
        <v>44427</v>
      </c>
      <c r="H157" s="76" t="s">
        <v>2180</v>
      </c>
      <c r="I157" s="15">
        <v>72</v>
      </c>
      <c r="J157" s="15">
        <v>59</v>
      </c>
      <c r="K157" s="15">
        <v>22</v>
      </c>
      <c r="L157" s="15">
        <v>6</v>
      </c>
      <c r="M157" s="80">
        <v>23.364000000000001</v>
      </c>
      <c r="N157" s="71">
        <v>24</v>
      </c>
      <c r="O157" s="62">
        <v>3000</v>
      </c>
      <c r="P157" s="63">
        <f>Table2245236891011121314151617181920212224234567234568910111213141516171819202122232425[[#This Row],[PEMBULATAN]]*O157</f>
        <v>72000</v>
      </c>
    </row>
    <row r="158" spans="1:16" ht="30.75" customHeight="1" x14ac:dyDescent="0.2">
      <c r="A158" s="90"/>
      <c r="B158" s="74"/>
      <c r="C158" s="72" t="s">
        <v>2962</v>
      </c>
      <c r="D158" s="77" t="s">
        <v>292</v>
      </c>
      <c r="E158" s="13">
        <v>44423</v>
      </c>
      <c r="F158" s="75" t="s">
        <v>1452</v>
      </c>
      <c r="G158" s="13">
        <v>44427</v>
      </c>
      <c r="H158" s="76" t="s">
        <v>2180</v>
      </c>
      <c r="I158" s="15">
        <v>74</v>
      </c>
      <c r="J158" s="15">
        <v>55</v>
      </c>
      <c r="K158" s="15">
        <v>34</v>
      </c>
      <c r="L158" s="15">
        <v>5</v>
      </c>
      <c r="M158" s="80">
        <v>34.594999999999999</v>
      </c>
      <c r="N158" s="71">
        <v>34</v>
      </c>
      <c r="O158" s="62">
        <v>3000</v>
      </c>
      <c r="P158" s="63">
        <f>Table2245236891011121314151617181920212224234567234568910111213141516171819202122232425[[#This Row],[PEMBULATAN]]*O158</f>
        <v>102000</v>
      </c>
    </row>
    <row r="159" spans="1:16" ht="30.75" customHeight="1" x14ac:dyDescent="0.2">
      <c r="A159" s="90"/>
      <c r="B159" s="74"/>
      <c r="C159" s="72" t="s">
        <v>2963</v>
      </c>
      <c r="D159" s="77" t="s">
        <v>292</v>
      </c>
      <c r="E159" s="13">
        <v>44423</v>
      </c>
      <c r="F159" s="75" t="s">
        <v>1452</v>
      </c>
      <c r="G159" s="13">
        <v>44427</v>
      </c>
      <c r="H159" s="76" t="s">
        <v>2180</v>
      </c>
      <c r="I159" s="15">
        <v>80</v>
      </c>
      <c r="J159" s="15">
        <v>49</v>
      </c>
      <c r="K159" s="15">
        <v>27</v>
      </c>
      <c r="L159" s="15">
        <v>7</v>
      </c>
      <c r="M159" s="80">
        <v>26.46</v>
      </c>
      <c r="N159" s="71">
        <v>27</v>
      </c>
      <c r="O159" s="62">
        <v>3000</v>
      </c>
      <c r="P159" s="63">
        <f>Table2245236891011121314151617181920212224234567234568910111213141516171819202122232425[[#This Row],[PEMBULATAN]]*O159</f>
        <v>81000</v>
      </c>
    </row>
    <row r="160" spans="1:16" ht="30.75" customHeight="1" x14ac:dyDescent="0.2">
      <c r="A160" s="90"/>
      <c r="B160" s="74"/>
      <c r="C160" s="72" t="s">
        <v>2964</v>
      </c>
      <c r="D160" s="77" t="s">
        <v>292</v>
      </c>
      <c r="E160" s="13">
        <v>44423</v>
      </c>
      <c r="F160" s="75" t="s">
        <v>1452</v>
      </c>
      <c r="G160" s="13">
        <v>44427</v>
      </c>
      <c r="H160" s="76" t="s">
        <v>2180</v>
      </c>
      <c r="I160" s="15">
        <v>52</v>
      </c>
      <c r="J160" s="15">
        <v>35</v>
      </c>
      <c r="K160" s="15">
        <v>13</v>
      </c>
      <c r="L160" s="15">
        <v>2</v>
      </c>
      <c r="M160" s="80">
        <v>5.915</v>
      </c>
      <c r="N160" s="71">
        <v>6</v>
      </c>
      <c r="O160" s="62">
        <v>3000</v>
      </c>
      <c r="P160" s="63">
        <f>Table2245236891011121314151617181920212224234567234568910111213141516171819202122232425[[#This Row],[PEMBULATAN]]*O160</f>
        <v>18000</v>
      </c>
    </row>
    <row r="161" spans="1:16" ht="30.75" customHeight="1" x14ac:dyDescent="0.2">
      <c r="A161" s="90"/>
      <c r="B161" s="74"/>
      <c r="C161" s="72" t="s">
        <v>2965</v>
      </c>
      <c r="D161" s="77" t="s">
        <v>292</v>
      </c>
      <c r="E161" s="13">
        <v>44423</v>
      </c>
      <c r="F161" s="75" t="s">
        <v>1452</v>
      </c>
      <c r="G161" s="13">
        <v>44427</v>
      </c>
      <c r="H161" s="76" t="s">
        <v>2180</v>
      </c>
      <c r="I161" s="15">
        <v>80</v>
      </c>
      <c r="J161" s="15">
        <v>52</v>
      </c>
      <c r="K161" s="15">
        <v>21</v>
      </c>
      <c r="L161" s="15">
        <v>11</v>
      </c>
      <c r="M161" s="80">
        <v>21.84</v>
      </c>
      <c r="N161" s="71">
        <v>22</v>
      </c>
      <c r="O161" s="62">
        <v>3000</v>
      </c>
      <c r="P161" s="63">
        <f>Table2245236891011121314151617181920212224234567234568910111213141516171819202122232425[[#This Row],[PEMBULATAN]]*O161</f>
        <v>66000</v>
      </c>
    </row>
    <row r="162" spans="1:16" ht="30.75" customHeight="1" x14ac:dyDescent="0.2">
      <c r="A162" s="90"/>
      <c r="B162" s="74"/>
      <c r="C162" s="72" t="s">
        <v>2966</v>
      </c>
      <c r="D162" s="77" t="s">
        <v>292</v>
      </c>
      <c r="E162" s="13">
        <v>44423</v>
      </c>
      <c r="F162" s="75" t="s">
        <v>1452</v>
      </c>
      <c r="G162" s="13">
        <v>44427</v>
      </c>
      <c r="H162" s="76" t="s">
        <v>2180</v>
      </c>
      <c r="I162" s="15">
        <v>86</v>
      </c>
      <c r="J162" s="15">
        <v>60</v>
      </c>
      <c r="K162" s="15">
        <v>27</v>
      </c>
      <c r="L162" s="15">
        <v>19</v>
      </c>
      <c r="M162" s="80">
        <v>34.83</v>
      </c>
      <c r="N162" s="71">
        <v>35</v>
      </c>
      <c r="O162" s="62">
        <v>3000</v>
      </c>
      <c r="P162" s="63">
        <f>Table2245236891011121314151617181920212224234567234568910111213141516171819202122232425[[#This Row],[PEMBULATAN]]*O162</f>
        <v>105000</v>
      </c>
    </row>
    <row r="163" spans="1:16" ht="30.75" customHeight="1" x14ac:dyDescent="0.2">
      <c r="A163" s="90"/>
      <c r="B163" s="74"/>
      <c r="C163" s="72" t="s">
        <v>2967</v>
      </c>
      <c r="D163" s="77" t="s">
        <v>292</v>
      </c>
      <c r="E163" s="13">
        <v>44423</v>
      </c>
      <c r="F163" s="75" t="s">
        <v>1452</v>
      </c>
      <c r="G163" s="13">
        <v>44427</v>
      </c>
      <c r="H163" s="76" t="s">
        <v>2180</v>
      </c>
      <c r="I163" s="15">
        <v>100</v>
      </c>
      <c r="J163" s="15">
        <v>57</v>
      </c>
      <c r="K163" s="15">
        <v>33</v>
      </c>
      <c r="L163" s="15">
        <v>21</v>
      </c>
      <c r="M163" s="80">
        <v>47.024999999999999</v>
      </c>
      <c r="N163" s="71">
        <v>47</v>
      </c>
      <c r="O163" s="62">
        <v>3000</v>
      </c>
      <c r="P163" s="63">
        <f>Table2245236891011121314151617181920212224234567234568910111213141516171819202122232425[[#This Row],[PEMBULATAN]]*O163</f>
        <v>141000</v>
      </c>
    </row>
    <row r="164" spans="1:16" ht="30.75" customHeight="1" x14ac:dyDescent="0.2">
      <c r="A164" s="90"/>
      <c r="B164" s="74"/>
      <c r="C164" s="72" t="s">
        <v>2968</v>
      </c>
      <c r="D164" s="77" t="s">
        <v>292</v>
      </c>
      <c r="E164" s="13">
        <v>44423</v>
      </c>
      <c r="F164" s="75" t="s">
        <v>1452</v>
      </c>
      <c r="G164" s="13">
        <v>44427</v>
      </c>
      <c r="H164" s="76" t="s">
        <v>2180</v>
      </c>
      <c r="I164" s="15">
        <v>97</v>
      </c>
      <c r="J164" s="15">
        <v>60</v>
      </c>
      <c r="K164" s="15">
        <v>30</v>
      </c>
      <c r="L164" s="15">
        <v>21</v>
      </c>
      <c r="M164" s="80">
        <v>43.65</v>
      </c>
      <c r="N164" s="71">
        <v>43</v>
      </c>
      <c r="O164" s="62">
        <v>3000</v>
      </c>
      <c r="P164" s="63">
        <f>Table2245236891011121314151617181920212224234567234568910111213141516171819202122232425[[#This Row],[PEMBULATAN]]*O164</f>
        <v>129000</v>
      </c>
    </row>
    <row r="165" spans="1:16" ht="30.75" customHeight="1" x14ac:dyDescent="0.2">
      <c r="A165" s="90"/>
      <c r="B165" s="74"/>
      <c r="C165" s="72" t="s">
        <v>2969</v>
      </c>
      <c r="D165" s="77" t="s">
        <v>292</v>
      </c>
      <c r="E165" s="13">
        <v>44423</v>
      </c>
      <c r="F165" s="75" t="s">
        <v>1452</v>
      </c>
      <c r="G165" s="13">
        <v>44427</v>
      </c>
      <c r="H165" s="76" t="s">
        <v>2180</v>
      </c>
      <c r="I165" s="15">
        <v>13</v>
      </c>
      <c r="J165" s="15">
        <v>22</v>
      </c>
      <c r="K165" s="15">
        <v>22</v>
      </c>
      <c r="L165" s="15">
        <v>1</v>
      </c>
      <c r="M165" s="80">
        <v>1.573</v>
      </c>
      <c r="N165" s="71">
        <v>2</v>
      </c>
      <c r="O165" s="62">
        <v>3000</v>
      </c>
      <c r="P165" s="63">
        <f>Table2245236891011121314151617181920212224234567234568910111213141516171819202122232425[[#This Row],[PEMBULATAN]]*O165</f>
        <v>6000</v>
      </c>
    </row>
    <row r="166" spans="1:16" ht="30.75" customHeight="1" x14ac:dyDescent="0.2">
      <c r="A166" s="90"/>
      <c r="B166" s="74"/>
      <c r="C166" s="72" t="s">
        <v>2970</v>
      </c>
      <c r="D166" s="77" t="s">
        <v>292</v>
      </c>
      <c r="E166" s="13">
        <v>44423</v>
      </c>
      <c r="F166" s="75" t="s">
        <v>1452</v>
      </c>
      <c r="G166" s="13">
        <v>44427</v>
      </c>
      <c r="H166" s="76" t="s">
        <v>2180</v>
      </c>
      <c r="I166" s="15">
        <v>53</v>
      </c>
      <c r="J166" s="15">
        <v>20</v>
      </c>
      <c r="K166" s="15">
        <v>15</v>
      </c>
      <c r="L166" s="15">
        <v>2</v>
      </c>
      <c r="M166" s="80">
        <v>3.9750000000000001</v>
      </c>
      <c r="N166" s="71">
        <v>4</v>
      </c>
      <c r="O166" s="62">
        <v>3000</v>
      </c>
      <c r="P166" s="63">
        <f>Table2245236891011121314151617181920212224234567234568910111213141516171819202122232425[[#This Row],[PEMBULATAN]]*O166</f>
        <v>12000</v>
      </c>
    </row>
    <row r="167" spans="1:16" ht="30.75" customHeight="1" x14ac:dyDescent="0.2">
      <c r="A167" s="90"/>
      <c r="B167" s="74"/>
      <c r="C167" s="72" t="s">
        <v>2971</v>
      </c>
      <c r="D167" s="77" t="s">
        <v>292</v>
      </c>
      <c r="E167" s="13">
        <v>44423</v>
      </c>
      <c r="F167" s="75" t="s">
        <v>1452</v>
      </c>
      <c r="G167" s="13">
        <v>44427</v>
      </c>
      <c r="H167" s="76" t="s">
        <v>2180</v>
      </c>
      <c r="I167" s="15">
        <v>51</v>
      </c>
      <c r="J167" s="15">
        <v>42</v>
      </c>
      <c r="K167" s="15">
        <v>32</v>
      </c>
      <c r="L167" s="15">
        <v>4</v>
      </c>
      <c r="M167" s="80">
        <v>17.135999999999999</v>
      </c>
      <c r="N167" s="71">
        <v>17</v>
      </c>
      <c r="O167" s="62">
        <v>3000</v>
      </c>
      <c r="P167" s="63">
        <f>Table2245236891011121314151617181920212224234567234568910111213141516171819202122232425[[#This Row],[PEMBULATAN]]*O167</f>
        <v>51000</v>
      </c>
    </row>
    <row r="168" spans="1:16" ht="30.75" customHeight="1" x14ac:dyDescent="0.2">
      <c r="A168" s="90"/>
      <c r="B168" s="74"/>
      <c r="C168" s="72" t="s">
        <v>2972</v>
      </c>
      <c r="D168" s="77" t="s">
        <v>292</v>
      </c>
      <c r="E168" s="13">
        <v>44423</v>
      </c>
      <c r="F168" s="75" t="s">
        <v>1452</v>
      </c>
      <c r="G168" s="13">
        <v>44427</v>
      </c>
      <c r="H168" s="76" t="s">
        <v>2180</v>
      </c>
      <c r="I168" s="15">
        <v>90</v>
      </c>
      <c r="J168" s="15">
        <v>53</v>
      </c>
      <c r="K168" s="15">
        <v>15</v>
      </c>
      <c r="L168" s="15">
        <v>10</v>
      </c>
      <c r="M168" s="80">
        <v>17.887499999999999</v>
      </c>
      <c r="N168" s="71">
        <v>18</v>
      </c>
      <c r="O168" s="62">
        <v>3000</v>
      </c>
      <c r="P168" s="63">
        <f>Table2245236891011121314151617181920212224234567234568910111213141516171819202122232425[[#This Row],[PEMBULATAN]]*O168</f>
        <v>54000</v>
      </c>
    </row>
    <row r="169" spans="1:16" ht="30.75" customHeight="1" x14ac:dyDescent="0.2">
      <c r="A169" s="90"/>
      <c r="B169" s="74"/>
      <c r="C169" s="72" t="s">
        <v>2973</v>
      </c>
      <c r="D169" s="77" t="s">
        <v>292</v>
      </c>
      <c r="E169" s="13">
        <v>44423</v>
      </c>
      <c r="F169" s="75" t="s">
        <v>1452</v>
      </c>
      <c r="G169" s="13">
        <v>44427</v>
      </c>
      <c r="H169" s="76" t="s">
        <v>2180</v>
      </c>
      <c r="I169" s="15">
        <v>84</v>
      </c>
      <c r="J169" s="15">
        <v>62</v>
      </c>
      <c r="K169" s="15">
        <v>30</v>
      </c>
      <c r="L169" s="15">
        <v>11</v>
      </c>
      <c r="M169" s="80">
        <v>39.06</v>
      </c>
      <c r="N169" s="71">
        <v>39</v>
      </c>
      <c r="O169" s="62">
        <v>3000</v>
      </c>
      <c r="P169" s="63">
        <f>Table2245236891011121314151617181920212224234567234568910111213141516171819202122232425[[#This Row],[PEMBULATAN]]*O169</f>
        <v>117000</v>
      </c>
    </row>
    <row r="170" spans="1:16" ht="30.75" customHeight="1" x14ac:dyDescent="0.2">
      <c r="A170" s="90"/>
      <c r="B170" s="74"/>
      <c r="C170" s="72" t="s">
        <v>2974</v>
      </c>
      <c r="D170" s="77" t="s">
        <v>292</v>
      </c>
      <c r="E170" s="13">
        <v>44423</v>
      </c>
      <c r="F170" s="75" t="s">
        <v>1452</v>
      </c>
      <c r="G170" s="13">
        <v>44427</v>
      </c>
      <c r="H170" s="76" t="s">
        <v>2180</v>
      </c>
      <c r="I170" s="15">
        <v>101</v>
      </c>
      <c r="J170" s="15">
        <v>61</v>
      </c>
      <c r="K170" s="15">
        <v>28</v>
      </c>
      <c r="L170" s="15">
        <v>15</v>
      </c>
      <c r="M170" s="80">
        <v>43.127000000000002</v>
      </c>
      <c r="N170" s="71">
        <v>43</v>
      </c>
      <c r="O170" s="62">
        <v>3000</v>
      </c>
      <c r="P170" s="63">
        <f>Table2245236891011121314151617181920212224234567234568910111213141516171819202122232425[[#This Row],[PEMBULATAN]]*O170</f>
        <v>129000</v>
      </c>
    </row>
    <row r="171" spans="1:16" ht="30.75" customHeight="1" x14ac:dyDescent="0.2">
      <c r="A171" s="90"/>
      <c r="B171" s="74"/>
      <c r="C171" s="72" t="s">
        <v>2975</v>
      </c>
      <c r="D171" s="77" t="s">
        <v>292</v>
      </c>
      <c r="E171" s="13">
        <v>44423</v>
      </c>
      <c r="F171" s="75" t="s">
        <v>1452</v>
      </c>
      <c r="G171" s="13">
        <v>44427</v>
      </c>
      <c r="H171" s="76" t="s">
        <v>2180</v>
      </c>
      <c r="I171" s="15">
        <v>82</v>
      </c>
      <c r="J171" s="15">
        <v>57</v>
      </c>
      <c r="K171" s="15">
        <v>26</v>
      </c>
      <c r="L171" s="15">
        <v>16</v>
      </c>
      <c r="M171" s="80">
        <v>30.381</v>
      </c>
      <c r="N171" s="71">
        <v>31</v>
      </c>
      <c r="O171" s="62">
        <v>3000</v>
      </c>
      <c r="P171" s="63">
        <f>Table2245236891011121314151617181920212224234567234568910111213141516171819202122232425[[#This Row],[PEMBULATAN]]*O171</f>
        <v>93000</v>
      </c>
    </row>
    <row r="172" spans="1:16" ht="30.75" customHeight="1" x14ac:dyDescent="0.2">
      <c r="A172" s="90"/>
      <c r="B172" s="74"/>
      <c r="C172" s="72" t="s">
        <v>2976</v>
      </c>
      <c r="D172" s="77" t="s">
        <v>292</v>
      </c>
      <c r="E172" s="13">
        <v>44423</v>
      </c>
      <c r="F172" s="75" t="s">
        <v>1452</v>
      </c>
      <c r="G172" s="13">
        <v>44427</v>
      </c>
      <c r="H172" s="76" t="s">
        <v>2180</v>
      </c>
      <c r="I172" s="15">
        <v>50</v>
      </c>
      <c r="J172" s="15">
        <v>41</v>
      </c>
      <c r="K172" s="15">
        <v>20</v>
      </c>
      <c r="L172" s="15">
        <v>6</v>
      </c>
      <c r="M172" s="80">
        <v>10.25</v>
      </c>
      <c r="N172" s="71">
        <v>10</v>
      </c>
      <c r="O172" s="62">
        <v>3000</v>
      </c>
      <c r="P172" s="63">
        <f>Table2245236891011121314151617181920212224234567234568910111213141516171819202122232425[[#This Row],[PEMBULATAN]]*O172</f>
        <v>30000</v>
      </c>
    </row>
    <row r="173" spans="1:16" ht="30.75" customHeight="1" x14ac:dyDescent="0.2">
      <c r="A173" s="90"/>
      <c r="B173" s="74"/>
      <c r="C173" s="72" t="s">
        <v>2977</v>
      </c>
      <c r="D173" s="77" t="s">
        <v>292</v>
      </c>
      <c r="E173" s="13">
        <v>44423</v>
      </c>
      <c r="F173" s="75" t="s">
        <v>1452</v>
      </c>
      <c r="G173" s="13">
        <v>44427</v>
      </c>
      <c r="H173" s="76" t="s">
        <v>2180</v>
      </c>
      <c r="I173" s="15">
        <v>50</v>
      </c>
      <c r="J173" s="15">
        <v>32</v>
      </c>
      <c r="K173" s="15">
        <v>15</v>
      </c>
      <c r="L173" s="15">
        <v>5</v>
      </c>
      <c r="M173" s="80">
        <v>6</v>
      </c>
      <c r="N173" s="71">
        <v>6</v>
      </c>
      <c r="O173" s="62">
        <v>3000</v>
      </c>
      <c r="P173" s="63">
        <f>Table2245236891011121314151617181920212224234567234568910111213141516171819202122232425[[#This Row],[PEMBULATAN]]*O173</f>
        <v>18000</v>
      </c>
    </row>
    <row r="174" spans="1:16" ht="30.75" customHeight="1" x14ac:dyDescent="0.2">
      <c r="A174" s="90"/>
      <c r="B174" s="74"/>
      <c r="C174" s="72" t="s">
        <v>2978</v>
      </c>
      <c r="D174" s="77" t="s">
        <v>292</v>
      </c>
      <c r="E174" s="13">
        <v>44423</v>
      </c>
      <c r="F174" s="75" t="s">
        <v>1452</v>
      </c>
      <c r="G174" s="13">
        <v>44427</v>
      </c>
      <c r="H174" s="76" t="s">
        <v>2180</v>
      </c>
      <c r="I174" s="15">
        <v>51</v>
      </c>
      <c r="J174" s="15">
        <v>16</v>
      </c>
      <c r="K174" s="15">
        <v>15</v>
      </c>
      <c r="L174" s="15">
        <v>6</v>
      </c>
      <c r="M174" s="80">
        <v>3.06</v>
      </c>
      <c r="N174" s="71">
        <v>6</v>
      </c>
      <c r="O174" s="62">
        <v>3000</v>
      </c>
      <c r="P174" s="63">
        <f>Table2245236891011121314151617181920212224234567234568910111213141516171819202122232425[[#This Row],[PEMBULATAN]]*O174</f>
        <v>18000</v>
      </c>
    </row>
    <row r="175" spans="1:16" ht="30.75" customHeight="1" x14ac:dyDescent="0.2">
      <c r="A175" s="90"/>
      <c r="B175" s="74"/>
      <c r="C175" s="72" t="s">
        <v>2979</v>
      </c>
      <c r="D175" s="77" t="s">
        <v>292</v>
      </c>
      <c r="E175" s="13">
        <v>44423</v>
      </c>
      <c r="F175" s="75" t="s">
        <v>1452</v>
      </c>
      <c r="G175" s="13">
        <v>44427</v>
      </c>
      <c r="H175" s="76" t="s">
        <v>2180</v>
      </c>
      <c r="I175" s="15">
        <v>46</v>
      </c>
      <c r="J175" s="15">
        <v>40</v>
      </c>
      <c r="K175" s="15">
        <v>10</v>
      </c>
      <c r="L175" s="15">
        <v>2</v>
      </c>
      <c r="M175" s="80">
        <v>4.5999999999999996</v>
      </c>
      <c r="N175" s="71">
        <v>5</v>
      </c>
      <c r="O175" s="62">
        <v>3000</v>
      </c>
      <c r="P175" s="63">
        <f>Table2245236891011121314151617181920212224234567234568910111213141516171819202122232425[[#This Row],[PEMBULATAN]]*O175</f>
        <v>15000</v>
      </c>
    </row>
    <row r="176" spans="1:16" ht="30.75" customHeight="1" x14ac:dyDescent="0.2">
      <c r="A176" s="90"/>
      <c r="B176" s="74"/>
      <c r="C176" s="72" t="s">
        <v>2980</v>
      </c>
      <c r="D176" s="77" t="s">
        <v>292</v>
      </c>
      <c r="E176" s="13">
        <v>44423</v>
      </c>
      <c r="F176" s="75" t="s">
        <v>1452</v>
      </c>
      <c r="G176" s="13">
        <v>44427</v>
      </c>
      <c r="H176" s="76" t="s">
        <v>2180</v>
      </c>
      <c r="I176" s="15">
        <v>101</v>
      </c>
      <c r="J176" s="15">
        <v>62</v>
      </c>
      <c r="K176" s="15">
        <v>43</v>
      </c>
      <c r="L176" s="15">
        <v>15</v>
      </c>
      <c r="M176" s="80">
        <v>67.316500000000005</v>
      </c>
      <c r="N176" s="71">
        <v>68</v>
      </c>
      <c r="O176" s="62">
        <v>3000</v>
      </c>
      <c r="P176" s="63">
        <f>Table2245236891011121314151617181920212224234567234568910111213141516171819202122232425[[#This Row],[PEMBULATAN]]*O176</f>
        <v>204000</v>
      </c>
    </row>
    <row r="177" spans="1:16" ht="30.75" customHeight="1" x14ac:dyDescent="0.2">
      <c r="A177" s="90"/>
      <c r="B177" s="74"/>
      <c r="C177" s="72" t="s">
        <v>2981</v>
      </c>
      <c r="D177" s="77" t="s">
        <v>292</v>
      </c>
      <c r="E177" s="13">
        <v>44423</v>
      </c>
      <c r="F177" s="75" t="s">
        <v>1452</v>
      </c>
      <c r="G177" s="13">
        <v>44427</v>
      </c>
      <c r="H177" s="76" t="s">
        <v>2180</v>
      </c>
      <c r="I177" s="15">
        <v>90</v>
      </c>
      <c r="J177" s="15">
        <v>51</v>
      </c>
      <c r="K177" s="15">
        <v>31</v>
      </c>
      <c r="L177" s="15">
        <v>33</v>
      </c>
      <c r="M177" s="80">
        <v>35.572499999999998</v>
      </c>
      <c r="N177" s="71">
        <v>36</v>
      </c>
      <c r="O177" s="62">
        <v>3000</v>
      </c>
      <c r="P177" s="63">
        <f>Table2245236891011121314151617181920212224234567234568910111213141516171819202122232425[[#This Row],[PEMBULATAN]]*O177</f>
        <v>108000</v>
      </c>
    </row>
    <row r="178" spans="1:16" ht="30.75" customHeight="1" x14ac:dyDescent="0.2">
      <c r="A178" s="90"/>
      <c r="B178" s="74"/>
      <c r="C178" s="72" t="s">
        <v>2982</v>
      </c>
      <c r="D178" s="77" t="s">
        <v>292</v>
      </c>
      <c r="E178" s="13">
        <v>44423</v>
      </c>
      <c r="F178" s="75" t="s">
        <v>1452</v>
      </c>
      <c r="G178" s="13">
        <v>44427</v>
      </c>
      <c r="H178" s="76" t="s">
        <v>2180</v>
      </c>
      <c r="I178" s="15">
        <v>72</v>
      </c>
      <c r="J178" s="15">
        <v>57</v>
      </c>
      <c r="K178" s="15">
        <v>34</v>
      </c>
      <c r="L178" s="15">
        <v>10</v>
      </c>
      <c r="M178" s="80">
        <v>34.884</v>
      </c>
      <c r="N178" s="71">
        <v>35</v>
      </c>
      <c r="O178" s="62">
        <v>3000</v>
      </c>
      <c r="P178" s="63">
        <f>Table2245236891011121314151617181920212224234567234568910111213141516171819202122232425[[#This Row],[PEMBULATAN]]*O178</f>
        <v>105000</v>
      </c>
    </row>
    <row r="179" spans="1:16" ht="30.75" customHeight="1" x14ac:dyDescent="0.2">
      <c r="A179" s="90"/>
      <c r="B179" s="74"/>
      <c r="C179" s="72" t="s">
        <v>2983</v>
      </c>
      <c r="D179" s="77" t="s">
        <v>292</v>
      </c>
      <c r="E179" s="13">
        <v>44423</v>
      </c>
      <c r="F179" s="75" t="s">
        <v>1452</v>
      </c>
      <c r="G179" s="13">
        <v>44427</v>
      </c>
      <c r="H179" s="76" t="s">
        <v>2180</v>
      </c>
      <c r="I179" s="15">
        <v>82</v>
      </c>
      <c r="J179" s="15">
        <v>43</v>
      </c>
      <c r="K179" s="15">
        <v>23</v>
      </c>
      <c r="L179" s="15">
        <v>8</v>
      </c>
      <c r="M179" s="80">
        <v>20.2745</v>
      </c>
      <c r="N179" s="71">
        <v>20</v>
      </c>
      <c r="O179" s="62">
        <v>3000</v>
      </c>
      <c r="P179" s="63">
        <f>Table2245236891011121314151617181920212224234567234568910111213141516171819202122232425[[#This Row],[PEMBULATAN]]*O179</f>
        <v>60000</v>
      </c>
    </row>
    <row r="180" spans="1:16" ht="30.75" customHeight="1" x14ac:dyDescent="0.2">
      <c r="A180" s="90"/>
      <c r="B180" s="74"/>
      <c r="C180" s="72" t="s">
        <v>2984</v>
      </c>
      <c r="D180" s="77" t="s">
        <v>292</v>
      </c>
      <c r="E180" s="13">
        <v>44423</v>
      </c>
      <c r="F180" s="75" t="s">
        <v>1452</v>
      </c>
      <c r="G180" s="13">
        <v>44427</v>
      </c>
      <c r="H180" s="76" t="s">
        <v>2180</v>
      </c>
      <c r="I180" s="15">
        <v>50</v>
      </c>
      <c r="J180" s="15">
        <v>32</v>
      </c>
      <c r="K180" s="15">
        <v>15</v>
      </c>
      <c r="L180" s="15">
        <v>2</v>
      </c>
      <c r="M180" s="80">
        <v>6</v>
      </c>
      <c r="N180" s="71">
        <v>6</v>
      </c>
      <c r="O180" s="62">
        <v>3000</v>
      </c>
      <c r="P180" s="63">
        <f>Table2245236891011121314151617181920212224234567234568910111213141516171819202122232425[[#This Row],[PEMBULATAN]]*O180</f>
        <v>18000</v>
      </c>
    </row>
    <row r="181" spans="1:16" ht="30.75" customHeight="1" x14ac:dyDescent="0.2">
      <c r="A181" s="90"/>
      <c r="B181" s="74"/>
      <c r="C181" s="72" t="s">
        <v>2985</v>
      </c>
      <c r="D181" s="77" t="s">
        <v>292</v>
      </c>
      <c r="E181" s="13">
        <v>44423</v>
      </c>
      <c r="F181" s="75" t="s">
        <v>1452</v>
      </c>
      <c r="G181" s="13">
        <v>44427</v>
      </c>
      <c r="H181" s="76" t="s">
        <v>2180</v>
      </c>
      <c r="I181" s="15">
        <v>90</v>
      </c>
      <c r="J181" s="15">
        <v>42</v>
      </c>
      <c r="K181" s="15">
        <v>33</v>
      </c>
      <c r="L181" s="15">
        <v>13</v>
      </c>
      <c r="M181" s="80">
        <v>31.184999999999999</v>
      </c>
      <c r="N181" s="71">
        <v>31</v>
      </c>
      <c r="O181" s="62">
        <v>3000</v>
      </c>
      <c r="P181" s="63">
        <f>Table2245236891011121314151617181920212224234567234568910111213141516171819202122232425[[#This Row],[PEMBULATAN]]*O181</f>
        <v>93000</v>
      </c>
    </row>
    <row r="182" spans="1:16" ht="30.75" customHeight="1" x14ac:dyDescent="0.2">
      <c r="A182" s="90"/>
      <c r="B182" s="74"/>
      <c r="C182" s="72" t="s">
        <v>2986</v>
      </c>
      <c r="D182" s="77" t="s">
        <v>292</v>
      </c>
      <c r="E182" s="13">
        <v>44423</v>
      </c>
      <c r="F182" s="75" t="s">
        <v>1452</v>
      </c>
      <c r="G182" s="13">
        <v>44427</v>
      </c>
      <c r="H182" s="76" t="s">
        <v>2180</v>
      </c>
      <c r="I182" s="15">
        <v>100</v>
      </c>
      <c r="J182" s="15">
        <v>52</v>
      </c>
      <c r="K182" s="15">
        <v>40</v>
      </c>
      <c r="L182" s="15">
        <v>32</v>
      </c>
      <c r="M182" s="80">
        <v>52</v>
      </c>
      <c r="N182" s="71">
        <v>52</v>
      </c>
      <c r="O182" s="62">
        <v>3000</v>
      </c>
      <c r="P182" s="63">
        <f>Table2245236891011121314151617181920212224234567234568910111213141516171819202122232425[[#This Row],[PEMBULATAN]]*O182</f>
        <v>156000</v>
      </c>
    </row>
    <row r="183" spans="1:16" ht="30.75" customHeight="1" x14ac:dyDescent="0.2">
      <c r="A183" s="90"/>
      <c r="B183" s="74"/>
      <c r="C183" s="72" t="s">
        <v>2987</v>
      </c>
      <c r="D183" s="77" t="s">
        <v>292</v>
      </c>
      <c r="E183" s="13">
        <v>44423</v>
      </c>
      <c r="F183" s="75" t="s">
        <v>1452</v>
      </c>
      <c r="G183" s="13">
        <v>44427</v>
      </c>
      <c r="H183" s="76" t="s">
        <v>2180</v>
      </c>
      <c r="I183" s="15">
        <v>101</v>
      </c>
      <c r="J183" s="15">
        <v>62</v>
      </c>
      <c r="K183" s="15">
        <v>28</v>
      </c>
      <c r="L183" s="15">
        <v>11</v>
      </c>
      <c r="M183" s="80">
        <v>43.834000000000003</v>
      </c>
      <c r="N183" s="71">
        <v>44</v>
      </c>
      <c r="O183" s="62">
        <v>3000</v>
      </c>
      <c r="P183" s="63">
        <f>Table2245236891011121314151617181920212224234567234568910111213141516171819202122232425[[#This Row],[PEMBULATAN]]*O183</f>
        <v>132000</v>
      </c>
    </row>
    <row r="184" spans="1:16" ht="30.75" customHeight="1" x14ac:dyDescent="0.2">
      <c r="A184" s="90"/>
      <c r="B184" s="74"/>
      <c r="C184" s="72" t="s">
        <v>2988</v>
      </c>
      <c r="D184" s="77" t="s">
        <v>292</v>
      </c>
      <c r="E184" s="13">
        <v>44423</v>
      </c>
      <c r="F184" s="75" t="s">
        <v>1452</v>
      </c>
      <c r="G184" s="13">
        <v>44427</v>
      </c>
      <c r="H184" s="76" t="s">
        <v>2180</v>
      </c>
      <c r="I184" s="15">
        <v>87</v>
      </c>
      <c r="J184" s="15">
        <v>52</v>
      </c>
      <c r="K184" s="15">
        <v>33</v>
      </c>
      <c r="L184" s="15">
        <v>10</v>
      </c>
      <c r="M184" s="80">
        <v>37.323</v>
      </c>
      <c r="N184" s="71">
        <v>38</v>
      </c>
      <c r="O184" s="62">
        <v>3000</v>
      </c>
      <c r="P184" s="63">
        <f>Table2245236891011121314151617181920212224234567234568910111213141516171819202122232425[[#This Row],[PEMBULATAN]]*O184</f>
        <v>114000</v>
      </c>
    </row>
    <row r="185" spans="1:16" ht="30.75" customHeight="1" x14ac:dyDescent="0.2">
      <c r="A185" s="90"/>
      <c r="B185" s="74"/>
      <c r="C185" s="72" t="s">
        <v>2989</v>
      </c>
      <c r="D185" s="77" t="s">
        <v>292</v>
      </c>
      <c r="E185" s="13">
        <v>44423</v>
      </c>
      <c r="F185" s="75" t="s">
        <v>1452</v>
      </c>
      <c r="G185" s="13">
        <v>44427</v>
      </c>
      <c r="H185" s="76" t="s">
        <v>2180</v>
      </c>
      <c r="I185" s="15">
        <v>81</v>
      </c>
      <c r="J185" s="15">
        <v>53</v>
      </c>
      <c r="K185" s="15">
        <v>22</v>
      </c>
      <c r="L185" s="15">
        <v>20</v>
      </c>
      <c r="M185" s="80">
        <v>23.611499999999999</v>
      </c>
      <c r="N185" s="71">
        <v>24</v>
      </c>
      <c r="O185" s="62">
        <v>3000</v>
      </c>
      <c r="P185" s="63">
        <f>Table2245236891011121314151617181920212224234567234568910111213141516171819202122232425[[#This Row],[PEMBULATAN]]*O185</f>
        <v>72000</v>
      </c>
    </row>
    <row r="186" spans="1:16" ht="30.75" customHeight="1" x14ac:dyDescent="0.2">
      <c r="A186" s="90"/>
      <c r="B186" s="74"/>
      <c r="C186" s="72" t="s">
        <v>2990</v>
      </c>
      <c r="D186" s="77" t="s">
        <v>292</v>
      </c>
      <c r="E186" s="13">
        <v>44423</v>
      </c>
      <c r="F186" s="75" t="s">
        <v>1452</v>
      </c>
      <c r="G186" s="13">
        <v>44427</v>
      </c>
      <c r="H186" s="76" t="s">
        <v>2180</v>
      </c>
      <c r="I186" s="15">
        <v>86</v>
      </c>
      <c r="J186" s="15">
        <v>42</v>
      </c>
      <c r="K186" s="15">
        <v>30</v>
      </c>
      <c r="L186" s="15">
        <v>11</v>
      </c>
      <c r="M186" s="80">
        <v>27.09</v>
      </c>
      <c r="N186" s="71">
        <v>27</v>
      </c>
      <c r="O186" s="62">
        <v>3000</v>
      </c>
      <c r="P186" s="63">
        <f>Table2245236891011121314151617181920212224234567234568910111213141516171819202122232425[[#This Row],[PEMBULATAN]]*O186</f>
        <v>81000</v>
      </c>
    </row>
    <row r="187" spans="1:16" ht="30.75" customHeight="1" x14ac:dyDescent="0.2">
      <c r="A187" s="90"/>
      <c r="B187" s="74"/>
      <c r="C187" s="72" t="s">
        <v>2991</v>
      </c>
      <c r="D187" s="77" t="s">
        <v>292</v>
      </c>
      <c r="E187" s="13">
        <v>44423</v>
      </c>
      <c r="F187" s="75" t="s">
        <v>1452</v>
      </c>
      <c r="G187" s="13">
        <v>44427</v>
      </c>
      <c r="H187" s="76" t="s">
        <v>2180</v>
      </c>
      <c r="I187" s="15">
        <v>84</v>
      </c>
      <c r="J187" s="15">
        <v>50</v>
      </c>
      <c r="K187" s="15">
        <v>30</v>
      </c>
      <c r="L187" s="15">
        <v>14</v>
      </c>
      <c r="M187" s="80">
        <v>31.5</v>
      </c>
      <c r="N187" s="71">
        <v>32</v>
      </c>
      <c r="O187" s="62">
        <v>3000</v>
      </c>
      <c r="P187" s="63">
        <f>Table2245236891011121314151617181920212224234567234568910111213141516171819202122232425[[#This Row],[PEMBULATAN]]*O187</f>
        <v>96000</v>
      </c>
    </row>
    <row r="188" spans="1:16" ht="30.75" customHeight="1" x14ac:dyDescent="0.2">
      <c r="A188" s="90"/>
      <c r="B188" s="74"/>
      <c r="C188" s="72" t="s">
        <v>2992</v>
      </c>
      <c r="D188" s="77" t="s">
        <v>292</v>
      </c>
      <c r="E188" s="13">
        <v>44423</v>
      </c>
      <c r="F188" s="75" t="s">
        <v>1452</v>
      </c>
      <c r="G188" s="13">
        <v>44427</v>
      </c>
      <c r="H188" s="76" t="s">
        <v>2180</v>
      </c>
      <c r="I188" s="15">
        <v>78</v>
      </c>
      <c r="J188" s="15">
        <v>60</v>
      </c>
      <c r="K188" s="15">
        <v>31</v>
      </c>
      <c r="L188" s="15">
        <v>13</v>
      </c>
      <c r="M188" s="80">
        <v>36.270000000000003</v>
      </c>
      <c r="N188" s="71">
        <v>36</v>
      </c>
      <c r="O188" s="62">
        <v>3000</v>
      </c>
      <c r="P188" s="63">
        <f>Table2245236891011121314151617181920212224234567234568910111213141516171819202122232425[[#This Row],[PEMBULATAN]]*O188</f>
        <v>108000</v>
      </c>
    </row>
    <row r="189" spans="1:16" ht="30.75" customHeight="1" x14ac:dyDescent="0.2">
      <c r="A189" s="90"/>
      <c r="B189" s="74"/>
      <c r="C189" s="72" t="s">
        <v>2993</v>
      </c>
      <c r="D189" s="77" t="s">
        <v>292</v>
      </c>
      <c r="E189" s="13">
        <v>44423</v>
      </c>
      <c r="F189" s="75" t="s">
        <v>1452</v>
      </c>
      <c r="G189" s="13">
        <v>44427</v>
      </c>
      <c r="H189" s="76" t="s">
        <v>2180</v>
      </c>
      <c r="I189" s="15">
        <v>102</v>
      </c>
      <c r="J189" s="15">
        <v>65</v>
      </c>
      <c r="K189" s="15">
        <v>32</v>
      </c>
      <c r="L189" s="15">
        <v>23</v>
      </c>
      <c r="M189" s="80">
        <v>53.04</v>
      </c>
      <c r="N189" s="71">
        <v>53</v>
      </c>
      <c r="O189" s="62">
        <v>3000</v>
      </c>
      <c r="P189" s="63">
        <f>Table2245236891011121314151617181920212224234567234568910111213141516171819202122232425[[#This Row],[PEMBULATAN]]*O189</f>
        <v>159000</v>
      </c>
    </row>
    <row r="190" spans="1:16" ht="30.75" customHeight="1" x14ac:dyDescent="0.2">
      <c r="A190" s="90"/>
      <c r="B190" s="74"/>
      <c r="C190" s="72" t="s">
        <v>2994</v>
      </c>
      <c r="D190" s="77" t="s">
        <v>292</v>
      </c>
      <c r="E190" s="13">
        <v>44423</v>
      </c>
      <c r="F190" s="75" t="s">
        <v>1452</v>
      </c>
      <c r="G190" s="13">
        <v>44427</v>
      </c>
      <c r="H190" s="76" t="s">
        <v>2180</v>
      </c>
      <c r="I190" s="15">
        <v>93</v>
      </c>
      <c r="J190" s="15">
        <v>59</v>
      </c>
      <c r="K190" s="15">
        <v>23</v>
      </c>
      <c r="L190" s="15">
        <v>23</v>
      </c>
      <c r="M190" s="80">
        <v>31.550249999999998</v>
      </c>
      <c r="N190" s="71">
        <v>32</v>
      </c>
      <c r="O190" s="62">
        <v>3000</v>
      </c>
      <c r="P190" s="63">
        <f>Table2245236891011121314151617181920212224234567234568910111213141516171819202122232425[[#This Row],[PEMBULATAN]]*O190</f>
        <v>96000</v>
      </c>
    </row>
    <row r="191" spans="1:16" ht="30.75" customHeight="1" x14ac:dyDescent="0.2">
      <c r="A191" s="90"/>
      <c r="B191" s="74"/>
      <c r="C191" s="72" t="s">
        <v>2995</v>
      </c>
      <c r="D191" s="77" t="s">
        <v>292</v>
      </c>
      <c r="E191" s="13">
        <v>44423</v>
      </c>
      <c r="F191" s="75" t="s">
        <v>1452</v>
      </c>
      <c r="G191" s="13">
        <v>44427</v>
      </c>
      <c r="H191" s="76" t="s">
        <v>2180</v>
      </c>
      <c r="I191" s="15">
        <v>107</v>
      </c>
      <c r="J191" s="15">
        <v>60</v>
      </c>
      <c r="K191" s="15">
        <v>41</v>
      </c>
      <c r="L191" s="15">
        <v>20</v>
      </c>
      <c r="M191" s="80">
        <v>65.805000000000007</v>
      </c>
      <c r="N191" s="71">
        <v>66</v>
      </c>
      <c r="O191" s="62">
        <v>3000</v>
      </c>
      <c r="P191" s="63">
        <f>Table2245236891011121314151617181920212224234567234568910111213141516171819202122232425[[#This Row],[PEMBULATAN]]*O191</f>
        <v>198000</v>
      </c>
    </row>
    <row r="192" spans="1:16" ht="30.75" customHeight="1" x14ac:dyDescent="0.2">
      <c r="A192" s="90"/>
      <c r="B192" s="74"/>
      <c r="C192" s="72" t="s">
        <v>2996</v>
      </c>
      <c r="D192" s="77" t="s">
        <v>292</v>
      </c>
      <c r="E192" s="13">
        <v>44423</v>
      </c>
      <c r="F192" s="75" t="s">
        <v>1452</v>
      </c>
      <c r="G192" s="13">
        <v>44427</v>
      </c>
      <c r="H192" s="76" t="s">
        <v>2180</v>
      </c>
      <c r="I192" s="15">
        <v>89</v>
      </c>
      <c r="J192" s="15">
        <v>64</v>
      </c>
      <c r="K192" s="15">
        <v>27</v>
      </c>
      <c r="L192" s="15">
        <v>17</v>
      </c>
      <c r="M192" s="80">
        <v>38.448</v>
      </c>
      <c r="N192" s="71">
        <v>39</v>
      </c>
      <c r="O192" s="62">
        <v>3000</v>
      </c>
      <c r="P192" s="63">
        <f>Table2245236891011121314151617181920212224234567234568910111213141516171819202122232425[[#This Row],[PEMBULATAN]]*O192</f>
        <v>117000</v>
      </c>
    </row>
    <row r="193" spans="1:16" ht="30.75" customHeight="1" x14ac:dyDescent="0.2">
      <c r="A193" s="90"/>
      <c r="B193" s="74"/>
      <c r="C193" s="72" t="s">
        <v>2997</v>
      </c>
      <c r="D193" s="77" t="s">
        <v>292</v>
      </c>
      <c r="E193" s="13">
        <v>44423</v>
      </c>
      <c r="F193" s="75" t="s">
        <v>1452</v>
      </c>
      <c r="G193" s="13">
        <v>44427</v>
      </c>
      <c r="H193" s="76" t="s">
        <v>2180</v>
      </c>
      <c r="I193" s="15">
        <v>82</v>
      </c>
      <c r="J193" s="15">
        <v>53</v>
      </c>
      <c r="K193" s="15">
        <v>26</v>
      </c>
      <c r="L193" s="15">
        <v>11</v>
      </c>
      <c r="M193" s="80">
        <v>28.248999999999999</v>
      </c>
      <c r="N193" s="71">
        <v>28</v>
      </c>
      <c r="O193" s="62">
        <v>3000</v>
      </c>
      <c r="P193" s="63">
        <f>Table2245236891011121314151617181920212224234567234568910111213141516171819202122232425[[#This Row],[PEMBULATAN]]*O193</f>
        <v>84000</v>
      </c>
    </row>
    <row r="194" spans="1:16" ht="30.75" customHeight="1" x14ac:dyDescent="0.2">
      <c r="A194" s="90"/>
      <c r="B194" s="74"/>
      <c r="C194" s="72" t="s">
        <v>2998</v>
      </c>
      <c r="D194" s="77" t="s">
        <v>292</v>
      </c>
      <c r="E194" s="13">
        <v>44423</v>
      </c>
      <c r="F194" s="75" t="s">
        <v>1452</v>
      </c>
      <c r="G194" s="13">
        <v>44427</v>
      </c>
      <c r="H194" s="76" t="s">
        <v>2180</v>
      </c>
      <c r="I194" s="15">
        <v>62</v>
      </c>
      <c r="J194" s="15">
        <v>60</v>
      </c>
      <c r="K194" s="15">
        <v>12</v>
      </c>
      <c r="L194" s="15">
        <v>8</v>
      </c>
      <c r="M194" s="80">
        <v>11.16</v>
      </c>
      <c r="N194" s="71">
        <v>11</v>
      </c>
      <c r="O194" s="62">
        <v>3000</v>
      </c>
      <c r="P194" s="63">
        <f>Table2245236891011121314151617181920212224234567234568910111213141516171819202122232425[[#This Row],[PEMBULATAN]]*O194</f>
        <v>33000</v>
      </c>
    </row>
    <row r="195" spans="1:16" ht="30.75" customHeight="1" x14ac:dyDescent="0.2">
      <c r="A195" s="90"/>
      <c r="B195" s="74"/>
      <c r="C195" s="72" t="s">
        <v>2999</v>
      </c>
      <c r="D195" s="77" t="s">
        <v>292</v>
      </c>
      <c r="E195" s="13">
        <v>44423</v>
      </c>
      <c r="F195" s="75" t="s">
        <v>1452</v>
      </c>
      <c r="G195" s="13">
        <v>44427</v>
      </c>
      <c r="H195" s="76" t="s">
        <v>2180</v>
      </c>
      <c r="I195" s="15">
        <v>98</v>
      </c>
      <c r="J195" s="15">
        <v>90</v>
      </c>
      <c r="K195" s="15">
        <v>33</v>
      </c>
      <c r="L195" s="15">
        <v>30</v>
      </c>
      <c r="M195" s="80">
        <v>72.765000000000001</v>
      </c>
      <c r="N195" s="71">
        <v>73</v>
      </c>
      <c r="O195" s="62">
        <v>3000</v>
      </c>
      <c r="P195" s="63">
        <f>Table2245236891011121314151617181920212224234567234568910111213141516171819202122232425[[#This Row],[PEMBULATAN]]*O195</f>
        <v>219000</v>
      </c>
    </row>
    <row r="196" spans="1:16" ht="30.75" customHeight="1" x14ac:dyDescent="0.2">
      <c r="A196" s="90"/>
      <c r="B196" s="74"/>
      <c r="C196" s="72" t="s">
        <v>3000</v>
      </c>
      <c r="D196" s="77" t="s">
        <v>292</v>
      </c>
      <c r="E196" s="13">
        <v>44423</v>
      </c>
      <c r="F196" s="75" t="s">
        <v>1452</v>
      </c>
      <c r="G196" s="13">
        <v>44427</v>
      </c>
      <c r="H196" s="76" t="s">
        <v>2180</v>
      </c>
      <c r="I196" s="15">
        <v>100</v>
      </c>
      <c r="J196" s="15">
        <v>51</v>
      </c>
      <c r="K196" s="15">
        <v>33</v>
      </c>
      <c r="L196" s="15">
        <v>13</v>
      </c>
      <c r="M196" s="80">
        <v>42.075000000000003</v>
      </c>
      <c r="N196" s="71">
        <v>42</v>
      </c>
      <c r="O196" s="62">
        <v>3000</v>
      </c>
      <c r="P196" s="63">
        <f>Table2245236891011121314151617181920212224234567234568910111213141516171819202122232425[[#This Row],[PEMBULATAN]]*O196</f>
        <v>126000</v>
      </c>
    </row>
    <row r="197" spans="1:16" ht="30.75" customHeight="1" x14ac:dyDescent="0.2">
      <c r="A197" s="90"/>
      <c r="B197" s="74"/>
      <c r="C197" s="72" t="s">
        <v>3001</v>
      </c>
      <c r="D197" s="77" t="s">
        <v>292</v>
      </c>
      <c r="E197" s="13">
        <v>44423</v>
      </c>
      <c r="F197" s="75" t="s">
        <v>1452</v>
      </c>
      <c r="G197" s="13">
        <v>44427</v>
      </c>
      <c r="H197" s="76" t="s">
        <v>2180</v>
      </c>
      <c r="I197" s="15">
        <v>88</v>
      </c>
      <c r="J197" s="15">
        <v>60</v>
      </c>
      <c r="K197" s="15">
        <v>21</v>
      </c>
      <c r="L197" s="15">
        <v>14</v>
      </c>
      <c r="M197" s="80">
        <v>27.72</v>
      </c>
      <c r="N197" s="71">
        <v>28</v>
      </c>
      <c r="O197" s="62">
        <v>3000</v>
      </c>
      <c r="P197" s="63">
        <f>Table2245236891011121314151617181920212224234567234568910111213141516171819202122232425[[#This Row],[PEMBULATAN]]*O197</f>
        <v>84000</v>
      </c>
    </row>
    <row r="198" spans="1:16" ht="30.75" customHeight="1" x14ac:dyDescent="0.2">
      <c r="A198" s="90"/>
      <c r="B198" s="74"/>
      <c r="C198" s="72" t="s">
        <v>3002</v>
      </c>
      <c r="D198" s="77" t="s">
        <v>292</v>
      </c>
      <c r="E198" s="13">
        <v>44423</v>
      </c>
      <c r="F198" s="75" t="s">
        <v>1452</v>
      </c>
      <c r="G198" s="13">
        <v>44427</v>
      </c>
      <c r="H198" s="76" t="s">
        <v>2180</v>
      </c>
      <c r="I198" s="15">
        <v>80</v>
      </c>
      <c r="J198" s="15">
        <v>53</v>
      </c>
      <c r="K198" s="15">
        <v>40</v>
      </c>
      <c r="L198" s="15">
        <v>9</v>
      </c>
      <c r="M198" s="80">
        <v>42.4</v>
      </c>
      <c r="N198" s="71">
        <v>43</v>
      </c>
      <c r="O198" s="62">
        <v>3000</v>
      </c>
      <c r="P198" s="63">
        <f>Table2245236891011121314151617181920212224234567234568910111213141516171819202122232425[[#This Row],[PEMBULATAN]]*O198</f>
        <v>129000</v>
      </c>
    </row>
    <row r="199" spans="1:16" ht="30.75" customHeight="1" x14ac:dyDescent="0.2">
      <c r="A199" s="90"/>
      <c r="B199" s="74"/>
      <c r="C199" s="72" t="s">
        <v>3003</v>
      </c>
      <c r="D199" s="77" t="s">
        <v>292</v>
      </c>
      <c r="E199" s="13">
        <v>44423</v>
      </c>
      <c r="F199" s="75" t="s">
        <v>1452</v>
      </c>
      <c r="G199" s="13">
        <v>44427</v>
      </c>
      <c r="H199" s="76" t="s">
        <v>2180</v>
      </c>
      <c r="I199" s="15">
        <v>72</v>
      </c>
      <c r="J199" s="15">
        <v>42</v>
      </c>
      <c r="K199" s="15">
        <v>17</v>
      </c>
      <c r="L199" s="15">
        <v>5</v>
      </c>
      <c r="M199" s="80">
        <v>12.852</v>
      </c>
      <c r="N199" s="71">
        <v>13</v>
      </c>
      <c r="O199" s="62">
        <v>3000</v>
      </c>
      <c r="P199" s="63">
        <f>Table2245236891011121314151617181920212224234567234568910111213141516171819202122232425[[#This Row],[PEMBULATAN]]*O199</f>
        <v>39000</v>
      </c>
    </row>
    <row r="200" spans="1:16" ht="30.75" customHeight="1" x14ac:dyDescent="0.2">
      <c r="A200" s="90"/>
      <c r="B200" s="74"/>
      <c r="C200" s="72" t="s">
        <v>3004</v>
      </c>
      <c r="D200" s="77" t="s">
        <v>292</v>
      </c>
      <c r="E200" s="13">
        <v>44423</v>
      </c>
      <c r="F200" s="75" t="s">
        <v>1452</v>
      </c>
      <c r="G200" s="13">
        <v>44427</v>
      </c>
      <c r="H200" s="76" t="s">
        <v>2180</v>
      </c>
      <c r="I200" s="15">
        <v>55</v>
      </c>
      <c r="J200" s="15">
        <v>33</v>
      </c>
      <c r="K200" s="15">
        <v>17</v>
      </c>
      <c r="L200" s="15">
        <v>3</v>
      </c>
      <c r="M200" s="80">
        <v>7.7137500000000001</v>
      </c>
      <c r="N200" s="71">
        <v>8</v>
      </c>
      <c r="O200" s="62">
        <v>3000</v>
      </c>
      <c r="P200" s="63">
        <f>Table2245236891011121314151617181920212224234567234568910111213141516171819202122232425[[#This Row],[PEMBULATAN]]*O200</f>
        <v>24000</v>
      </c>
    </row>
    <row r="201" spans="1:16" ht="30.75" customHeight="1" x14ac:dyDescent="0.2">
      <c r="A201" s="90"/>
      <c r="B201" s="74"/>
      <c r="C201" s="72" t="s">
        <v>3005</v>
      </c>
      <c r="D201" s="77" t="s">
        <v>292</v>
      </c>
      <c r="E201" s="13">
        <v>44423</v>
      </c>
      <c r="F201" s="75" t="s">
        <v>1452</v>
      </c>
      <c r="G201" s="13">
        <v>44427</v>
      </c>
      <c r="H201" s="76" t="s">
        <v>2180</v>
      </c>
      <c r="I201" s="15">
        <v>91</v>
      </c>
      <c r="J201" s="15">
        <v>61</v>
      </c>
      <c r="K201" s="15">
        <v>16</v>
      </c>
      <c r="L201" s="15">
        <v>14</v>
      </c>
      <c r="M201" s="80">
        <v>22.204000000000001</v>
      </c>
      <c r="N201" s="71">
        <v>22</v>
      </c>
      <c r="O201" s="62">
        <v>3000</v>
      </c>
      <c r="P201" s="63">
        <f>Table2245236891011121314151617181920212224234567234568910111213141516171819202122232425[[#This Row],[PEMBULATAN]]*O201</f>
        <v>66000</v>
      </c>
    </row>
    <row r="202" spans="1:16" ht="30.75" customHeight="1" x14ac:dyDescent="0.2">
      <c r="A202" s="90"/>
      <c r="B202" s="74"/>
      <c r="C202" s="72" t="s">
        <v>3006</v>
      </c>
      <c r="D202" s="77" t="s">
        <v>292</v>
      </c>
      <c r="E202" s="13">
        <v>44423</v>
      </c>
      <c r="F202" s="75" t="s">
        <v>1452</v>
      </c>
      <c r="G202" s="13">
        <v>44427</v>
      </c>
      <c r="H202" s="76" t="s">
        <v>2180</v>
      </c>
      <c r="I202" s="15">
        <v>101</v>
      </c>
      <c r="J202" s="15">
        <v>42</v>
      </c>
      <c r="K202" s="15">
        <v>41</v>
      </c>
      <c r="L202" s="15">
        <v>10</v>
      </c>
      <c r="M202" s="80">
        <v>43.480499999999999</v>
      </c>
      <c r="N202" s="71">
        <v>44</v>
      </c>
      <c r="O202" s="62">
        <v>3000</v>
      </c>
      <c r="P202" s="63">
        <f>Table2245236891011121314151617181920212224234567234568910111213141516171819202122232425[[#This Row],[PEMBULATAN]]*O202</f>
        <v>132000</v>
      </c>
    </row>
    <row r="203" spans="1:16" ht="30.75" customHeight="1" x14ac:dyDescent="0.2">
      <c r="A203" s="90"/>
      <c r="B203" s="74"/>
      <c r="C203" s="72" t="s">
        <v>3007</v>
      </c>
      <c r="D203" s="77" t="s">
        <v>292</v>
      </c>
      <c r="E203" s="13">
        <v>44423</v>
      </c>
      <c r="F203" s="75" t="s">
        <v>1452</v>
      </c>
      <c r="G203" s="13">
        <v>44427</v>
      </c>
      <c r="H203" s="76" t="s">
        <v>2180</v>
      </c>
      <c r="I203" s="15">
        <v>70</v>
      </c>
      <c r="J203" s="15">
        <v>60</v>
      </c>
      <c r="K203" s="15">
        <v>22</v>
      </c>
      <c r="L203" s="15">
        <v>15</v>
      </c>
      <c r="M203" s="80">
        <v>23.1</v>
      </c>
      <c r="N203" s="71">
        <v>23</v>
      </c>
      <c r="O203" s="62">
        <v>3000</v>
      </c>
      <c r="P203" s="63">
        <f>Table2245236891011121314151617181920212224234567234568910111213141516171819202122232425[[#This Row],[PEMBULATAN]]*O203</f>
        <v>69000</v>
      </c>
    </row>
    <row r="204" spans="1:16" ht="30.75" customHeight="1" x14ac:dyDescent="0.2">
      <c r="A204" s="90"/>
      <c r="B204" s="74"/>
      <c r="C204" s="72" t="s">
        <v>3008</v>
      </c>
      <c r="D204" s="77" t="s">
        <v>292</v>
      </c>
      <c r="E204" s="13">
        <v>44423</v>
      </c>
      <c r="F204" s="75" t="s">
        <v>1452</v>
      </c>
      <c r="G204" s="13">
        <v>44427</v>
      </c>
      <c r="H204" s="76" t="s">
        <v>2180</v>
      </c>
      <c r="I204" s="15">
        <v>80</v>
      </c>
      <c r="J204" s="15">
        <v>53</v>
      </c>
      <c r="K204" s="15">
        <v>32</v>
      </c>
      <c r="L204" s="15">
        <v>5</v>
      </c>
      <c r="M204" s="80">
        <v>33.92</v>
      </c>
      <c r="N204" s="71">
        <v>34</v>
      </c>
      <c r="O204" s="62">
        <v>3000</v>
      </c>
      <c r="P204" s="63">
        <f>Table2245236891011121314151617181920212224234567234568910111213141516171819202122232425[[#This Row],[PEMBULATAN]]*O204</f>
        <v>102000</v>
      </c>
    </row>
    <row r="205" spans="1:16" ht="30.75" customHeight="1" x14ac:dyDescent="0.2">
      <c r="A205" s="90"/>
      <c r="B205" s="74"/>
      <c r="C205" s="72" t="s">
        <v>3009</v>
      </c>
      <c r="D205" s="77" t="s">
        <v>292</v>
      </c>
      <c r="E205" s="13">
        <v>44423</v>
      </c>
      <c r="F205" s="75" t="s">
        <v>1452</v>
      </c>
      <c r="G205" s="13">
        <v>44427</v>
      </c>
      <c r="H205" s="76" t="s">
        <v>2180</v>
      </c>
      <c r="I205" s="15">
        <v>82</v>
      </c>
      <c r="J205" s="15">
        <v>63</v>
      </c>
      <c r="K205" s="15">
        <v>30</v>
      </c>
      <c r="L205" s="15">
        <v>11</v>
      </c>
      <c r="M205" s="80">
        <v>38.744999999999997</v>
      </c>
      <c r="N205" s="71">
        <v>39</v>
      </c>
      <c r="O205" s="62">
        <v>3000</v>
      </c>
      <c r="P205" s="63">
        <f>Table2245236891011121314151617181920212224234567234568910111213141516171819202122232425[[#This Row],[PEMBULATAN]]*O205</f>
        <v>117000</v>
      </c>
    </row>
    <row r="206" spans="1:16" ht="30.75" customHeight="1" x14ac:dyDescent="0.2">
      <c r="A206" s="90"/>
      <c r="B206" s="74"/>
      <c r="C206" s="72" t="s">
        <v>3010</v>
      </c>
      <c r="D206" s="77" t="s">
        <v>292</v>
      </c>
      <c r="E206" s="13">
        <v>44423</v>
      </c>
      <c r="F206" s="75" t="s">
        <v>1452</v>
      </c>
      <c r="G206" s="13">
        <v>44427</v>
      </c>
      <c r="H206" s="76" t="s">
        <v>2180</v>
      </c>
      <c r="I206" s="15">
        <v>87</v>
      </c>
      <c r="J206" s="15">
        <v>51</v>
      </c>
      <c r="K206" s="15">
        <v>33</v>
      </c>
      <c r="L206" s="15">
        <v>10</v>
      </c>
      <c r="M206" s="80">
        <v>36.605249999999998</v>
      </c>
      <c r="N206" s="71">
        <v>37</v>
      </c>
      <c r="O206" s="62">
        <v>3000</v>
      </c>
      <c r="P206" s="63">
        <f>Table2245236891011121314151617181920212224234567234568910111213141516171819202122232425[[#This Row],[PEMBULATAN]]*O206</f>
        <v>111000</v>
      </c>
    </row>
    <row r="207" spans="1:16" ht="30.75" customHeight="1" x14ac:dyDescent="0.2">
      <c r="A207" s="90"/>
      <c r="B207" s="74"/>
      <c r="C207" s="72" t="s">
        <v>3011</v>
      </c>
      <c r="D207" s="77" t="s">
        <v>292</v>
      </c>
      <c r="E207" s="13">
        <v>44423</v>
      </c>
      <c r="F207" s="75" t="s">
        <v>1452</v>
      </c>
      <c r="G207" s="13">
        <v>44427</v>
      </c>
      <c r="H207" s="76" t="s">
        <v>2180</v>
      </c>
      <c r="I207" s="15">
        <v>91</v>
      </c>
      <c r="J207" s="15">
        <v>52</v>
      </c>
      <c r="K207" s="15">
        <v>33</v>
      </c>
      <c r="L207" s="15">
        <v>15</v>
      </c>
      <c r="M207" s="80">
        <v>39.039000000000001</v>
      </c>
      <c r="N207" s="71">
        <v>39</v>
      </c>
      <c r="O207" s="62">
        <v>3000</v>
      </c>
      <c r="P207" s="63">
        <f>Table2245236891011121314151617181920212224234567234568910111213141516171819202122232425[[#This Row],[PEMBULATAN]]*O207</f>
        <v>117000</v>
      </c>
    </row>
    <row r="208" spans="1:16" ht="30.75" customHeight="1" x14ac:dyDescent="0.2">
      <c r="A208" s="90"/>
      <c r="B208" s="74"/>
      <c r="C208" s="72" t="s">
        <v>3012</v>
      </c>
      <c r="D208" s="77" t="s">
        <v>292</v>
      </c>
      <c r="E208" s="13">
        <v>44423</v>
      </c>
      <c r="F208" s="75" t="s">
        <v>1452</v>
      </c>
      <c r="G208" s="13">
        <v>44427</v>
      </c>
      <c r="H208" s="76" t="s">
        <v>2180</v>
      </c>
      <c r="I208" s="15">
        <v>25</v>
      </c>
      <c r="J208" s="15">
        <v>33</v>
      </c>
      <c r="K208" s="15">
        <v>10</v>
      </c>
      <c r="L208" s="15">
        <v>2</v>
      </c>
      <c r="M208" s="80">
        <v>2.0625</v>
      </c>
      <c r="N208" s="71">
        <v>2</v>
      </c>
      <c r="O208" s="62">
        <v>3000</v>
      </c>
      <c r="P208" s="63">
        <f>Table2245236891011121314151617181920212224234567234568910111213141516171819202122232425[[#This Row],[PEMBULATAN]]*O208</f>
        <v>6000</v>
      </c>
    </row>
    <row r="209" spans="1:16" ht="30.75" customHeight="1" x14ac:dyDescent="0.2">
      <c r="A209" s="90"/>
      <c r="B209" s="74"/>
      <c r="C209" s="72" t="s">
        <v>3013</v>
      </c>
      <c r="D209" s="77" t="s">
        <v>292</v>
      </c>
      <c r="E209" s="13">
        <v>44423</v>
      </c>
      <c r="F209" s="75" t="s">
        <v>1452</v>
      </c>
      <c r="G209" s="13">
        <v>44427</v>
      </c>
      <c r="H209" s="76" t="s">
        <v>2180</v>
      </c>
      <c r="I209" s="15">
        <v>70</v>
      </c>
      <c r="J209" s="15">
        <v>60</v>
      </c>
      <c r="K209" s="15">
        <v>12</v>
      </c>
      <c r="L209" s="15">
        <v>5</v>
      </c>
      <c r="M209" s="80">
        <v>12.6</v>
      </c>
      <c r="N209" s="71">
        <v>13</v>
      </c>
      <c r="O209" s="62">
        <v>3000</v>
      </c>
      <c r="P209" s="63">
        <f>Table2245236891011121314151617181920212224234567234568910111213141516171819202122232425[[#This Row],[PEMBULATAN]]*O209</f>
        <v>39000</v>
      </c>
    </row>
    <row r="210" spans="1:16" ht="30.75" customHeight="1" x14ac:dyDescent="0.2">
      <c r="A210" s="90"/>
      <c r="B210" s="74"/>
      <c r="C210" s="72" t="s">
        <v>3014</v>
      </c>
      <c r="D210" s="77" t="s">
        <v>292</v>
      </c>
      <c r="E210" s="13">
        <v>44423</v>
      </c>
      <c r="F210" s="75" t="s">
        <v>1452</v>
      </c>
      <c r="G210" s="13">
        <v>44427</v>
      </c>
      <c r="H210" s="76" t="s">
        <v>2180</v>
      </c>
      <c r="I210" s="15">
        <v>27</v>
      </c>
      <c r="J210" s="15">
        <v>30</v>
      </c>
      <c r="K210" s="15">
        <v>29</v>
      </c>
      <c r="L210" s="15">
        <v>10</v>
      </c>
      <c r="M210" s="80">
        <v>5.8724999999999996</v>
      </c>
      <c r="N210" s="71">
        <v>10</v>
      </c>
      <c r="O210" s="62">
        <v>3000</v>
      </c>
      <c r="P210" s="63">
        <f>Table2245236891011121314151617181920212224234567234568910111213141516171819202122232425[[#This Row],[PEMBULATAN]]*O210</f>
        <v>30000</v>
      </c>
    </row>
    <row r="211" spans="1:16" ht="30.75" customHeight="1" x14ac:dyDescent="0.2">
      <c r="A211" s="90"/>
      <c r="B211" s="74"/>
      <c r="C211" s="72" t="s">
        <v>3015</v>
      </c>
      <c r="D211" s="77" t="s">
        <v>292</v>
      </c>
      <c r="E211" s="13">
        <v>44423</v>
      </c>
      <c r="F211" s="75" t="s">
        <v>1452</v>
      </c>
      <c r="G211" s="13">
        <v>44427</v>
      </c>
      <c r="H211" s="76" t="s">
        <v>2180</v>
      </c>
      <c r="I211" s="15">
        <v>35</v>
      </c>
      <c r="J211" s="15">
        <v>20</v>
      </c>
      <c r="K211" s="15">
        <v>20</v>
      </c>
      <c r="L211" s="15">
        <v>4</v>
      </c>
      <c r="M211" s="80">
        <v>3.5</v>
      </c>
      <c r="N211" s="71">
        <v>4</v>
      </c>
      <c r="O211" s="62">
        <v>3000</v>
      </c>
      <c r="P211" s="63">
        <f>Table2245236891011121314151617181920212224234567234568910111213141516171819202122232425[[#This Row],[PEMBULATAN]]*O211</f>
        <v>12000</v>
      </c>
    </row>
    <row r="212" spans="1:16" ht="30.75" customHeight="1" x14ac:dyDescent="0.2">
      <c r="A212" s="90"/>
      <c r="B212" s="74"/>
      <c r="C212" s="72" t="s">
        <v>3016</v>
      </c>
      <c r="D212" s="77" t="s">
        <v>292</v>
      </c>
      <c r="E212" s="13">
        <v>44423</v>
      </c>
      <c r="F212" s="75" t="s">
        <v>1452</v>
      </c>
      <c r="G212" s="13">
        <v>44427</v>
      </c>
      <c r="H212" s="76" t="s">
        <v>2180</v>
      </c>
      <c r="I212" s="15">
        <v>85</v>
      </c>
      <c r="J212" s="15">
        <v>40</v>
      </c>
      <c r="K212" s="15">
        <v>29</v>
      </c>
      <c r="L212" s="15">
        <v>16</v>
      </c>
      <c r="M212" s="80">
        <v>24.65</v>
      </c>
      <c r="N212" s="71">
        <v>25</v>
      </c>
      <c r="O212" s="62">
        <v>3000</v>
      </c>
      <c r="P212" s="63">
        <f>Table2245236891011121314151617181920212224234567234568910111213141516171819202122232425[[#This Row],[PEMBULATAN]]*O212</f>
        <v>75000</v>
      </c>
    </row>
    <row r="213" spans="1:16" ht="30.75" customHeight="1" x14ac:dyDescent="0.2">
      <c r="A213" s="90"/>
      <c r="B213" s="74"/>
      <c r="C213" s="72" t="s">
        <v>3017</v>
      </c>
      <c r="D213" s="77" t="s">
        <v>292</v>
      </c>
      <c r="E213" s="13">
        <v>44423</v>
      </c>
      <c r="F213" s="75" t="s">
        <v>1452</v>
      </c>
      <c r="G213" s="13">
        <v>44427</v>
      </c>
      <c r="H213" s="76" t="s">
        <v>2180</v>
      </c>
      <c r="I213" s="15">
        <v>63</v>
      </c>
      <c r="J213" s="15">
        <v>36</v>
      </c>
      <c r="K213" s="15">
        <v>20</v>
      </c>
      <c r="L213" s="15">
        <v>10</v>
      </c>
      <c r="M213" s="80">
        <v>11.34</v>
      </c>
      <c r="N213" s="71">
        <v>12</v>
      </c>
      <c r="O213" s="62">
        <v>3000</v>
      </c>
      <c r="P213" s="63">
        <f>Table2245236891011121314151617181920212224234567234568910111213141516171819202122232425[[#This Row],[PEMBULATAN]]*O213</f>
        <v>36000</v>
      </c>
    </row>
    <row r="214" spans="1:16" ht="30.75" customHeight="1" x14ac:dyDescent="0.2">
      <c r="A214" s="90"/>
      <c r="B214" s="74"/>
      <c r="C214" s="72" t="s">
        <v>3018</v>
      </c>
      <c r="D214" s="77" t="s">
        <v>292</v>
      </c>
      <c r="E214" s="13">
        <v>44423</v>
      </c>
      <c r="F214" s="75" t="s">
        <v>1452</v>
      </c>
      <c r="G214" s="13">
        <v>44427</v>
      </c>
      <c r="H214" s="76" t="s">
        <v>2180</v>
      </c>
      <c r="I214" s="15">
        <v>30</v>
      </c>
      <c r="J214" s="15">
        <v>29</v>
      </c>
      <c r="K214" s="15">
        <v>30</v>
      </c>
      <c r="L214" s="15">
        <v>2</v>
      </c>
      <c r="M214" s="80">
        <v>6.5250000000000004</v>
      </c>
      <c r="N214" s="71">
        <v>7</v>
      </c>
      <c r="O214" s="62">
        <v>3000</v>
      </c>
      <c r="P214" s="63">
        <f>Table2245236891011121314151617181920212224234567234568910111213141516171819202122232425[[#This Row],[PEMBULATAN]]*O214</f>
        <v>21000</v>
      </c>
    </row>
    <row r="215" spans="1:16" ht="30.75" customHeight="1" x14ac:dyDescent="0.2">
      <c r="A215" s="90"/>
      <c r="B215" s="74"/>
      <c r="C215" s="72" t="s">
        <v>3019</v>
      </c>
      <c r="D215" s="77" t="s">
        <v>292</v>
      </c>
      <c r="E215" s="13">
        <v>44423</v>
      </c>
      <c r="F215" s="75" t="s">
        <v>1452</v>
      </c>
      <c r="G215" s="13">
        <v>44427</v>
      </c>
      <c r="H215" s="76" t="s">
        <v>2180</v>
      </c>
      <c r="I215" s="15">
        <v>55</v>
      </c>
      <c r="J215" s="15">
        <v>39</v>
      </c>
      <c r="K215" s="15">
        <v>34</v>
      </c>
      <c r="L215" s="15">
        <v>7</v>
      </c>
      <c r="M215" s="80">
        <v>18.232500000000002</v>
      </c>
      <c r="N215" s="71">
        <v>18</v>
      </c>
      <c r="O215" s="62">
        <v>3000</v>
      </c>
      <c r="P215" s="63">
        <f>Table2245236891011121314151617181920212224234567234568910111213141516171819202122232425[[#This Row],[PEMBULATAN]]*O215</f>
        <v>54000</v>
      </c>
    </row>
    <row r="216" spans="1:16" ht="30.75" customHeight="1" x14ac:dyDescent="0.2">
      <c r="A216" s="90"/>
      <c r="B216" s="74"/>
      <c r="C216" s="72" t="s">
        <v>3020</v>
      </c>
      <c r="D216" s="77" t="s">
        <v>292</v>
      </c>
      <c r="E216" s="13">
        <v>44423</v>
      </c>
      <c r="F216" s="75" t="s">
        <v>1452</v>
      </c>
      <c r="G216" s="13">
        <v>44427</v>
      </c>
      <c r="H216" s="76" t="s">
        <v>2180</v>
      </c>
      <c r="I216" s="15">
        <v>60</v>
      </c>
      <c r="J216" s="15">
        <v>30</v>
      </c>
      <c r="K216" s="15">
        <v>20</v>
      </c>
      <c r="L216" s="15">
        <v>10</v>
      </c>
      <c r="M216" s="80">
        <v>9</v>
      </c>
      <c r="N216" s="71">
        <v>10</v>
      </c>
      <c r="O216" s="62">
        <v>3000</v>
      </c>
      <c r="P216" s="63">
        <f>Table2245236891011121314151617181920212224234567234568910111213141516171819202122232425[[#This Row],[PEMBULATAN]]*O216</f>
        <v>30000</v>
      </c>
    </row>
    <row r="217" spans="1:16" ht="30.75" customHeight="1" x14ac:dyDescent="0.2">
      <c r="A217" s="90"/>
      <c r="B217" s="74"/>
      <c r="C217" s="72" t="s">
        <v>3021</v>
      </c>
      <c r="D217" s="77" t="s">
        <v>292</v>
      </c>
      <c r="E217" s="13">
        <v>44423</v>
      </c>
      <c r="F217" s="75" t="s">
        <v>1452</v>
      </c>
      <c r="G217" s="13">
        <v>44427</v>
      </c>
      <c r="H217" s="76" t="s">
        <v>2180</v>
      </c>
      <c r="I217" s="15">
        <v>43</v>
      </c>
      <c r="J217" s="15">
        <v>28</v>
      </c>
      <c r="K217" s="15">
        <v>27</v>
      </c>
      <c r="L217" s="15">
        <v>6</v>
      </c>
      <c r="M217" s="80">
        <v>8.1270000000000007</v>
      </c>
      <c r="N217" s="71">
        <v>8</v>
      </c>
      <c r="O217" s="62">
        <v>3000</v>
      </c>
      <c r="P217" s="63">
        <f>Table2245236891011121314151617181920212224234567234568910111213141516171819202122232425[[#This Row],[PEMBULATAN]]*O217</f>
        <v>24000</v>
      </c>
    </row>
    <row r="218" spans="1:16" ht="22.5" customHeight="1" x14ac:dyDescent="0.2">
      <c r="A218" s="143" t="s">
        <v>32</v>
      </c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5"/>
      <c r="M218" s="78">
        <f>SUBTOTAL(109,Table2245236891011121314151617181920212224234567234568910111213141516171819202122232425[KG VOLUME])</f>
        <v>5808.4965000000066</v>
      </c>
      <c r="N218" s="66">
        <f>SUM(N3:N217)</f>
        <v>5874</v>
      </c>
      <c r="O218" s="146">
        <f>SUM(P3:P217)</f>
        <v>17622000</v>
      </c>
      <c r="P218" s="147"/>
    </row>
    <row r="219" spans="1:16" ht="22.5" customHeight="1" x14ac:dyDescent="0.2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2"/>
      <c r="N219" s="84" t="s">
        <v>53</v>
      </c>
      <c r="O219" s="83"/>
      <c r="P219" s="83">
        <f>O218*10%</f>
        <v>1762200</v>
      </c>
    </row>
    <row r="220" spans="1:16" x14ac:dyDescent="0.2">
      <c r="A220" s="11"/>
      <c r="B220" s="54" t="s">
        <v>46</v>
      </c>
      <c r="C220" s="53"/>
      <c r="D220" s="55" t="s">
        <v>47</v>
      </c>
      <c r="H220" s="61"/>
      <c r="N220" s="60" t="s">
        <v>33</v>
      </c>
      <c r="P220" s="67">
        <f>O218*1%</f>
        <v>176220</v>
      </c>
    </row>
    <row r="221" spans="1:16" x14ac:dyDescent="0.2">
      <c r="A221" s="11"/>
      <c r="H221" s="61"/>
      <c r="N221" s="60" t="s">
        <v>34</v>
      </c>
      <c r="P221" s="69">
        <v>0</v>
      </c>
    </row>
    <row r="222" spans="1:16" ht="15.75" thickBot="1" x14ac:dyDescent="0.25">
      <c r="A222" s="11"/>
      <c r="H222" s="61"/>
      <c r="N222" s="60" t="s">
        <v>35</v>
      </c>
      <c r="P222" s="69">
        <v>0</v>
      </c>
    </row>
    <row r="223" spans="1:16" x14ac:dyDescent="0.2">
      <c r="A223" s="11"/>
      <c r="H223" s="61"/>
      <c r="N223" s="64" t="s">
        <v>36</v>
      </c>
      <c r="O223" s="65"/>
      <c r="P223" s="68">
        <f>O218-P219+P220</f>
        <v>16036020</v>
      </c>
    </row>
    <row r="224" spans="1:16" x14ac:dyDescent="0.2">
      <c r="B224" s="54"/>
      <c r="C224" s="53"/>
      <c r="D224" s="55"/>
    </row>
    <row r="226" spans="1:16" x14ac:dyDescent="0.2">
      <c r="A226" s="11"/>
      <c r="C226" s="53" t="s">
        <v>3713</v>
      </c>
      <c r="H226" s="61"/>
      <c r="P226" s="70"/>
    </row>
    <row r="227" spans="1:16" x14ac:dyDescent="0.2">
      <c r="A227" s="11"/>
      <c r="C227" s="2" t="s">
        <v>3714</v>
      </c>
      <c r="H227" s="61"/>
      <c r="O227" s="56"/>
      <c r="P227" s="70"/>
    </row>
    <row r="228" spans="1:16" s="3" customFormat="1" x14ac:dyDescent="0.25">
      <c r="A228" s="11"/>
      <c r="B228" s="2"/>
      <c r="C228" s="2" t="s">
        <v>3715</v>
      </c>
      <c r="E228" s="12"/>
      <c r="H228" s="61"/>
      <c r="N228" s="14"/>
      <c r="O228" s="14"/>
      <c r="P228" s="14"/>
    </row>
    <row r="229" spans="1:16" s="3" customFormat="1" x14ac:dyDescent="0.25">
      <c r="A229" s="11"/>
      <c r="B229" s="2"/>
      <c r="C229" s="2" t="s">
        <v>3402</v>
      </c>
      <c r="E229" s="12"/>
      <c r="H229" s="61"/>
      <c r="N229" s="14"/>
      <c r="O229" s="14"/>
      <c r="P229" s="14"/>
    </row>
    <row r="230" spans="1:16" s="3" customFormat="1" x14ac:dyDescent="0.2">
      <c r="A230" s="11"/>
      <c r="B230" s="2"/>
      <c r="C230" s="53" t="s">
        <v>3716</v>
      </c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 t="s">
        <v>3399</v>
      </c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 t="s">
        <v>3717</v>
      </c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 t="s">
        <v>3383</v>
      </c>
      <c r="E233" s="12"/>
      <c r="H233" s="61"/>
      <c r="N233" s="14"/>
      <c r="O233" s="14"/>
      <c r="P233" s="14"/>
    </row>
    <row r="234" spans="1:16" s="3" customFormat="1" x14ac:dyDescent="0.25">
      <c r="A234" s="11"/>
      <c r="B234" s="2"/>
      <c r="C234" s="2" t="s">
        <v>3393</v>
      </c>
      <c r="E234" s="12"/>
      <c r="H234" s="61"/>
      <c r="N234" s="14"/>
      <c r="O234" s="14"/>
      <c r="P234" s="14"/>
    </row>
    <row r="235" spans="1:16" s="3" customFormat="1" x14ac:dyDescent="0.25">
      <c r="A235" s="11"/>
      <c r="B235" s="2"/>
      <c r="C235" s="2" t="s">
        <v>3394</v>
      </c>
      <c r="E235" s="12"/>
      <c r="H235" s="61"/>
      <c r="N235" s="14"/>
      <c r="O235" s="14"/>
      <c r="P235" s="14"/>
    </row>
    <row r="236" spans="1:16" s="3" customFormat="1" x14ac:dyDescent="0.25">
      <c r="A236" s="11"/>
      <c r="B236" s="2"/>
      <c r="C236" s="2" t="s">
        <v>3382</v>
      </c>
      <c r="E236" s="12"/>
      <c r="H236" s="61"/>
      <c r="N236" s="14"/>
      <c r="O236" s="14"/>
      <c r="P236" s="14"/>
    </row>
    <row r="237" spans="1:16" s="3" customFormat="1" x14ac:dyDescent="0.25">
      <c r="A237" s="11"/>
      <c r="B237" s="2"/>
      <c r="C237" s="2" t="s">
        <v>3371</v>
      </c>
      <c r="E237" s="12"/>
      <c r="H237" s="61"/>
      <c r="N237" s="14"/>
      <c r="O237" s="14"/>
      <c r="P237" s="14"/>
    </row>
    <row r="238" spans="1:16" s="3" customFormat="1" x14ac:dyDescent="0.25">
      <c r="A238" s="11"/>
      <c r="B238" s="2"/>
      <c r="C238" s="2" t="s">
        <v>3362</v>
      </c>
      <c r="E238" s="12"/>
      <c r="H238" s="61"/>
      <c r="N238" s="14"/>
      <c r="O238" s="14"/>
      <c r="P238" s="14"/>
    </row>
    <row r="239" spans="1:16" s="3" customFormat="1" x14ac:dyDescent="0.25">
      <c r="A239" s="11"/>
      <c r="B239" s="2"/>
      <c r="C239" s="2" t="s">
        <v>3374</v>
      </c>
      <c r="E239" s="12"/>
      <c r="H239" s="61"/>
      <c r="N239" s="14"/>
      <c r="O239" s="14"/>
      <c r="P239" s="14"/>
    </row>
    <row r="240" spans="1:16" x14ac:dyDescent="0.2">
      <c r="C240" s="2" t="s">
        <v>3375</v>
      </c>
    </row>
    <row r="241" spans="3:3" x14ac:dyDescent="0.2">
      <c r="C241" s="2" t="s">
        <v>3373</v>
      </c>
    </row>
    <row r="242" spans="3:3" x14ac:dyDescent="0.2">
      <c r="C242" s="2" t="s">
        <v>3350</v>
      </c>
    </row>
    <row r="243" spans="3:3" x14ac:dyDescent="0.2">
      <c r="C243" s="2" t="s">
        <v>3359</v>
      </c>
    </row>
    <row r="244" spans="3:3" x14ac:dyDescent="0.2">
      <c r="C244" s="2" t="s">
        <v>3366</v>
      </c>
    </row>
    <row r="245" spans="3:3" x14ac:dyDescent="0.2">
      <c r="C245" s="2" t="s">
        <v>3368</v>
      </c>
    </row>
    <row r="246" spans="3:3" x14ac:dyDescent="0.2">
      <c r="C246" s="2" t="s">
        <v>3352</v>
      </c>
    </row>
    <row r="247" spans="3:3" x14ac:dyDescent="0.2">
      <c r="C247" s="2" t="s">
        <v>3358</v>
      </c>
    </row>
    <row r="248" spans="3:3" x14ac:dyDescent="0.2">
      <c r="C248" s="2" t="s">
        <v>3367</v>
      </c>
    </row>
    <row r="249" spans="3:3" x14ac:dyDescent="0.2">
      <c r="C249" s="2" t="s">
        <v>3348</v>
      </c>
    </row>
    <row r="250" spans="3:3" x14ac:dyDescent="0.2">
      <c r="C250" s="2" t="s">
        <v>3341</v>
      </c>
    </row>
    <row r="251" spans="3:3" x14ac:dyDescent="0.2">
      <c r="C251" s="2" t="s">
        <v>3345</v>
      </c>
    </row>
    <row r="252" spans="3:3" x14ac:dyDescent="0.2">
      <c r="C252" s="2" t="s">
        <v>3322</v>
      </c>
    </row>
    <row r="253" spans="3:3" x14ac:dyDescent="0.2">
      <c r="C253" s="2" t="s">
        <v>3320</v>
      </c>
    </row>
    <row r="254" spans="3:3" x14ac:dyDescent="0.2">
      <c r="C254" s="2" t="s">
        <v>3306</v>
      </c>
    </row>
    <row r="255" spans="3:3" x14ac:dyDescent="0.2">
      <c r="C255" s="2" t="s">
        <v>3299</v>
      </c>
    </row>
    <row r="256" spans="3:3" x14ac:dyDescent="0.2">
      <c r="C256" s="2" t="s">
        <v>3280</v>
      </c>
    </row>
    <row r="257" spans="3:3" x14ac:dyDescent="0.2">
      <c r="C257" s="2" t="s">
        <v>3302</v>
      </c>
    </row>
    <row r="258" spans="3:3" x14ac:dyDescent="0.2">
      <c r="C258" s="2" t="s">
        <v>3333</v>
      </c>
    </row>
    <row r="259" spans="3:3" x14ac:dyDescent="0.2">
      <c r="C259" s="2" t="s">
        <v>3298</v>
      </c>
    </row>
    <row r="260" spans="3:3" x14ac:dyDescent="0.2">
      <c r="C260" s="2" t="s">
        <v>3301</v>
      </c>
    </row>
    <row r="261" spans="3:3" x14ac:dyDescent="0.2">
      <c r="C261" s="2" t="s">
        <v>3379</v>
      </c>
    </row>
    <row r="262" spans="3:3" x14ac:dyDescent="0.2">
      <c r="C262" s="2" t="s">
        <v>3365</v>
      </c>
    </row>
    <row r="263" spans="3:3" x14ac:dyDescent="0.2">
      <c r="C263" s="2" t="s">
        <v>3356</v>
      </c>
    </row>
    <row r="264" spans="3:3" x14ac:dyDescent="0.2">
      <c r="C264" s="2" t="s">
        <v>3346</v>
      </c>
    </row>
    <row r="265" spans="3:3" x14ac:dyDescent="0.2">
      <c r="C265" s="2" t="s">
        <v>3335</v>
      </c>
    </row>
    <row r="266" spans="3:3" x14ac:dyDescent="0.2">
      <c r="C266" s="2" t="s">
        <v>3384</v>
      </c>
    </row>
    <row r="267" spans="3:3" x14ac:dyDescent="0.2">
      <c r="C267" s="2" t="s">
        <v>3339</v>
      </c>
    </row>
    <row r="268" spans="3:3" x14ac:dyDescent="0.2">
      <c r="C268" s="2" t="s">
        <v>3327</v>
      </c>
    </row>
    <row r="269" spans="3:3" x14ac:dyDescent="0.2">
      <c r="C269" s="2" t="s">
        <v>3386</v>
      </c>
    </row>
    <row r="270" spans="3:3" x14ac:dyDescent="0.2">
      <c r="C270" s="2" t="s">
        <v>3318</v>
      </c>
    </row>
    <row r="271" spans="3:3" x14ac:dyDescent="0.2">
      <c r="C271" s="2" t="s">
        <v>3325</v>
      </c>
    </row>
    <row r="272" spans="3:3" x14ac:dyDescent="0.2">
      <c r="C272" s="2" t="s">
        <v>3309</v>
      </c>
    </row>
    <row r="273" spans="3:3" x14ac:dyDescent="0.2">
      <c r="C273" s="2" t="s">
        <v>3314</v>
      </c>
    </row>
    <row r="274" spans="3:3" x14ac:dyDescent="0.2">
      <c r="C274" s="2" t="s">
        <v>3290</v>
      </c>
    </row>
    <row r="275" spans="3:3" x14ac:dyDescent="0.2">
      <c r="C275" s="2" t="s">
        <v>3268</v>
      </c>
    </row>
    <row r="276" spans="3:3" x14ac:dyDescent="0.2">
      <c r="C276" s="2" t="s">
        <v>3288</v>
      </c>
    </row>
    <row r="277" spans="3:3" x14ac:dyDescent="0.2">
      <c r="C277" s="2" t="s">
        <v>3287</v>
      </c>
    </row>
    <row r="278" spans="3:3" x14ac:dyDescent="0.2">
      <c r="C278" s="2" t="s">
        <v>3261</v>
      </c>
    </row>
    <row r="279" spans="3:3" x14ac:dyDescent="0.2">
      <c r="C279" s="2" t="s">
        <v>3274</v>
      </c>
    </row>
    <row r="280" spans="3:3" x14ac:dyDescent="0.2">
      <c r="C280" s="2" t="s">
        <v>3246</v>
      </c>
    </row>
    <row r="281" spans="3:3" x14ac:dyDescent="0.2">
      <c r="C281" s="2" t="s">
        <v>3259</v>
      </c>
    </row>
    <row r="282" spans="3:3" x14ac:dyDescent="0.2">
      <c r="C282" s="2" t="s">
        <v>3266</v>
      </c>
    </row>
    <row r="283" spans="3:3" x14ac:dyDescent="0.2">
      <c r="C283" s="2" t="s">
        <v>3338</v>
      </c>
    </row>
    <row r="284" spans="3:3" x14ac:dyDescent="0.2">
      <c r="C284" s="2" t="s">
        <v>3269</v>
      </c>
    </row>
    <row r="285" spans="3:3" x14ac:dyDescent="0.2">
      <c r="C285" s="2" t="s">
        <v>3243</v>
      </c>
    </row>
    <row r="286" spans="3:3" x14ac:dyDescent="0.2">
      <c r="C286" s="2" t="s">
        <v>3242</v>
      </c>
    </row>
    <row r="287" spans="3:3" x14ac:dyDescent="0.2">
      <c r="C287" s="2" t="s">
        <v>3244</v>
      </c>
    </row>
    <row r="288" spans="3:3" x14ac:dyDescent="0.2">
      <c r="C288" s="2" t="s">
        <v>3389</v>
      </c>
    </row>
    <row r="289" spans="3:3" x14ac:dyDescent="0.2">
      <c r="C289" s="2" t="s">
        <v>3390</v>
      </c>
    </row>
    <row r="290" spans="3:3" x14ac:dyDescent="0.2">
      <c r="C290" s="2" t="s">
        <v>3391</v>
      </c>
    </row>
    <row r="291" spans="3:3" x14ac:dyDescent="0.2">
      <c r="C291" s="2" t="s">
        <v>3256</v>
      </c>
    </row>
    <row r="292" spans="3:3" x14ac:dyDescent="0.2">
      <c r="C292" s="2" t="s">
        <v>3353</v>
      </c>
    </row>
    <row r="293" spans="3:3" x14ac:dyDescent="0.2">
      <c r="C293" s="2" t="s">
        <v>3340</v>
      </c>
    </row>
    <row r="294" spans="3:3" x14ac:dyDescent="0.2">
      <c r="C294" s="2" t="s">
        <v>3351</v>
      </c>
    </row>
    <row r="295" spans="3:3" x14ac:dyDescent="0.2">
      <c r="C295" s="2" t="s">
        <v>3282</v>
      </c>
    </row>
    <row r="296" spans="3:3" x14ac:dyDescent="0.2">
      <c r="C296" s="2" t="s">
        <v>3328</v>
      </c>
    </row>
    <row r="297" spans="3:3" x14ac:dyDescent="0.2">
      <c r="C297" s="2" t="s">
        <v>3317</v>
      </c>
    </row>
    <row r="298" spans="3:3" x14ac:dyDescent="0.2">
      <c r="C298" s="2" t="s">
        <v>3291</v>
      </c>
    </row>
    <row r="299" spans="3:3" x14ac:dyDescent="0.2">
      <c r="C299" s="2" t="s">
        <v>3277</v>
      </c>
    </row>
    <row r="300" spans="3:3" x14ac:dyDescent="0.2">
      <c r="C300" s="2" t="s">
        <v>3289</v>
      </c>
    </row>
    <row r="301" spans="3:3" x14ac:dyDescent="0.2">
      <c r="C301" s="2" t="s">
        <v>3273</v>
      </c>
    </row>
    <row r="302" spans="3:3" x14ac:dyDescent="0.2">
      <c r="C302" s="2" t="s">
        <v>3227</v>
      </c>
    </row>
    <row r="303" spans="3:3" x14ac:dyDescent="0.2">
      <c r="C303" s="2" t="s">
        <v>3331</v>
      </c>
    </row>
    <row r="304" spans="3:3" x14ac:dyDescent="0.2">
      <c r="C304" s="2" t="s">
        <v>3265</v>
      </c>
    </row>
    <row r="305" spans="3:3" x14ac:dyDescent="0.2">
      <c r="C305" s="2" t="s">
        <v>3304</v>
      </c>
    </row>
    <row r="306" spans="3:3" x14ac:dyDescent="0.2">
      <c r="C306" s="2" t="s">
        <v>3293</v>
      </c>
    </row>
    <row r="307" spans="3:3" x14ac:dyDescent="0.2">
      <c r="C307" s="2" t="s">
        <v>3214</v>
      </c>
    </row>
    <row r="308" spans="3:3" x14ac:dyDescent="0.2">
      <c r="C308" s="2" t="s">
        <v>3230</v>
      </c>
    </row>
    <row r="309" spans="3:3" x14ac:dyDescent="0.2">
      <c r="C309" s="2" t="s">
        <v>3221</v>
      </c>
    </row>
    <row r="310" spans="3:3" x14ac:dyDescent="0.2">
      <c r="C310" s="2" t="s">
        <v>3218</v>
      </c>
    </row>
    <row r="311" spans="3:3" x14ac:dyDescent="0.2">
      <c r="C311" s="2" t="s">
        <v>3224</v>
      </c>
    </row>
    <row r="312" spans="3:3" x14ac:dyDescent="0.2">
      <c r="C312" s="2" t="s">
        <v>3222</v>
      </c>
    </row>
    <row r="313" spans="3:3" x14ac:dyDescent="0.2">
      <c r="C313" s="2" t="s">
        <v>3223</v>
      </c>
    </row>
    <row r="314" spans="3:3" x14ac:dyDescent="0.2">
      <c r="C314" s="2" t="s">
        <v>3403</v>
      </c>
    </row>
    <row r="315" spans="3:3" x14ac:dyDescent="0.2">
      <c r="C315" s="2" t="s">
        <v>3257</v>
      </c>
    </row>
    <row r="316" spans="3:3" x14ac:dyDescent="0.2">
      <c r="C316" s="2" t="s">
        <v>3213</v>
      </c>
    </row>
    <row r="317" spans="3:3" x14ac:dyDescent="0.2">
      <c r="C317" s="2" t="s">
        <v>3247</v>
      </c>
    </row>
    <row r="318" spans="3:3" x14ac:dyDescent="0.2">
      <c r="C318" s="2" t="s">
        <v>3205</v>
      </c>
    </row>
    <row r="319" spans="3:3" x14ac:dyDescent="0.2">
      <c r="C319" s="2" t="s">
        <v>3250</v>
      </c>
    </row>
    <row r="320" spans="3:3" x14ac:dyDescent="0.2">
      <c r="C320" s="2" t="s">
        <v>3191</v>
      </c>
    </row>
    <row r="321" spans="3:3" x14ac:dyDescent="0.2">
      <c r="C321" s="2" t="s">
        <v>3193</v>
      </c>
    </row>
    <row r="322" spans="3:3" x14ac:dyDescent="0.2">
      <c r="C322" s="2" t="s">
        <v>3188</v>
      </c>
    </row>
    <row r="323" spans="3:3" x14ac:dyDescent="0.2">
      <c r="C323" s="2" t="s">
        <v>3248</v>
      </c>
    </row>
    <row r="324" spans="3:3" x14ac:dyDescent="0.2">
      <c r="C324" s="2" t="s">
        <v>3199</v>
      </c>
    </row>
    <row r="325" spans="3:3" x14ac:dyDescent="0.2">
      <c r="C325" s="2" t="s">
        <v>3198</v>
      </c>
    </row>
    <row r="326" spans="3:3" x14ac:dyDescent="0.2">
      <c r="C326" s="2" t="s">
        <v>3129</v>
      </c>
    </row>
    <row r="327" spans="3:3" x14ac:dyDescent="0.2">
      <c r="C327" s="2" t="s">
        <v>3174</v>
      </c>
    </row>
    <row r="328" spans="3:3" x14ac:dyDescent="0.2">
      <c r="C328" s="2" t="s">
        <v>3126</v>
      </c>
    </row>
    <row r="329" spans="3:3" x14ac:dyDescent="0.2">
      <c r="C329" s="2" t="s">
        <v>3103</v>
      </c>
    </row>
    <row r="330" spans="3:3" x14ac:dyDescent="0.2">
      <c r="C330" s="2" t="s">
        <v>3123</v>
      </c>
    </row>
    <row r="331" spans="3:3" x14ac:dyDescent="0.2">
      <c r="C331" s="2" t="s">
        <v>3110</v>
      </c>
    </row>
    <row r="332" spans="3:3" x14ac:dyDescent="0.2">
      <c r="C332" s="2" t="s">
        <v>3163</v>
      </c>
    </row>
    <row r="333" spans="3:3" x14ac:dyDescent="0.2">
      <c r="C333" s="2" t="s">
        <v>3200</v>
      </c>
    </row>
    <row r="334" spans="3:3" x14ac:dyDescent="0.2">
      <c r="C334" s="2" t="s">
        <v>3187</v>
      </c>
    </row>
    <row r="335" spans="3:3" x14ac:dyDescent="0.2">
      <c r="C335" s="2" t="s">
        <v>3106</v>
      </c>
    </row>
    <row r="336" spans="3:3" x14ac:dyDescent="0.2">
      <c r="C336" s="2" t="s">
        <v>3107</v>
      </c>
    </row>
    <row r="337" spans="3:3" x14ac:dyDescent="0.2">
      <c r="C337" s="2" t="s">
        <v>3113</v>
      </c>
    </row>
    <row r="338" spans="3:3" x14ac:dyDescent="0.2">
      <c r="C338" s="2" t="s">
        <v>3112</v>
      </c>
    </row>
    <row r="339" spans="3:3" x14ac:dyDescent="0.2">
      <c r="C339" s="2" t="s">
        <v>3119</v>
      </c>
    </row>
    <row r="340" spans="3:3" x14ac:dyDescent="0.2">
      <c r="C340" s="2" t="s">
        <v>3196</v>
      </c>
    </row>
    <row r="341" spans="3:3" x14ac:dyDescent="0.2">
      <c r="C341" s="2" t="s">
        <v>3139</v>
      </c>
    </row>
    <row r="342" spans="3:3" x14ac:dyDescent="0.2">
      <c r="C342" s="2" t="s">
        <v>3135</v>
      </c>
    </row>
    <row r="343" spans="3:3" x14ac:dyDescent="0.2">
      <c r="C343" s="2" t="s">
        <v>3140</v>
      </c>
    </row>
    <row r="344" spans="3:3" x14ac:dyDescent="0.2">
      <c r="C344" s="2" t="s">
        <v>3130</v>
      </c>
    </row>
    <row r="345" spans="3:3" x14ac:dyDescent="0.2">
      <c r="C345" s="2" t="s">
        <v>3142</v>
      </c>
    </row>
    <row r="346" spans="3:3" x14ac:dyDescent="0.2">
      <c r="C346" s="2" t="s">
        <v>3143</v>
      </c>
    </row>
    <row r="347" spans="3:3" x14ac:dyDescent="0.2">
      <c r="C347" s="2" t="s">
        <v>3109</v>
      </c>
    </row>
    <row r="348" spans="3:3" x14ac:dyDescent="0.2">
      <c r="C348" s="2" t="s">
        <v>3157</v>
      </c>
    </row>
    <row r="349" spans="3:3" x14ac:dyDescent="0.2">
      <c r="C349" s="2" t="s">
        <v>3235</v>
      </c>
    </row>
    <row r="350" spans="3:3" x14ac:dyDescent="0.2">
      <c r="C350" s="2" t="s">
        <v>3167</v>
      </c>
    </row>
    <row r="351" spans="3:3" x14ac:dyDescent="0.2">
      <c r="C351" s="2" t="s">
        <v>3095</v>
      </c>
    </row>
    <row r="352" spans="3:3" x14ac:dyDescent="0.2">
      <c r="C352" s="2" t="s">
        <v>3025</v>
      </c>
    </row>
    <row r="353" spans="3:3" x14ac:dyDescent="0.2">
      <c r="C353" s="2" t="s">
        <v>3183</v>
      </c>
    </row>
    <row r="354" spans="3:3" x14ac:dyDescent="0.2">
      <c r="C354" s="2" t="s">
        <v>3152</v>
      </c>
    </row>
    <row r="355" spans="3:3" x14ac:dyDescent="0.2">
      <c r="C355" s="2" t="s">
        <v>3138</v>
      </c>
    </row>
    <row r="356" spans="3:3" x14ac:dyDescent="0.2">
      <c r="C356" s="2" t="s">
        <v>3124</v>
      </c>
    </row>
    <row r="357" spans="3:3" x14ac:dyDescent="0.2">
      <c r="C357" s="2" t="s">
        <v>3153</v>
      </c>
    </row>
    <row r="358" spans="3:3" x14ac:dyDescent="0.2">
      <c r="C358" s="2" t="s">
        <v>3147</v>
      </c>
    </row>
    <row r="359" spans="3:3" x14ac:dyDescent="0.2">
      <c r="C359" s="2" t="s">
        <v>3111</v>
      </c>
    </row>
    <row r="360" spans="3:3" x14ac:dyDescent="0.2">
      <c r="C360" s="2" t="s">
        <v>3134</v>
      </c>
    </row>
    <row r="361" spans="3:3" x14ac:dyDescent="0.2">
      <c r="C361" s="2" t="s">
        <v>3145</v>
      </c>
    </row>
    <row r="362" spans="3:3" x14ac:dyDescent="0.2">
      <c r="C362" s="2" t="s">
        <v>3117</v>
      </c>
    </row>
    <row r="363" spans="3:3" x14ac:dyDescent="0.2">
      <c r="C363" s="2" t="s">
        <v>3154</v>
      </c>
    </row>
    <row r="364" spans="3:3" x14ac:dyDescent="0.2">
      <c r="C364" s="2" t="s">
        <v>3181</v>
      </c>
    </row>
    <row r="365" spans="3:3" x14ac:dyDescent="0.2">
      <c r="C365" s="2" t="s">
        <v>3030</v>
      </c>
    </row>
    <row r="366" spans="3:3" x14ac:dyDescent="0.2">
      <c r="C366" s="2" t="s">
        <v>3073</v>
      </c>
    </row>
    <row r="367" spans="3:3" x14ac:dyDescent="0.2">
      <c r="C367" s="2" t="s">
        <v>3029</v>
      </c>
    </row>
    <row r="368" spans="3:3" x14ac:dyDescent="0.2">
      <c r="C368" s="2" t="s">
        <v>3038</v>
      </c>
    </row>
    <row r="369" spans="3:3" x14ac:dyDescent="0.2">
      <c r="C369" s="2" t="s">
        <v>3085</v>
      </c>
    </row>
    <row r="370" spans="3:3" x14ac:dyDescent="0.2">
      <c r="C370" s="2" t="s">
        <v>3054</v>
      </c>
    </row>
    <row r="371" spans="3:3" x14ac:dyDescent="0.2">
      <c r="C371" s="2" t="s">
        <v>3040</v>
      </c>
    </row>
    <row r="372" spans="3:3" x14ac:dyDescent="0.2">
      <c r="C372" s="2" t="s">
        <v>3078</v>
      </c>
    </row>
    <row r="373" spans="3:3" x14ac:dyDescent="0.2">
      <c r="C373" s="2" t="s">
        <v>3059</v>
      </c>
    </row>
    <row r="374" spans="3:3" x14ac:dyDescent="0.2">
      <c r="C374" s="2" t="s">
        <v>3028</v>
      </c>
    </row>
    <row r="375" spans="3:3" x14ac:dyDescent="0.2">
      <c r="C375" s="2" t="s">
        <v>3166</v>
      </c>
    </row>
    <row r="376" spans="3:3" x14ac:dyDescent="0.2">
      <c r="C376" s="2" t="s">
        <v>3097</v>
      </c>
    </row>
    <row r="377" spans="3:3" x14ac:dyDescent="0.2">
      <c r="C377" s="2" t="s">
        <v>3172</v>
      </c>
    </row>
    <row r="378" spans="3:3" x14ac:dyDescent="0.2">
      <c r="C378" s="2" t="s">
        <v>3175</v>
      </c>
    </row>
    <row r="379" spans="3:3" x14ac:dyDescent="0.2">
      <c r="C379" s="2" t="s">
        <v>3079</v>
      </c>
    </row>
    <row r="380" spans="3:3" x14ac:dyDescent="0.2">
      <c r="C380" s="2" t="s">
        <v>3056</v>
      </c>
    </row>
    <row r="381" spans="3:3" x14ac:dyDescent="0.2">
      <c r="C381" s="2" t="s">
        <v>3048</v>
      </c>
    </row>
    <row r="382" spans="3:3" x14ac:dyDescent="0.2">
      <c r="C382" s="2" t="s">
        <v>3083</v>
      </c>
    </row>
    <row r="383" spans="3:3" x14ac:dyDescent="0.2">
      <c r="C383" s="2" t="s">
        <v>3060</v>
      </c>
    </row>
    <row r="384" spans="3:3" x14ac:dyDescent="0.2">
      <c r="C384" s="2" t="s">
        <v>3076</v>
      </c>
    </row>
    <row r="385" spans="3:3" x14ac:dyDescent="0.2">
      <c r="C385" s="2" t="s">
        <v>3069</v>
      </c>
    </row>
    <row r="386" spans="3:3" x14ac:dyDescent="0.2">
      <c r="C386" s="2" t="s">
        <v>3080</v>
      </c>
    </row>
    <row r="387" spans="3:3" x14ac:dyDescent="0.2">
      <c r="C387" s="2" t="s">
        <v>3074</v>
      </c>
    </row>
    <row r="388" spans="3:3" x14ac:dyDescent="0.2">
      <c r="C388" s="2" t="s">
        <v>3070</v>
      </c>
    </row>
    <row r="389" spans="3:3" x14ac:dyDescent="0.2">
      <c r="C389" s="2" t="s">
        <v>3072</v>
      </c>
    </row>
    <row r="390" spans="3:3" x14ac:dyDescent="0.2">
      <c r="C390" s="2" t="s">
        <v>3067</v>
      </c>
    </row>
    <row r="391" spans="3:3" x14ac:dyDescent="0.2">
      <c r="C391" s="2" t="s">
        <v>3063</v>
      </c>
    </row>
    <row r="392" spans="3:3" x14ac:dyDescent="0.2">
      <c r="C392" s="2" t="s">
        <v>3049</v>
      </c>
    </row>
    <row r="393" spans="3:3" x14ac:dyDescent="0.2">
      <c r="C393" s="2" t="s">
        <v>3718</v>
      </c>
    </row>
    <row r="394" spans="3:3" x14ac:dyDescent="0.2">
      <c r="C394" s="2" t="s">
        <v>3719</v>
      </c>
    </row>
    <row r="395" spans="3:3" x14ac:dyDescent="0.2">
      <c r="C395" s="2" t="s">
        <v>3720</v>
      </c>
    </row>
    <row r="396" spans="3:3" x14ac:dyDescent="0.2">
      <c r="C396" s="2" t="s">
        <v>3721</v>
      </c>
    </row>
    <row r="397" spans="3:3" x14ac:dyDescent="0.2">
      <c r="C397" s="2" t="s">
        <v>3722</v>
      </c>
    </row>
    <row r="398" spans="3:3" x14ac:dyDescent="0.2">
      <c r="C398" s="2" t="s">
        <v>3723</v>
      </c>
    </row>
    <row r="399" spans="3:3" x14ac:dyDescent="0.2">
      <c r="C399" s="2" t="s">
        <v>3724</v>
      </c>
    </row>
    <row r="400" spans="3:3" x14ac:dyDescent="0.2">
      <c r="C400" s="2" t="s">
        <v>3725</v>
      </c>
    </row>
    <row r="401" spans="3:3" x14ac:dyDescent="0.2">
      <c r="C401" s="2" t="s">
        <v>3726</v>
      </c>
    </row>
    <row r="402" spans="3:3" x14ac:dyDescent="0.2">
      <c r="C402" s="2" t="s">
        <v>3727</v>
      </c>
    </row>
    <row r="403" spans="3:3" x14ac:dyDescent="0.2">
      <c r="C403" s="2" t="s">
        <v>3728</v>
      </c>
    </row>
    <row r="404" spans="3:3" x14ac:dyDescent="0.2">
      <c r="C404" s="2" t="s">
        <v>3729</v>
      </c>
    </row>
    <row r="405" spans="3:3" x14ac:dyDescent="0.2">
      <c r="C405" s="2" t="s">
        <v>3730</v>
      </c>
    </row>
    <row r="406" spans="3:3" x14ac:dyDescent="0.2">
      <c r="C406" s="2" t="s">
        <v>3731</v>
      </c>
    </row>
    <row r="407" spans="3:3" x14ac:dyDescent="0.2">
      <c r="C407" s="2" t="s">
        <v>3732</v>
      </c>
    </row>
    <row r="408" spans="3:3" x14ac:dyDescent="0.2">
      <c r="C408" s="2" t="s">
        <v>3733</v>
      </c>
    </row>
    <row r="409" spans="3:3" x14ac:dyDescent="0.2">
      <c r="C409" s="2" t="s">
        <v>3734</v>
      </c>
    </row>
    <row r="410" spans="3:3" x14ac:dyDescent="0.2">
      <c r="C410" s="2" t="s">
        <v>3735</v>
      </c>
    </row>
    <row r="411" spans="3:3" x14ac:dyDescent="0.2">
      <c r="C411" s="2" t="s">
        <v>3736</v>
      </c>
    </row>
    <row r="412" spans="3:3" x14ac:dyDescent="0.2">
      <c r="C412" s="2" t="s">
        <v>3737</v>
      </c>
    </row>
    <row r="413" spans="3:3" x14ac:dyDescent="0.2">
      <c r="C413" s="2" t="s">
        <v>3738</v>
      </c>
    </row>
    <row r="414" spans="3:3" x14ac:dyDescent="0.2">
      <c r="C414" s="2" t="s">
        <v>3739</v>
      </c>
    </row>
    <row r="415" spans="3:3" x14ac:dyDescent="0.2">
      <c r="C415" s="2" t="s">
        <v>3740</v>
      </c>
    </row>
    <row r="416" spans="3:3" x14ac:dyDescent="0.2">
      <c r="C416" s="2" t="s">
        <v>3741</v>
      </c>
    </row>
    <row r="417" spans="3:3" x14ac:dyDescent="0.2">
      <c r="C417" s="2" t="s">
        <v>3742</v>
      </c>
    </row>
    <row r="418" spans="3:3" x14ac:dyDescent="0.2">
      <c r="C418" s="2" t="s">
        <v>3743</v>
      </c>
    </row>
    <row r="419" spans="3:3" x14ac:dyDescent="0.2">
      <c r="C419" s="2" t="s">
        <v>3744</v>
      </c>
    </row>
    <row r="420" spans="3:3" x14ac:dyDescent="0.2">
      <c r="C420" s="2" t="s">
        <v>3745</v>
      </c>
    </row>
    <row r="421" spans="3:3" x14ac:dyDescent="0.2">
      <c r="C421" s="2" t="s">
        <v>3746</v>
      </c>
    </row>
    <row r="422" spans="3:3" x14ac:dyDescent="0.2">
      <c r="C422" s="2" t="s">
        <v>3747</v>
      </c>
    </row>
    <row r="423" spans="3:3" x14ac:dyDescent="0.2">
      <c r="C423" s="2" t="s">
        <v>3748</v>
      </c>
    </row>
    <row r="424" spans="3:3" x14ac:dyDescent="0.2">
      <c r="C424" s="2" t="s">
        <v>3749</v>
      </c>
    </row>
    <row r="425" spans="3:3" x14ac:dyDescent="0.2">
      <c r="C425" s="2" t="s">
        <v>3750</v>
      </c>
    </row>
    <row r="426" spans="3:3" x14ac:dyDescent="0.2">
      <c r="C426" s="2" t="s">
        <v>3751</v>
      </c>
    </row>
    <row r="427" spans="3:3" x14ac:dyDescent="0.2">
      <c r="C427" s="2" t="s">
        <v>3752</v>
      </c>
    </row>
    <row r="428" spans="3:3" x14ac:dyDescent="0.2">
      <c r="C428" s="2" t="s">
        <v>3753</v>
      </c>
    </row>
    <row r="429" spans="3:3" x14ac:dyDescent="0.2">
      <c r="C429" s="2" t="s">
        <v>3754</v>
      </c>
    </row>
    <row r="430" spans="3:3" x14ac:dyDescent="0.2">
      <c r="C430" s="2" t="s">
        <v>3755</v>
      </c>
    </row>
    <row r="431" spans="3:3" x14ac:dyDescent="0.2">
      <c r="C431" s="2" t="s">
        <v>3756</v>
      </c>
    </row>
    <row r="432" spans="3:3" x14ac:dyDescent="0.2">
      <c r="C432" s="2" t="s">
        <v>3757</v>
      </c>
    </row>
    <row r="433" spans="3:3" x14ac:dyDescent="0.2">
      <c r="C433" s="2" t="s">
        <v>3758</v>
      </c>
    </row>
    <row r="434" spans="3:3" x14ac:dyDescent="0.2">
      <c r="C434" s="2" t="s">
        <v>3759</v>
      </c>
    </row>
    <row r="435" spans="3:3" x14ac:dyDescent="0.2">
      <c r="C435" s="2" t="s">
        <v>3760</v>
      </c>
    </row>
    <row r="436" spans="3:3" x14ac:dyDescent="0.2">
      <c r="C436" s="2" t="s">
        <v>3761</v>
      </c>
    </row>
    <row r="437" spans="3:3" x14ac:dyDescent="0.2">
      <c r="C437" s="2" t="s">
        <v>3762</v>
      </c>
    </row>
    <row r="438" spans="3:3" x14ac:dyDescent="0.2">
      <c r="C438" s="2" t="s">
        <v>3763</v>
      </c>
    </row>
    <row r="439" spans="3:3" x14ac:dyDescent="0.2">
      <c r="C439" s="2" t="s">
        <v>3764</v>
      </c>
    </row>
    <row r="440" spans="3:3" x14ac:dyDescent="0.2">
      <c r="C440" s="2" t="s">
        <v>3765</v>
      </c>
    </row>
    <row r="441" spans="3:3" x14ac:dyDescent="0.2">
      <c r="C441" s="2" t="s">
        <v>3766</v>
      </c>
    </row>
    <row r="442" spans="3:3" x14ac:dyDescent="0.2">
      <c r="C442" s="2" t="s">
        <v>3767</v>
      </c>
    </row>
    <row r="443" spans="3:3" x14ac:dyDescent="0.2">
      <c r="C443" s="2" t="s">
        <v>3768</v>
      </c>
    </row>
    <row r="444" spans="3:3" x14ac:dyDescent="0.2">
      <c r="C444" s="2" t="s">
        <v>3769</v>
      </c>
    </row>
    <row r="445" spans="3:3" x14ac:dyDescent="0.2">
      <c r="C445" s="2" t="s">
        <v>3770</v>
      </c>
    </row>
    <row r="446" spans="3:3" x14ac:dyDescent="0.2">
      <c r="C446" s="2" t="s">
        <v>3771</v>
      </c>
    </row>
    <row r="447" spans="3:3" x14ac:dyDescent="0.2">
      <c r="C447" s="2" t="s">
        <v>3772</v>
      </c>
    </row>
    <row r="448" spans="3:3" x14ac:dyDescent="0.2">
      <c r="C448" s="2" t="s">
        <v>3773</v>
      </c>
    </row>
    <row r="449" spans="3:3" x14ac:dyDescent="0.2">
      <c r="C449" s="2" t="s">
        <v>3774</v>
      </c>
    </row>
    <row r="450" spans="3:3" x14ac:dyDescent="0.2">
      <c r="C450" s="2" t="s">
        <v>3775</v>
      </c>
    </row>
    <row r="451" spans="3:3" x14ac:dyDescent="0.2">
      <c r="C451" s="2" t="s">
        <v>3776</v>
      </c>
    </row>
    <row r="452" spans="3:3" x14ac:dyDescent="0.2">
      <c r="C452" s="2" t="s">
        <v>3777</v>
      </c>
    </row>
    <row r="453" spans="3:3" x14ac:dyDescent="0.2">
      <c r="C453" s="2" t="s">
        <v>3778</v>
      </c>
    </row>
    <row r="454" spans="3:3" x14ac:dyDescent="0.2">
      <c r="C454" s="2" t="s">
        <v>3779</v>
      </c>
    </row>
    <row r="455" spans="3:3" x14ac:dyDescent="0.2">
      <c r="C455" s="2" t="s">
        <v>3780</v>
      </c>
    </row>
    <row r="456" spans="3:3" x14ac:dyDescent="0.2">
      <c r="C456" s="2" t="s">
        <v>3781</v>
      </c>
    </row>
    <row r="457" spans="3:3" x14ac:dyDescent="0.2">
      <c r="C457" s="2" t="s">
        <v>3782</v>
      </c>
    </row>
    <row r="458" spans="3:3" x14ac:dyDescent="0.2">
      <c r="C458" s="2" t="s">
        <v>3783</v>
      </c>
    </row>
    <row r="459" spans="3:3" x14ac:dyDescent="0.2">
      <c r="C459" s="2" t="s">
        <v>3784</v>
      </c>
    </row>
    <row r="460" spans="3:3" x14ac:dyDescent="0.2">
      <c r="C460" s="2" t="s">
        <v>3785</v>
      </c>
    </row>
    <row r="461" spans="3:3" x14ac:dyDescent="0.2">
      <c r="C461" s="2" t="s">
        <v>3786</v>
      </c>
    </row>
    <row r="462" spans="3:3" x14ac:dyDescent="0.2">
      <c r="C462" s="2" t="s">
        <v>3787</v>
      </c>
    </row>
    <row r="463" spans="3:3" x14ac:dyDescent="0.2">
      <c r="C463" s="2" t="s">
        <v>3788</v>
      </c>
    </row>
    <row r="464" spans="3:3" x14ac:dyDescent="0.2">
      <c r="C464" s="2" t="s">
        <v>3789</v>
      </c>
    </row>
    <row r="465" spans="3:3" x14ac:dyDescent="0.2">
      <c r="C465" s="2" t="s">
        <v>3790</v>
      </c>
    </row>
    <row r="466" spans="3:3" x14ac:dyDescent="0.2">
      <c r="C466" s="2" t="s">
        <v>3791</v>
      </c>
    </row>
    <row r="467" spans="3:3" x14ac:dyDescent="0.2">
      <c r="C467" s="2" t="s">
        <v>3792</v>
      </c>
    </row>
    <row r="468" spans="3:3" x14ac:dyDescent="0.2">
      <c r="C468" s="2" t="s">
        <v>3372</v>
      </c>
    </row>
    <row r="469" spans="3:3" x14ac:dyDescent="0.2">
      <c r="C469" s="2" t="s">
        <v>3400</v>
      </c>
    </row>
    <row r="470" spans="3:3" x14ac:dyDescent="0.2">
      <c r="C470" s="2" t="s">
        <v>3793</v>
      </c>
    </row>
    <row r="471" spans="3:3" x14ac:dyDescent="0.2">
      <c r="C471" s="2" t="s">
        <v>3397</v>
      </c>
    </row>
    <row r="472" spans="3:3" x14ac:dyDescent="0.2">
      <c r="C472" s="2" t="s">
        <v>3398</v>
      </c>
    </row>
    <row r="473" spans="3:3" x14ac:dyDescent="0.2">
      <c r="C473" s="2" t="s">
        <v>3395</v>
      </c>
    </row>
    <row r="474" spans="3:3" x14ac:dyDescent="0.2">
      <c r="C474" s="2" t="s">
        <v>3381</v>
      </c>
    </row>
    <row r="475" spans="3:3" x14ac:dyDescent="0.2">
      <c r="C475" s="2" t="s">
        <v>3794</v>
      </c>
    </row>
    <row r="476" spans="3:3" x14ac:dyDescent="0.2">
      <c r="C476" s="2" t="s">
        <v>3396</v>
      </c>
    </row>
    <row r="477" spans="3:3" x14ac:dyDescent="0.2">
      <c r="C477" s="2" t="s">
        <v>3795</v>
      </c>
    </row>
    <row r="478" spans="3:3" x14ac:dyDescent="0.2">
      <c r="C478" s="2" t="s">
        <v>3796</v>
      </c>
    </row>
    <row r="479" spans="3:3" x14ac:dyDescent="0.2">
      <c r="C479" s="2" t="s">
        <v>3401</v>
      </c>
    </row>
    <row r="480" spans="3:3" x14ac:dyDescent="0.2">
      <c r="C480" s="2" t="s">
        <v>3797</v>
      </c>
    </row>
    <row r="481" spans="3:3" x14ac:dyDescent="0.2">
      <c r="C481" s="2" t="s">
        <v>3360</v>
      </c>
    </row>
    <row r="482" spans="3:3" x14ac:dyDescent="0.2">
      <c r="C482" s="2" t="s">
        <v>3378</v>
      </c>
    </row>
    <row r="483" spans="3:3" x14ac:dyDescent="0.2">
      <c r="C483" s="2" t="s">
        <v>3370</v>
      </c>
    </row>
    <row r="484" spans="3:3" x14ac:dyDescent="0.2">
      <c r="C484" s="2" t="s">
        <v>3380</v>
      </c>
    </row>
    <row r="485" spans="3:3" x14ac:dyDescent="0.2">
      <c r="C485" s="2" t="s">
        <v>3392</v>
      </c>
    </row>
    <row r="486" spans="3:3" x14ac:dyDescent="0.2">
      <c r="C486" s="2" t="s">
        <v>3363</v>
      </c>
    </row>
    <row r="487" spans="3:3" x14ac:dyDescent="0.2">
      <c r="C487" s="2" t="s">
        <v>3369</v>
      </c>
    </row>
    <row r="488" spans="3:3" x14ac:dyDescent="0.2">
      <c r="C488" s="2" t="s">
        <v>3361</v>
      </c>
    </row>
    <row r="489" spans="3:3" x14ac:dyDescent="0.2">
      <c r="C489" s="2" t="s">
        <v>3376</v>
      </c>
    </row>
    <row r="490" spans="3:3" x14ac:dyDescent="0.2">
      <c r="C490" s="2" t="s">
        <v>3347</v>
      </c>
    </row>
    <row r="491" spans="3:3" x14ac:dyDescent="0.2">
      <c r="C491" s="2" t="s">
        <v>3336</v>
      </c>
    </row>
    <row r="492" spans="3:3" x14ac:dyDescent="0.2">
      <c r="C492" s="2" t="s">
        <v>3310</v>
      </c>
    </row>
    <row r="493" spans="3:3" x14ac:dyDescent="0.2">
      <c r="C493" s="2" t="s">
        <v>3297</v>
      </c>
    </row>
    <row r="494" spans="3:3" x14ac:dyDescent="0.2">
      <c r="C494" s="2" t="s">
        <v>3337</v>
      </c>
    </row>
    <row r="495" spans="3:3" x14ac:dyDescent="0.2">
      <c r="C495" s="2" t="s">
        <v>3334</v>
      </c>
    </row>
    <row r="496" spans="3:3" x14ac:dyDescent="0.2">
      <c r="C496" s="2" t="s">
        <v>3300</v>
      </c>
    </row>
    <row r="497" spans="3:3" x14ac:dyDescent="0.2">
      <c r="C497" s="2" t="s">
        <v>3303</v>
      </c>
    </row>
    <row r="498" spans="3:3" x14ac:dyDescent="0.2">
      <c r="C498" s="2" t="s">
        <v>3364</v>
      </c>
    </row>
    <row r="499" spans="3:3" x14ac:dyDescent="0.2">
      <c r="C499" s="2" t="s">
        <v>3355</v>
      </c>
    </row>
    <row r="500" spans="3:3" x14ac:dyDescent="0.2">
      <c r="C500" s="2" t="s">
        <v>3354</v>
      </c>
    </row>
    <row r="501" spans="3:3" x14ac:dyDescent="0.2">
      <c r="C501" s="2" t="s">
        <v>3349</v>
      </c>
    </row>
    <row r="502" spans="3:3" x14ac:dyDescent="0.2">
      <c r="C502" s="2" t="s">
        <v>3344</v>
      </c>
    </row>
    <row r="503" spans="3:3" x14ac:dyDescent="0.2">
      <c r="C503" s="2" t="s">
        <v>3385</v>
      </c>
    </row>
    <row r="504" spans="3:3" x14ac:dyDescent="0.2">
      <c r="C504" s="2" t="s">
        <v>3388</v>
      </c>
    </row>
    <row r="505" spans="3:3" x14ac:dyDescent="0.2">
      <c r="C505" s="2" t="s">
        <v>3357</v>
      </c>
    </row>
    <row r="506" spans="3:3" x14ac:dyDescent="0.2">
      <c r="C506" s="2" t="s">
        <v>3387</v>
      </c>
    </row>
    <row r="507" spans="3:3" x14ac:dyDescent="0.2">
      <c r="C507" s="2" t="s">
        <v>3315</v>
      </c>
    </row>
    <row r="508" spans="3:3" x14ac:dyDescent="0.2">
      <c r="C508" s="2" t="s">
        <v>3324</v>
      </c>
    </row>
    <row r="509" spans="3:3" x14ac:dyDescent="0.2">
      <c r="C509" s="2" t="s">
        <v>3316</v>
      </c>
    </row>
    <row r="510" spans="3:3" x14ac:dyDescent="0.2">
      <c r="C510" s="2" t="s">
        <v>3319</v>
      </c>
    </row>
    <row r="511" spans="3:3" x14ac:dyDescent="0.2">
      <c r="C511" s="2" t="s">
        <v>3342</v>
      </c>
    </row>
    <row r="512" spans="3:3" x14ac:dyDescent="0.2">
      <c r="C512" s="2" t="s">
        <v>3284</v>
      </c>
    </row>
    <row r="513" spans="3:3" x14ac:dyDescent="0.2">
      <c r="C513" s="2" t="s">
        <v>3286</v>
      </c>
    </row>
    <row r="514" spans="3:3" x14ac:dyDescent="0.2">
      <c r="C514" s="2" t="s">
        <v>3323</v>
      </c>
    </row>
    <row r="515" spans="3:3" x14ac:dyDescent="0.2">
      <c r="C515" s="2" t="s">
        <v>3329</v>
      </c>
    </row>
    <row r="516" spans="3:3" x14ac:dyDescent="0.2">
      <c r="C516" s="2" t="s">
        <v>3283</v>
      </c>
    </row>
    <row r="517" spans="3:3" x14ac:dyDescent="0.2">
      <c r="C517" s="2" t="s">
        <v>3285</v>
      </c>
    </row>
    <row r="518" spans="3:3" x14ac:dyDescent="0.2">
      <c r="C518" s="2" t="s">
        <v>3292</v>
      </c>
    </row>
    <row r="519" spans="3:3" x14ac:dyDescent="0.2">
      <c r="C519" s="2" t="s">
        <v>3294</v>
      </c>
    </row>
    <row r="520" spans="3:3" x14ac:dyDescent="0.2">
      <c r="C520" s="2" t="s">
        <v>3267</v>
      </c>
    </row>
    <row r="521" spans="3:3" x14ac:dyDescent="0.2">
      <c r="C521" s="2" t="s">
        <v>3270</v>
      </c>
    </row>
    <row r="522" spans="3:3" x14ac:dyDescent="0.2">
      <c r="C522" s="2" t="s">
        <v>3321</v>
      </c>
    </row>
    <row r="523" spans="3:3" x14ac:dyDescent="0.2">
      <c r="C523" s="2" t="s">
        <v>3271</v>
      </c>
    </row>
    <row r="524" spans="3:3" x14ac:dyDescent="0.2">
      <c r="C524" s="2" t="s">
        <v>3263</v>
      </c>
    </row>
    <row r="525" spans="3:3" x14ac:dyDescent="0.2">
      <c r="C525" s="2" t="s">
        <v>3238</v>
      </c>
    </row>
    <row r="526" spans="3:3" x14ac:dyDescent="0.2">
      <c r="C526" s="2" t="s">
        <v>3258</v>
      </c>
    </row>
    <row r="527" spans="3:3" x14ac:dyDescent="0.2">
      <c r="C527" s="2" t="s">
        <v>3241</v>
      </c>
    </row>
    <row r="528" spans="3:3" x14ac:dyDescent="0.2">
      <c r="C528" s="2" t="s">
        <v>3245</v>
      </c>
    </row>
    <row r="529" spans="3:3" x14ac:dyDescent="0.2">
      <c r="C529" s="2" t="s">
        <v>3239</v>
      </c>
    </row>
    <row r="530" spans="3:3" x14ac:dyDescent="0.2">
      <c r="C530" s="2" t="s">
        <v>3332</v>
      </c>
    </row>
    <row r="531" spans="3:3" x14ac:dyDescent="0.2">
      <c r="C531" s="2" t="s">
        <v>3343</v>
      </c>
    </row>
    <row r="532" spans="3:3" x14ac:dyDescent="0.2">
      <c r="C532" s="2" t="s">
        <v>3330</v>
      </c>
    </row>
    <row r="533" spans="3:3" x14ac:dyDescent="0.2">
      <c r="C533" s="2" t="s">
        <v>3278</v>
      </c>
    </row>
    <row r="534" spans="3:3" x14ac:dyDescent="0.2">
      <c r="C534" s="2" t="s">
        <v>3326</v>
      </c>
    </row>
    <row r="535" spans="3:3" x14ac:dyDescent="0.2">
      <c r="C535" s="2" t="s">
        <v>3312</v>
      </c>
    </row>
    <row r="536" spans="3:3" x14ac:dyDescent="0.2">
      <c r="C536" s="2" t="s">
        <v>3313</v>
      </c>
    </row>
    <row r="537" spans="3:3" x14ac:dyDescent="0.2">
      <c r="C537" s="2" t="s">
        <v>3305</v>
      </c>
    </row>
    <row r="538" spans="3:3" x14ac:dyDescent="0.2">
      <c r="C538" s="2" t="s">
        <v>3276</v>
      </c>
    </row>
    <row r="539" spans="3:3" x14ac:dyDescent="0.2">
      <c r="C539" s="2" t="s">
        <v>3308</v>
      </c>
    </row>
    <row r="540" spans="3:3" x14ac:dyDescent="0.2">
      <c r="C540" s="2" t="s">
        <v>3279</v>
      </c>
    </row>
    <row r="541" spans="3:3" x14ac:dyDescent="0.2">
      <c r="C541" s="2" t="s">
        <v>3311</v>
      </c>
    </row>
    <row r="542" spans="3:3" x14ac:dyDescent="0.2">
      <c r="C542" s="2" t="s">
        <v>3708</v>
      </c>
    </row>
    <row r="543" spans="3:3" x14ac:dyDescent="0.2">
      <c r="C543" s="2" t="s">
        <v>3295</v>
      </c>
    </row>
    <row r="544" spans="3:3" x14ac:dyDescent="0.2">
      <c r="C544" s="2" t="s">
        <v>3272</v>
      </c>
    </row>
    <row r="545" spans="3:3" x14ac:dyDescent="0.2">
      <c r="C545" s="2" t="s">
        <v>3296</v>
      </c>
    </row>
    <row r="546" spans="3:3" x14ac:dyDescent="0.2">
      <c r="C546" s="2" t="s">
        <v>3281</v>
      </c>
    </row>
    <row r="547" spans="3:3" x14ac:dyDescent="0.2">
      <c r="C547" s="2" t="s">
        <v>3260</v>
      </c>
    </row>
    <row r="548" spans="3:3" x14ac:dyDescent="0.2">
      <c r="C548" s="2" t="s">
        <v>3264</v>
      </c>
    </row>
    <row r="549" spans="3:3" x14ac:dyDescent="0.2">
      <c r="C549" s="2" t="s">
        <v>3240</v>
      </c>
    </row>
    <row r="550" spans="3:3" x14ac:dyDescent="0.2">
      <c r="C550" s="2" t="s">
        <v>3228</v>
      </c>
    </row>
    <row r="551" spans="3:3" x14ac:dyDescent="0.2">
      <c r="C551" s="2" t="s">
        <v>3226</v>
      </c>
    </row>
    <row r="552" spans="3:3" x14ac:dyDescent="0.2">
      <c r="C552" s="2" t="s">
        <v>3209</v>
      </c>
    </row>
    <row r="553" spans="3:3" x14ac:dyDescent="0.2">
      <c r="C553" s="2" t="s">
        <v>3220</v>
      </c>
    </row>
    <row r="554" spans="3:3" x14ac:dyDescent="0.2">
      <c r="C554" s="2" t="s">
        <v>3229</v>
      </c>
    </row>
    <row r="555" spans="3:3" x14ac:dyDescent="0.2">
      <c r="C555" s="2" t="s">
        <v>3231</v>
      </c>
    </row>
    <row r="556" spans="3:3" x14ac:dyDescent="0.2">
      <c r="C556" s="2" t="s">
        <v>3307</v>
      </c>
    </row>
    <row r="557" spans="3:3" x14ac:dyDescent="0.2">
      <c r="C557" s="2" t="s">
        <v>3208</v>
      </c>
    </row>
    <row r="558" spans="3:3" x14ac:dyDescent="0.2">
      <c r="C558" s="2" t="s">
        <v>3215</v>
      </c>
    </row>
    <row r="559" spans="3:3" x14ac:dyDescent="0.2">
      <c r="C559" s="2" t="s">
        <v>3210</v>
      </c>
    </row>
    <row r="560" spans="3:3" x14ac:dyDescent="0.2">
      <c r="C560" s="2" t="s">
        <v>3211</v>
      </c>
    </row>
    <row r="561" spans="3:3" x14ac:dyDescent="0.2">
      <c r="C561" s="2" t="s">
        <v>3216</v>
      </c>
    </row>
    <row r="562" spans="3:3" x14ac:dyDescent="0.2">
      <c r="C562" s="2" t="s">
        <v>3212</v>
      </c>
    </row>
    <row r="563" spans="3:3" x14ac:dyDescent="0.2">
      <c r="C563" s="2" t="s">
        <v>3217</v>
      </c>
    </row>
    <row r="564" spans="3:3" x14ac:dyDescent="0.2">
      <c r="C564" s="2" t="s">
        <v>3202</v>
      </c>
    </row>
    <row r="565" spans="3:3" x14ac:dyDescent="0.2">
      <c r="C565" s="2" t="s">
        <v>3203</v>
      </c>
    </row>
    <row r="566" spans="3:3" x14ac:dyDescent="0.2">
      <c r="C566" s="2" t="s">
        <v>3255</v>
      </c>
    </row>
    <row r="567" spans="3:3" x14ac:dyDescent="0.2">
      <c r="C567" s="2" t="s">
        <v>3262</v>
      </c>
    </row>
    <row r="568" spans="3:3" x14ac:dyDescent="0.2">
      <c r="C568" s="2" t="s">
        <v>3253</v>
      </c>
    </row>
    <row r="569" spans="3:3" x14ac:dyDescent="0.2">
      <c r="C569" s="2" t="s">
        <v>3195</v>
      </c>
    </row>
    <row r="570" spans="3:3" x14ac:dyDescent="0.2">
      <c r="C570" s="2" t="s">
        <v>3234</v>
      </c>
    </row>
    <row r="571" spans="3:3" x14ac:dyDescent="0.2">
      <c r="C571" s="2" t="s">
        <v>3206</v>
      </c>
    </row>
    <row r="572" spans="3:3" x14ac:dyDescent="0.2">
      <c r="C572" s="2" t="s">
        <v>3207</v>
      </c>
    </row>
    <row r="573" spans="3:3" x14ac:dyDescent="0.2">
      <c r="C573" s="2" t="s">
        <v>3251</v>
      </c>
    </row>
    <row r="574" spans="3:3" x14ac:dyDescent="0.2">
      <c r="C574" s="2" t="s">
        <v>3237</v>
      </c>
    </row>
    <row r="575" spans="3:3" x14ac:dyDescent="0.2">
      <c r="C575" s="2" t="s">
        <v>3232</v>
      </c>
    </row>
    <row r="576" spans="3:3" x14ac:dyDescent="0.2">
      <c r="C576" s="2" t="s">
        <v>3192</v>
      </c>
    </row>
    <row r="577" spans="3:3" x14ac:dyDescent="0.2">
      <c r="C577" s="2" t="s">
        <v>3178</v>
      </c>
    </row>
    <row r="578" spans="3:3" x14ac:dyDescent="0.2">
      <c r="C578" s="2" t="s">
        <v>3236</v>
      </c>
    </row>
    <row r="579" spans="3:3" x14ac:dyDescent="0.2">
      <c r="C579" s="2" t="s">
        <v>3194</v>
      </c>
    </row>
    <row r="580" spans="3:3" x14ac:dyDescent="0.2">
      <c r="C580" s="2" t="s">
        <v>3249</v>
      </c>
    </row>
    <row r="581" spans="3:3" x14ac:dyDescent="0.2">
      <c r="C581" s="2" t="s">
        <v>3252</v>
      </c>
    </row>
    <row r="582" spans="3:3" x14ac:dyDescent="0.2">
      <c r="C582" s="2" t="s">
        <v>3204</v>
      </c>
    </row>
    <row r="583" spans="3:3" x14ac:dyDescent="0.2">
      <c r="C583" s="2" t="s">
        <v>3186</v>
      </c>
    </row>
    <row r="584" spans="3:3" x14ac:dyDescent="0.2">
      <c r="C584" s="2" t="s">
        <v>3189</v>
      </c>
    </row>
    <row r="585" spans="3:3" x14ac:dyDescent="0.2">
      <c r="C585" s="2" t="s">
        <v>3185</v>
      </c>
    </row>
    <row r="586" spans="3:3" x14ac:dyDescent="0.2">
      <c r="C586" s="2" t="s">
        <v>3102</v>
      </c>
    </row>
    <row r="587" spans="3:3" x14ac:dyDescent="0.2">
      <c r="C587" s="2" t="s">
        <v>3177</v>
      </c>
    </row>
    <row r="588" spans="3:3" x14ac:dyDescent="0.2">
      <c r="C588" s="2" t="s">
        <v>3173</v>
      </c>
    </row>
    <row r="589" spans="3:3" x14ac:dyDescent="0.2">
      <c r="C589" s="2" t="s">
        <v>3176</v>
      </c>
    </row>
    <row r="590" spans="3:3" x14ac:dyDescent="0.2">
      <c r="C590" s="2" t="s">
        <v>3104</v>
      </c>
    </row>
    <row r="591" spans="3:3" x14ac:dyDescent="0.2">
      <c r="C591" s="2" t="s">
        <v>3132</v>
      </c>
    </row>
    <row r="592" spans="3:3" x14ac:dyDescent="0.2">
      <c r="C592" s="2" t="s">
        <v>3121</v>
      </c>
    </row>
    <row r="593" spans="3:3" x14ac:dyDescent="0.2">
      <c r="C593" s="2" t="s">
        <v>3146</v>
      </c>
    </row>
    <row r="594" spans="3:3" x14ac:dyDescent="0.2">
      <c r="C594" s="2" t="s">
        <v>3137</v>
      </c>
    </row>
    <row r="595" spans="3:3" x14ac:dyDescent="0.2">
      <c r="C595" s="2" t="s">
        <v>3161</v>
      </c>
    </row>
    <row r="596" spans="3:3" x14ac:dyDescent="0.2">
      <c r="C596" s="2" t="s">
        <v>3149</v>
      </c>
    </row>
    <row r="597" spans="3:3" x14ac:dyDescent="0.2">
      <c r="C597" s="2" t="s">
        <v>3118</v>
      </c>
    </row>
    <row r="598" spans="3:3" x14ac:dyDescent="0.2">
      <c r="C598" s="2" t="s">
        <v>3197</v>
      </c>
    </row>
    <row r="599" spans="3:3" x14ac:dyDescent="0.2">
      <c r="C599" s="2" t="s">
        <v>3201</v>
      </c>
    </row>
    <row r="600" spans="3:3" x14ac:dyDescent="0.2">
      <c r="C600" s="2" t="s">
        <v>3233</v>
      </c>
    </row>
    <row r="601" spans="3:3" x14ac:dyDescent="0.2">
      <c r="C601" s="2" t="s">
        <v>3141</v>
      </c>
    </row>
    <row r="602" spans="3:3" x14ac:dyDescent="0.2">
      <c r="C602" s="2" t="s">
        <v>3159</v>
      </c>
    </row>
    <row r="603" spans="3:3" x14ac:dyDescent="0.2">
      <c r="C603" s="2" t="s">
        <v>3170</v>
      </c>
    </row>
    <row r="604" spans="3:3" x14ac:dyDescent="0.2">
      <c r="C604" s="2" t="s">
        <v>3089</v>
      </c>
    </row>
    <row r="605" spans="3:3" x14ac:dyDescent="0.2">
      <c r="C605" s="2" t="s">
        <v>3105</v>
      </c>
    </row>
    <row r="606" spans="3:3" x14ac:dyDescent="0.2">
      <c r="C606" s="2" t="s">
        <v>3160</v>
      </c>
    </row>
    <row r="607" spans="3:3" x14ac:dyDescent="0.2">
      <c r="C607" s="2" t="s">
        <v>3158</v>
      </c>
    </row>
    <row r="608" spans="3:3" x14ac:dyDescent="0.2">
      <c r="C608" s="2" t="s">
        <v>3136</v>
      </c>
    </row>
    <row r="609" spans="3:3" x14ac:dyDescent="0.2">
      <c r="C609" s="2" t="s">
        <v>3180</v>
      </c>
    </row>
    <row r="610" spans="3:3" x14ac:dyDescent="0.2">
      <c r="C610" s="2" t="s">
        <v>3150</v>
      </c>
    </row>
    <row r="611" spans="3:3" x14ac:dyDescent="0.2">
      <c r="C611" s="2" t="s">
        <v>3190</v>
      </c>
    </row>
    <row r="612" spans="3:3" x14ac:dyDescent="0.2">
      <c r="C612" s="2" t="s">
        <v>3131</v>
      </c>
    </row>
    <row r="613" spans="3:3" x14ac:dyDescent="0.2">
      <c r="C613" s="2" t="s">
        <v>3034</v>
      </c>
    </row>
    <row r="614" spans="3:3" x14ac:dyDescent="0.2">
      <c r="C614" s="2" t="s">
        <v>3182</v>
      </c>
    </row>
    <row r="615" spans="3:3" x14ac:dyDescent="0.2">
      <c r="C615" s="2" t="s">
        <v>3033</v>
      </c>
    </row>
    <row r="616" spans="3:3" x14ac:dyDescent="0.2">
      <c r="C616" s="2" t="s">
        <v>3090</v>
      </c>
    </row>
    <row r="617" spans="3:3" x14ac:dyDescent="0.2">
      <c r="C617" s="2" t="s">
        <v>3055</v>
      </c>
    </row>
    <row r="618" spans="3:3" x14ac:dyDescent="0.2">
      <c r="C618" s="2" t="s">
        <v>3068</v>
      </c>
    </row>
    <row r="619" spans="3:3" x14ac:dyDescent="0.2">
      <c r="C619" s="2" t="s">
        <v>3042</v>
      </c>
    </row>
    <row r="620" spans="3:3" x14ac:dyDescent="0.2">
      <c r="C620" s="2" t="s">
        <v>3171</v>
      </c>
    </row>
    <row r="621" spans="3:3" x14ac:dyDescent="0.2">
      <c r="C621" s="2" t="s">
        <v>3164</v>
      </c>
    </row>
    <row r="622" spans="3:3" x14ac:dyDescent="0.2">
      <c r="C622" s="2" t="s">
        <v>3027</v>
      </c>
    </row>
    <row r="623" spans="3:3" x14ac:dyDescent="0.2">
      <c r="C623" s="2" t="s">
        <v>3114</v>
      </c>
    </row>
    <row r="624" spans="3:3" x14ac:dyDescent="0.2">
      <c r="C624" s="2" t="s">
        <v>3122</v>
      </c>
    </row>
    <row r="625" spans="3:3" x14ac:dyDescent="0.2">
      <c r="C625" s="2" t="s">
        <v>3184</v>
      </c>
    </row>
    <row r="626" spans="3:3" x14ac:dyDescent="0.2">
      <c r="C626" s="2" t="s">
        <v>3116</v>
      </c>
    </row>
    <row r="627" spans="3:3" x14ac:dyDescent="0.2">
      <c r="C627" s="2" t="s">
        <v>3115</v>
      </c>
    </row>
    <row r="628" spans="3:3" x14ac:dyDescent="0.2">
      <c r="C628" s="2" t="s">
        <v>3127</v>
      </c>
    </row>
    <row r="629" spans="3:3" x14ac:dyDescent="0.2">
      <c r="C629" s="2" t="s">
        <v>3144</v>
      </c>
    </row>
    <row r="630" spans="3:3" x14ac:dyDescent="0.2">
      <c r="C630" s="2" t="s">
        <v>3162</v>
      </c>
    </row>
    <row r="631" spans="3:3" x14ac:dyDescent="0.2">
      <c r="C631" s="2" t="s">
        <v>3086</v>
      </c>
    </row>
    <row r="632" spans="3:3" x14ac:dyDescent="0.2">
      <c r="C632" s="2" t="s">
        <v>3096</v>
      </c>
    </row>
    <row r="633" spans="3:3" x14ac:dyDescent="0.2">
      <c r="C633" s="2" t="s">
        <v>3057</v>
      </c>
    </row>
    <row r="634" spans="3:3" x14ac:dyDescent="0.2">
      <c r="C634" s="2" t="s">
        <v>3047</v>
      </c>
    </row>
    <row r="635" spans="3:3" x14ac:dyDescent="0.2">
      <c r="C635" s="2" t="s">
        <v>3125</v>
      </c>
    </row>
    <row r="636" spans="3:3" x14ac:dyDescent="0.2">
      <c r="C636" s="2" t="s">
        <v>3077</v>
      </c>
    </row>
    <row r="637" spans="3:3" x14ac:dyDescent="0.2">
      <c r="C637" s="2" t="s">
        <v>3065</v>
      </c>
    </row>
    <row r="638" spans="3:3" x14ac:dyDescent="0.2">
      <c r="C638" s="2" t="s">
        <v>3066</v>
      </c>
    </row>
    <row r="639" spans="3:3" x14ac:dyDescent="0.2">
      <c r="C639" s="2" t="s">
        <v>3151</v>
      </c>
    </row>
    <row r="640" spans="3:3" x14ac:dyDescent="0.2">
      <c r="C640" s="2" t="s">
        <v>3148</v>
      </c>
    </row>
    <row r="641" spans="3:3" x14ac:dyDescent="0.2">
      <c r="C641" s="2" t="s">
        <v>3075</v>
      </c>
    </row>
    <row r="642" spans="3:3" x14ac:dyDescent="0.2">
      <c r="C642" s="2" t="s">
        <v>3053</v>
      </c>
    </row>
    <row r="643" spans="3:3" x14ac:dyDescent="0.2">
      <c r="C643" s="2" t="s">
        <v>3120</v>
      </c>
    </row>
    <row r="644" spans="3:3" x14ac:dyDescent="0.2">
      <c r="C644" s="2" t="s">
        <v>3156</v>
      </c>
    </row>
    <row r="645" spans="3:3" x14ac:dyDescent="0.2">
      <c r="C645" s="2" t="s">
        <v>3058</v>
      </c>
    </row>
    <row r="646" spans="3:3" x14ac:dyDescent="0.2">
      <c r="C646" s="2" t="s">
        <v>3064</v>
      </c>
    </row>
    <row r="647" spans="3:3" x14ac:dyDescent="0.2">
      <c r="C647" s="2" t="s">
        <v>3061</v>
      </c>
    </row>
    <row r="648" spans="3:3" x14ac:dyDescent="0.2">
      <c r="C648" s="2" t="s">
        <v>3039</v>
      </c>
    </row>
    <row r="649" spans="3:3" x14ac:dyDescent="0.2">
      <c r="C649" s="2" t="s">
        <v>3052</v>
      </c>
    </row>
    <row r="650" spans="3:3" x14ac:dyDescent="0.2">
      <c r="C650" s="2" t="s">
        <v>3168</v>
      </c>
    </row>
    <row r="651" spans="3:3" x14ac:dyDescent="0.2">
      <c r="C651" s="2" t="s">
        <v>3041</v>
      </c>
    </row>
    <row r="652" spans="3:3" x14ac:dyDescent="0.2">
      <c r="C652" s="2" t="s">
        <v>3071</v>
      </c>
    </row>
    <row r="653" spans="3:3" x14ac:dyDescent="0.2">
      <c r="C653" s="2" t="s">
        <v>3045</v>
      </c>
    </row>
    <row r="654" spans="3:3" x14ac:dyDescent="0.2">
      <c r="C654" s="2" t="s">
        <v>3050</v>
      </c>
    </row>
    <row r="655" spans="3:3" x14ac:dyDescent="0.2">
      <c r="C655" s="2" t="s">
        <v>3165</v>
      </c>
    </row>
    <row r="656" spans="3:3" x14ac:dyDescent="0.2">
      <c r="C656" s="2" t="s">
        <v>3087</v>
      </c>
    </row>
    <row r="657" spans="3:3" x14ac:dyDescent="0.2">
      <c r="C657" s="2" t="s">
        <v>3081</v>
      </c>
    </row>
    <row r="658" spans="3:3" x14ac:dyDescent="0.2">
      <c r="C658" s="2" t="s">
        <v>3093</v>
      </c>
    </row>
    <row r="659" spans="3:3" x14ac:dyDescent="0.2">
      <c r="C659" s="2" t="s">
        <v>3099</v>
      </c>
    </row>
    <row r="660" spans="3:3" x14ac:dyDescent="0.2">
      <c r="C660" s="2" t="s">
        <v>3026</v>
      </c>
    </row>
    <row r="661" spans="3:3" x14ac:dyDescent="0.2">
      <c r="C661" s="2" t="s">
        <v>3035</v>
      </c>
    </row>
    <row r="662" spans="3:3" x14ac:dyDescent="0.2">
      <c r="C662" s="2" t="s">
        <v>3798</v>
      </c>
    </row>
    <row r="663" spans="3:3" x14ac:dyDescent="0.2">
      <c r="C663" s="2" t="s">
        <v>3032</v>
      </c>
    </row>
    <row r="664" spans="3:3" x14ac:dyDescent="0.2">
      <c r="C664" s="2" t="s">
        <v>3084</v>
      </c>
    </row>
    <row r="665" spans="3:3" x14ac:dyDescent="0.2">
      <c r="C665" s="2" t="s">
        <v>3051</v>
      </c>
    </row>
    <row r="666" spans="3:3" x14ac:dyDescent="0.2">
      <c r="C666" s="2" t="s">
        <v>3043</v>
      </c>
    </row>
    <row r="667" spans="3:3" x14ac:dyDescent="0.2">
      <c r="C667" s="2" t="s">
        <v>3799</v>
      </c>
    </row>
    <row r="668" spans="3:3" x14ac:dyDescent="0.2">
      <c r="C668" s="2" t="s">
        <v>3169</v>
      </c>
    </row>
    <row r="669" spans="3:3" x14ac:dyDescent="0.2">
      <c r="C669" s="2" t="s">
        <v>3800</v>
      </c>
    </row>
    <row r="670" spans="3:3" x14ac:dyDescent="0.2">
      <c r="C670" s="2" t="s">
        <v>3088</v>
      </c>
    </row>
    <row r="671" spans="3:3" x14ac:dyDescent="0.2">
      <c r="C671" s="2" t="s">
        <v>3801</v>
      </c>
    </row>
    <row r="672" spans="3:3" x14ac:dyDescent="0.2">
      <c r="C672" s="2" t="s">
        <v>3094</v>
      </c>
    </row>
    <row r="673" spans="3:3" x14ac:dyDescent="0.2">
      <c r="C673" s="2" t="s">
        <v>3092</v>
      </c>
    </row>
    <row r="674" spans="3:3" x14ac:dyDescent="0.2">
      <c r="C674" s="2" t="s">
        <v>3082</v>
      </c>
    </row>
    <row r="675" spans="3:3" x14ac:dyDescent="0.2">
      <c r="C675" s="2" t="s">
        <v>3091</v>
      </c>
    </row>
    <row r="676" spans="3:3" x14ac:dyDescent="0.2">
      <c r="C676" s="2" t="s">
        <v>3062</v>
      </c>
    </row>
    <row r="677" spans="3:3" x14ac:dyDescent="0.2">
      <c r="C677" s="2" t="s">
        <v>3046</v>
      </c>
    </row>
    <row r="678" spans="3:3" x14ac:dyDescent="0.2">
      <c r="C678" s="2" t="s">
        <v>3031</v>
      </c>
    </row>
    <row r="679" spans="3:3" x14ac:dyDescent="0.2">
      <c r="C679" s="2" t="s">
        <v>3802</v>
      </c>
    </row>
    <row r="680" spans="3:3" x14ac:dyDescent="0.2">
      <c r="C680" s="2" t="s">
        <v>3098</v>
      </c>
    </row>
    <row r="681" spans="3:3" x14ac:dyDescent="0.2">
      <c r="C681" s="2" t="s">
        <v>3803</v>
      </c>
    </row>
    <row r="682" spans="3:3" x14ac:dyDescent="0.2">
      <c r="C682" s="2" t="s">
        <v>3036</v>
      </c>
    </row>
    <row r="683" spans="3:3" x14ac:dyDescent="0.2">
      <c r="C683" s="2" t="s">
        <v>3100</v>
      </c>
    </row>
    <row r="684" spans="3:3" x14ac:dyDescent="0.2">
      <c r="C684" s="2" t="s">
        <v>3804</v>
      </c>
    </row>
    <row r="685" spans="3:3" x14ac:dyDescent="0.2">
      <c r="C685" s="2" t="s">
        <v>3805</v>
      </c>
    </row>
    <row r="686" spans="3:3" x14ac:dyDescent="0.2">
      <c r="C686" s="2" t="s">
        <v>3101</v>
      </c>
    </row>
    <row r="687" spans="3:3" x14ac:dyDescent="0.2">
      <c r="C687" s="2" t="s">
        <v>3806</v>
      </c>
    </row>
    <row r="688" spans="3:3" x14ac:dyDescent="0.2">
      <c r="C688" s="2" t="s">
        <v>3807</v>
      </c>
    </row>
    <row r="689" spans="3:3" x14ac:dyDescent="0.2">
      <c r="C689" s="2" t="s">
        <v>3037</v>
      </c>
    </row>
    <row r="690" spans="3:3" x14ac:dyDescent="0.2">
      <c r="C690" s="2" t="s">
        <v>3808</v>
      </c>
    </row>
    <row r="691" spans="3:3" x14ac:dyDescent="0.2">
      <c r="C691" s="2" t="s">
        <v>3809</v>
      </c>
    </row>
    <row r="692" spans="3:3" x14ac:dyDescent="0.2">
      <c r="C692" s="2" t="s">
        <v>3810</v>
      </c>
    </row>
    <row r="693" spans="3:3" x14ac:dyDescent="0.2">
      <c r="C693" s="2" t="s">
        <v>3811</v>
      </c>
    </row>
    <row r="694" spans="3:3" x14ac:dyDescent="0.2">
      <c r="C694" s="2" t="s">
        <v>3812</v>
      </c>
    </row>
    <row r="695" spans="3:3" x14ac:dyDescent="0.2">
      <c r="C695" s="2" t="s">
        <v>3813</v>
      </c>
    </row>
    <row r="696" spans="3:3" x14ac:dyDescent="0.2">
      <c r="C696" s="2" t="s">
        <v>3814</v>
      </c>
    </row>
    <row r="697" spans="3:3" x14ac:dyDescent="0.2">
      <c r="C697" s="2" t="s">
        <v>3815</v>
      </c>
    </row>
    <row r="698" spans="3:3" x14ac:dyDescent="0.2">
      <c r="C698" s="2" t="s">
        <v>3816</v>
      </c>
    </row>
    <row r="699" spans="3:3" x14ac:dyDescent="0.2">
      <c r="C699" s="2" t="s">
        <v>3817</v>
      </c>
    </row>
    <row r="700" spans="3:3" x14ac:dyDescent="0.2">
      <c r="C700" s="2" t="s">
        <v>3818</v>
      </c>
    </row>
    <row r="701" spans="3:3" x14ac:dyDescent="0.2">
      <c r="C701" s="2" t="s">
        <v>3819</v>
      </c>
    </row>
    <row r="702" spans="3:3" x14ac:dyDescent="0.2">
      <c r="C702" s="2" t="s">
        <v>3820</v>
      </c>
    </row>
    <row r="703" spans="3:3" x14ac:dyDescent="0.2">
      <c r="C703" s="2" t="s">
        <v>3821</v>
      </c>
    </row>
    <row r="704" spans="3:3" x14ac:dyDescent="0.2">
      <c r="C704" s="2" t="s">
        <v>3822</v>
      </c>
    </row>
    <row r="705" spans="3:3" x14ac:dyDescent="0.2">
      <c r="C705" s="2" t="s">
        <v>3823</v>
      </c>
    </row>
    <row r="706" spans="3:3" x14ac:dyDescent="0.2">
      <c r="C706" s="2" t="s">
        <v>3824</v>
      </c>
    </row>
    <row r="707" spans="3:3" x14ac:dyDescent="0.2">
      <c r="C707" s="2" t="s">
        <v>3825</v>
      </c>
    </row>
    <row r="708" spans="3:3" x14ac:dyDescent="0.2">
      <c r="C708" s="2" t="s">
        <v>3826</v>
      </c>
    </row>
    <row r="709" spans="3:3" x14ac:dyDescent="0.2">
      <c r="C709" s="2" t="s">
        <v>3827</v>
      </c>
    </row>
    <row r="710" spans="3:3" x14ac:dyDescent="0.2">
      <c r="C710" s="2" t="s">
        <v>3828</v>
      </c>
    </row>
    <row r="711" spans="3:3" x14ac:dyDescent="0.2">
      <c r="C711" s="2" t="s">
        <v>3829</v>
      </c>
    </row>
    <row r="712" spans="3:3" x14ac:dyDescent="0.2">
      <c r="C712" s="2" t="s">
        <v>3830</v>
      </c>
    </row>
    <row r="713" spans="3:3" x14ac:dyDescent="0.2">
      <c r="C713" s="2" t="s">
        <v>3831</v>
      </c>
    </row>
    <row r="714" spans="3:3" x14ac:dyDescent="0.2">
      <c r="C714" s="2" t="s">
        <v>3832</v>
      </c>
    </row>
    <row r="715" spans="3:3" x14ac:dyDescent="0.2">
      <c r="C715" s="2" t="s">
        <v>3833</v>
      </c>
    </row>
    <row r="716" spans="3:3" x14ac:dyDescent="0.2">
      <c r="C716" s="2" t="s">
        <v>3834</v>
      </c>
    </row>
    <row r="717" spans="3:3" x14ac:dyDescent="0.2">
      <c r="C717" s="2" t="s">
        <v>3835</v>
      </c>
    </row>
    <row r="718" spans="3:3" x14ac:dyDescent="0.2">
      <c r="C718" s="2" t="s">
        <v>3836</v>
      </c>
    </row>
    <row r="719" spans="3:3" x14ac:dyDescent="0.2">
      <c r="C719" s="2" t="s">
        <v>3837</v>
      </c>
    </row>
    <row r="720" spans="3:3" x14ac:dyDescent="0.2">
      <c r="C720" s="2" t="s">
        <v>3838</v>
      </c>
    </row>
    <row r="721" spans="3:3" x14ac:dyDescent="0.2">
      <c r="C721" s="2" t="s">
        <v>3839</v>
      </c>
    </row>
    <row r="722" spans="3:3" x14ac:dyDescent="0.2">
      <c r="C722" s="2" t="s">
        <v>3840</v>
      </c>
    </row>
    <row r="723" spans="3:3" x14ac:dyDescent="0.2">
      <c r="C723" s="2" t="s">
        <v>3841</v>
      </c>
    </row>
    <row r="724" spans="3:3" x14ac:dyDescent="0.2">
      <c r="C724" s="2" t="s">
        <v>3842</v>
      </c>
    </row>
    <row r="725" spans="3:3" x14ac:dyDescent="0.2">
      <c r="C725" s="2" t="s">
        <v>3843</v>
      </c>
    </row>
    <row r="726" spans="3:3" x14ac:dyDescent="0.2">
      <c r="C726" s="2" t="s">
        <v>3844</v>
      </c>
    </row>
    <row r="727" spans="3:3" x14ac:dyDescent="0.2">
      <c r="C727" s="2" t="s">
        <v>3845</v>
      </c>
    </row>
    <row r="728" spans="3:3" x14ac:dyDescent="0.2">
      <c r="C728" s="2" t="s">
        <v>3846</v>
      </c>
    </row>
    <row r="729" spans="3:3" x14ac:dyDescent="0.2">
      <c r="C729" s="2" t="s">
        <v>3847</v>
      </c>
    </row>
    <row r="730" spans="3:3" x14ac:dyDescent="0.2">
      <c r="C730" s="2" t="s">
        <v>3848</v>
      </c>
    </row>
    <row r="731" spans="3:3" x14ac:dyDescent="0.2">
      <c r="C731" s="2" t="s">
        <v>3849</v>
      </c>
    </row>
    <row r="732" spans="3:3" x14ac:dyDescent="0.2">
      <c r="C732" s="2" t="s">
        <v>3850</v>
      </c>
    </row>
    <row r="733" spans="3:3" x14ac:dyDescent="0.2">
      <c r="C733" s="2" t="s">
        <v>3851</v>
      </c>
    </row>
    <row r="734" spans="3:3" x14ac:dyDescent="0.2">
      <c r="C734" s="2" t="s">
        <v>3852</v>
      </c>
    </row>
    <row r="735" spans="3:3" x14ac:dyDescent="0.2">
      <c r="C735" s="2" t="s">
        <v>3853</v>
      </c>
    </row>
    <row r="736" spans="3:3" x14ac:dyDescent="0.2">
      <c r="C736" s="2" t="s">
        <v>3854</v>
      </c>
    </row>
    <row r="737" spans="3:3" x14ac:dyDescent="0.2">
      <c r="C737" s="2" t="s">
        <v>3855</v>
      </c>
    </row>
    <row r="738" spans="3:3" x14ac:dyDescent="0.2">
      <c r="C738" s="2" t="s">
        <v>3856</v>
      </c>
    </row>
    <row r="739" spans="3:3" x14ac:dyDescent="0.2">
      <c r="C739" s="2" t="s">
        <v>3857</v>
      </c>
    </row>
    <row r="740" spans="3:3" x14ac:dyDescent="0.2">
      <c r="C740" s="2" t="s">
        <v>3858</v>
      </c>
    </row>
    <row r="741" spans="3:3" x14ac:dyDescent="0.2">
      <c r="C741" s="2" t="s">
        <v>3859</v>
      </c>
    </row>
    <row r="742" spans="3:3" x14ac:dyDescent="0.2">
      <c r="C742" s="2" t="s">
        <v>3860</v>
      </c>
    </row>
    <row r="743" spans="3:3" x14ac:dyDescent="0.2">
      <c r="C743" s="2" t="s">
        <v>3861</v>
      </c>
    </row>
    <row r="744" spans="3:3" x14ac:dyDescent="0.2">
      <c r="C744" s="2" t="s">
        <v>3862</v>
      </c>
    </row>
    <row r="745" spans="3:3" x14ac:dyDescent="0.2">
      <c r="C745" s="2" t="s">
        <v>3863</v>
      </c>
    </row>
    <row r="746" spans="3:3" x14ac:dyDescent="0.2">
      <c r="C746" s="2" t="s">
        <v>3864</v>
      </c>
    </row>
    <row r="747" spans="3:3" x14ac:dyDescent="0.2">
      <c r="C747" s="2" t="s">
        <v>3865</v>
      </c>
    </row>
    <row r="748" spans="3:3" x14ac:dyDescent="0.2">
      <c r="C748" s="2" t="s">
        <v>3866</v>
      </c>
    </row>
    <row r="749" spans="3:3" x14ac:dyDescent="0.2">
      <c r="C749" s="2" t="s">
        <v>3867</v>
      </c>
    </row>
    <row r="750" spans="3:3" x14ac:dyDescent="0.2">
      <c r="C750" s="2" t="s">
        <v>3868</v>
      </c>
    </row>
    <row r="751" spans="3:3" x14ac:dyDescent="0.2">
      <c r="C751" s="2" t="s">
        <v>3869</v>
      </c>
    </row>
    <row r="752" spans="3:3" x14ac:dyDescent="0.2">
      <c r="C752" s="2" t="s">
        <v>3870</v>
      </c>
    </row>
    <row r="753" spans="3:3" x14ac:dyDescent="0.2">
      <c r="C753" s="2" t="s">
        <v>3871</v>
      </c>
    </row>
    <row r="754" spans="3:3" x14ac:dyDescent="0.2">
      <c r="C754" s="2" t="s">
        <v>3872</v>
      </c>
    </row>
    <row r="755" spans="3:3" x14ac:dyDescent="0.2">
      <c r="C755" s="2" t="s">
        <v>3873</v>
      </c>
    </row>
    <row r="756" spans="3:3" x14ac:dyDescent="0.2">
      <c r="C756" s="2" t="s">
        <v>3874</v>
      </c>
    </row>
    <row r="757" spans="3:3" x14ac:dyDescent="0.2">
      <c r="C757" s="2" t="s">
        <v>3875</v>
      </c>
    </row>
    <row r="758" spans="3:3" x14ac:dyDescent="0.2">
      <c r="C758" s="2" t="s">
        <v>3876</v>
      </c>
    </row>
    <row r="759" spans="3:3" x14ac:dyDescent="0.2">
      <c r="C759" s="2" t="s">
        <v>3877</v>
      </c>
    </row>
    <row r="760" spans="3:3" x14ac:dyDescent="0.2">
      <c r="C760" s="2" t="s">
        <v>3878</v>
      </c>
    </row>
    <row r="761" spans="3:3" x14ac:dyDescent="0.2">
      <c r="C761" s="2" t="s">
        <v>3879</v>
      </c>
    </row>
    <row r="762" spans="3:3" x14ac:dyDescent="0.2">
      <c r="C762" s="2" t="s">
        <v>3880</v>
      </c>
    </row>
    <row r="763" spans="3:3" x14ac:dyDescent="0.2">
      <c r="C763" s="2" t="s">
        <v>3881</v>
      </c>
    </row>
    <row r="764" spans="3:3" x14ac:dyDescent="0.2">
      <c r="C764" s="2" t="s">
        <v>3882</v>
      </c>
    </row>
    <row r="765" spans="3:3" x14ac:dyDescent="0.2">
      <c r="C765" s="2" t="s">
        <v>3883</v>
      </c>
    </row>
    <row r="766" spans="3:3" x14ac:dyDescent="0.2">
      <c r="C766" s="2" t="s">
        <v>3884</v>
      </c>
    </row>
    <row r="767" spans="3:3" x14ac:dyDescent="0.2">
      <c r="C767" s="2" t="s">
        <v>3885</v>
      </c>
    </row>
    <row r="768" spans="3:3" x14ac:dyDescent="0.2">
      <c r="C768" s="2" t="s">
        <v>3886</v>
      </c>
    </row>
    <row r="769" spans="3:3" x14ac:dyDescent="0.2">
      <c r="C769" s="2" t="s">
        <v>3887</v>
      </c>
    </row>
    <row r="770" spans="3:3" x14ac:dyDescent="0.2">
      <c r="C770" s="2" t="s">
        <v>3888</v>
      </c>
    </row>
    <row r="771" spans="3:3" x14ac:dyDescent="0.2">
      <c r="C771" s="2" t="s">
        <v>3889</v>
      </c>
    </row>
    <row r="772" spans="3:3" x14ac:dyDescent="0.2">
      <c r="C772" s="2" t="s">
        <v>3890</v>
      </c>
    </row>
    <row r="773" spans="3:3" x14ac:dyDescent="0.2">
      <c r="C773" s="2" t="s">
        <v>3891</v>
      </c>
    </row>
    <row r="774" spans="3:3" x14ac:dyDescent="0.2">
      <c r="C774" s="2" t="s">
        <v>3892</v>
      </c>
    </row>
    <row r="775" spans="3:3" x14ac:dyDescent="0.2">
      <c r="C775" s="2" t="s">
        <v>3893</v>
      </c>
    </row>
    <row r="776" spans="3:3" x14ac:dyDescent="0.2">
      <c r="C776" s="2" t="s">
        <v>3894</v>
      </c>
    </row>
    <row r="777" spans="3:3" x14ac:dyDescent="0.2">
      <c r="C777" s="2" t="s">
        <v>3895</v>
      </c>
    </row>
    <row r="778" spans="3:3" x14ac:dyDescent="0.2">
      <c r="C778" s="2" t="s">
        <v>3896</v>
      </c>
    </row>
    <row r="779" spans="3:3" x14ac:dyDescent="0.2">
      <c r="C779" s="2" t="s">
        <v>3897</v>
      </c>
    </row>
    <row r="780" spans="3:3" x14ac:dyDescent="0.2">
      <c r="C780" s="2" t="s">
        <v>3898</v>
      </c>
    </row>
    <row r="781" spans="3:3" x14ac:dyDescent="0.2">
      <c r="C781" s="2" t="s">
        <v>3899</v>
      </c>
    </row>
    <row r="782" spans="3:3" x14ac:dyDescent="0.2">
      <c r="C782" s="2" t="s">
        <v>3900</v>
      </c>
    </row>
    <row r="783" spans="3:3" x14ac:dyDescent="0.2">
      <c r="C783" s="2" t="s">
        <v>3901</v>
      </c>
    </row>
    <row r="784" spans="3:3" x14ac:dyDescent="0.2">
      <c r="C784" s="2" t="s">
        <v>3902</v>
      </c>
    </row>
    <row r="785" spans="3:3" x14ac:dyDescent="0.2">
      <c r="C785" s="2" t="s">
        <v>3377</v>
      </c>
    </row>
    <row r="786" spans="3:3" x14ac:dyDescent="0.2">
      <c r="C786" s="2" t="s">
        <v>3275</v>
      </c>
    </row>
    <row r="787" spans="3:3" x14ac:dyDescent="0.2">
      <c r="C787" s="2" t="s">
        <v>3044</v>
      </c>
    </row>
    <row r="788" spans="3:3" x14ac:dyDescent="0.2">
      <c r="C788" s="2" t="s">
        <v>3903</v>
      </c>
    </row>
    <row r="789" spans="3:3" x14ac:dyDescent="0.2">
      <c r="C789" s="2" t="s">
        <v>3904</v>
      </c>
    </row>
    <row r="790" spans="3:3" x14ac:dyDescent="0.2">
      <c r="C790" s="2" t="s">
        <v>3905</v>
      </c>
    </row>
    <row r="791" spans="3:3" x14ac:dyDescent="0.2">
      <c r="C791" s="2" t="s">
        <v>3108</v>
      </c>
    </row>
    <row r="792" spans="3:3" x14ac:dyDescent="0.2">
      <c r="C792" s="2" t="s">
        <v>3155</v>
      </c>
    </row>
    <row r="793" spans="3:3" x14ac:dyDescent="0.2">
      <c r="C793" s="2" t="s">
        <v>3906</v>
      </c>
    </row>
    <row r="794" spans="3:3" x14ac:dyDescent="0.2">
      <c r="C794" s="2" t="s">
        <v>3907</v>
      </c>
    </row>
    <row r="795" spans="3:3" x14ac:dyDescent="0.2">
      <c r="C795" s="2" t="s">
        <v>3908</v>
      </c>
    </row>
    <row r="796" spans="3:3" x14ac:dyDescent="0.2">
      <c r="C796" s="2" t="s">
        <v>3128</v>
      </c>
    </row>
    <row r="797" spans="3:3" x14ac:dyDescent="0.2">
      <c r="C797" s="2" t="s">
        <v>3179</v>
      </c>
    </row>
    <row r="798" spans="3:3" x14ac:dyDescent="0.2">
      <c r="C798" s="2" t="s">
        <v>3225</v>
      </c>
    </row>
    <row r="799" spans="3:3" x14ac:dyDescent="0.2">
      <c r="C799" s="2" t="s">
        <v>3219</v>
      </c>
    </row>
    <row r="800" spans="3:3" x14ac:dyDescent="0.2">
      <c r="C800" s="2" t="s">
        <v>3909</v>
      </c>
    </row>
    <row r="801" spans="3:3" x14ac:dyDescent="0.2">
      <c r="C801" s="2" t="s">
        <v>3254</v>
      </c>
    </row>
    <row r="802" spans="3:3" x14ac:dyDescent="0.2">
      <c r="C802" s="2" t="s">
        <v>3133</v>
      </c>
    </row>
  </sheetData>
  <mergeCells count="3">
    <mergeCell ref="A3:A4"/>
    <mergeCell ref="A218:L218"/>
    <mergeCell ref="O218:P218"/>
  </mergeCells>
  <conditionalFormatting sqref="B3">
    <cfRule type="duplicateValues" dxfId="17" priority="4"/>
  </conditionalFormatting>
  <conditionalFormatting sqref="B4:B217">
    <cfRule type="duplicateValues" dxfId="16" priority="81"/>
  </conditionalFormatting>
  <conditionalFormatting sqref="C226:C802">
    <cfRule type="duplicateValues" dxfId="15" priority="3"/>
  </conditionalFormatting>
  <conditionalFormatting sqref="C1:C1048576">
    <cfRule type="duplicateValues" dxfId="9" priority="2"/>
    <cfRule type="duplicateValues" dxfId="10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88"/>
  <sheetViews>
    <sheetView zoomScale="110" zoomScaleNormal="110" workbookViewId="0">
      <pane xSplit="3" ySplit="2" topLeftCell="D3" activePane="bottomRight" state="frozen"/>
      <selection activeCell="F207" sqref="F207"/>
      <selection pane="topRight" activeCell="F207" sqref="F207"/>
      <selection pane="bottomLeft" activeCell="F207" sqref="F207"/>
      <selection pane="bottomRight" activeCell="H8" sqref="H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7" x14ac:dyDescent="0.2">
      <c r="H1" s="5"/>
    </row>
    <row r="2" spans="1:17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  <c r="Q2" s="11"/>
    </row>
    <row r="3" spans="1:17" ht="39" customHeight="1" x14ac:dyDescent="0.2">
      <c r="A3" s="108" t="s">
        <v>3022</v>
      </c>
      <c r="B3" s="101" t="s">
        <v>3023</v>
      </c>
      <c r="C3" s="9" t="s">
        <v>3024</v>
      </c>
      <c r="D3" s="75" t="s">
        <v>292</v>
      </c>
      <c r="E3" s="13">
        <v>44423</v>
      </c>
      <c r="F3" s="75" t="s">
        <v>1452</v>
      </c>
      <c r="G3" s="13">
        <v>44427</v>
      </c>
      <c r="H3" s="10" t="s">
        <v>2180</v>
      </c>
      <c r="I3" s="1">
        <v>60</v>
      </c>
      <c r="J3" s="1">
        <v>43</v>
      </c>
      <c r="K3" s="1">
        <v>12</v>
      </c>
      <c r="L3" s="1">
        <v>2</v>
      </c>
      <c r="M3" s="79">
        <v>7.74</v>
      </c>
      <c r="N3" s="8">
        <v>8</v>
      </c>
      <c r="O3" s="62">
        <v>3000</v>
      </c>
      <c r="P3" s="63">
        <f>Table224523689101112131415161718192021222423456723456891011121314151617181920212223242526[[#This Row],[PEMBULATAN]]*O3</f>
        <v>24000</v>
      </c>
      <c r="Q3" s="11"/>
    </row>
    <row r="4" spans="1:17" ht="22.5" customHeight="1" x14ac:dyDescent="0.2">
      <c r="A4" s="143" t="s">
        <v>32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SUBTOTAL(109,Table224523689101112131415161718192021222423456723456891011121314151617181920212223242526[KG VOLUME])</f>
        <v>7.74</v>
      </c>
      <c r="N4" s="66">
        <f>SUM(N3:N3)</f>
        <v>8</v>
      </c>
      <c r="O4" s="146">
        <f>SUM(P3:P3)</f>
        <v>24000</v>
      </c>
      <c r="P4" s="147"/>
    </row>
    <row r="5" spans="1:17" ht="22.5" customHeight="1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  <c r="N5" s="84" t="s">
        <v>53</v>
      </c>
      <c r="O5" s="83"/>
      <c r="P5" s="83">
        <f>O4*10%</f>
        <v>2400</v>
      </c>
    </row>
    <row r="6" spans="1:17" x14ac:dyDescent="0.2">
      <c r="A6" s="11"/>
      <c r="B6" s="54" t="s">
        <v>46</v>
      </c>
      <c r="C6" s="53"/>
      <c r="D6" s="55" t="s">
        <v>47</v>
      </c>
      <c r="H6" s="61"/>
      <c r="N6" s="60" t="s">
        <v>33</v>
      </c>
      <c r="P6" s="67">
        <f>O4*1%</f>
        <v>240</v>
      </c>
    </row>
    <row r="7" spans="1:17" x14ac:dyDescent="0.2">
      <c r="A7" s="11"/>
      <c r="H7" s="61"/>
      <c r="N7" s="60" t="s">
        <v>34</v>
      </c>
      <c r="P7" s="69">
        <v>0</v>
      </c>
    </row>
    <row r="8" spans="1:17" ht="15.75" thickBot="1" x14ac:dyDescent="0.25">
      <c r="A8" s="11"/>
      <c r="H8" s="61"/>
      <c r="N8" s="60" t="s">
        <v>35</v>
      </c>
      <c r="P8" s="69">
        <v>0</v>
      </c>
    </row>
    <row r="9" spans="1:17" x14ac:dyDescent="0.2">
      <c r="A9" s="11"/>
      <c r="H9" s="61"/>
      <c r="N9" s="64" t="s">
        <v>36</v>
      </c>
      <c r="O9" s="65"/>
      <c r="P9" s="68">
        <f>O4-P5+P6</f>
        <v>21840</v>
      </c>
    </row>
    <row r="10" spans="1:17" x14ac:dyDescent="0.2">
      <c r="B10" s="54"/>
      <c r="C10" s="53"/>
      <c r="D10" s="55"/>
    </row>
    <row r="12" spans="1:17" x14ac:dyDescent="0.2">
      <c r="A12" s="11"/>
      <c r="C12" s="53" t="s">
        <v>3713</v>
      </c>
      <c r="H12" s="61"/>
      <c r="P12" s="70"/>
    </row>
    <row r="13" spans="1:17" x14ac:dyDescent="0.2">
      <c r="A13" s="11"/>
      <c r="C13" s="2" t="s">
        <v>3714</v>
      </c>
      <c r="H13" s="61"/>
      <c r="O13" s="56"/>
      <c r="P13" s="70"/>
    </row>
    <row r="14" spans="1:17" s="3" customFormat="1" x14ac:dyDescent="0.25">
      <c r="A14" s="11"/>
      <c r="B14" s="2"/>
      <c r="C14" s="2" t="s">
        <v>3715</v>
      </c>
      <c r="E14" s="12"/>
      <c r="H14" s="61"/>
      <c r="N14" s="14"/>
      <c r="O14" s="14"/>
      <c r="P14" s="14"/>
    </row>
    <row r="15" spans="1:17" s="3" customFormat="1" x14ac:dyDescent="0.25">
      <c r="A15" s="11"/>
      <c r="B15" s="2"/>
      <c r="C15" s="2" t="s">
        <v>3402</v>
      </c>
      <c r="E15" s="12"/>
      <c r="H15" s="61"/>
      <c r="N15" s="14"/>
      <c r="O15" s="14"/>
      <c r="P15" s="14"/>
    </row>
    <row r="16" spans="1:17" s="3" customFormat="1" x14ac:dyDescent="0.2">
      <c r="A16" s="11"/>
      <c r="B16" s="2"/>
      <c r="C16" s="53" t="s">
        <v>3716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3399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3717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3383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3393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3394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3382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3371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3362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3374</v>
      </c>
      <c r="E25" s="12"/>
      <c r="H25" s="61"/>
      <c r="N25" s="14"/>
      <c r="O25" s="14"/>
      <c r="P25" s="14"/>
    </row>
    <row r="26" spans="1:16" x14ac:dyDescent="0.2">
      <c r="C26" s="2" t="s">
        <v>3375</v>
      </c>
    </row>
    <row r="27" spans="1:16" x14ac:dyDescent="0.2">
      <c r="C27" s="2" t="s">
        <v>3373</v>
      </c>
    </row>
    <row r="28" spans="1:16" x14ac:dyDescent="0.2">
      <c r="C28" s="2" t="s">
        <v>3350</v>
      </c>
    </row>
    <row r="29" spans="1:16" x14ac:dyDescent="0.2">
      <c r="C29" s="2" t="s">
        <v>3359</v>
      </c>
    </row>
    <row r="30" spans="1:16" x14ac:dyDescent="0.2">
      <c r="C30" s="2" t="s">
        <v>3366</v>
      </c>
    </row>
    <row r="31" spans="1:16" x14ac:dyDescent="0.2">
      <c r="C31" s="2" t="s">
        <v>3368</v>
      </c>
    </row>
    <row r="32" spans="1:16" x14ac:dyDescent="0.2">
      <c r="C32" s="2" t="s">
        <v>3352</v>
      </c>
    </row>
    <row r="33" spans="3:3" x14ac:dyDescent="0.2">
      <c r="C33" s="2" t="s">
        <v>3358</v>
      </c>
    </row>
    <row r="34" spans="3:3" x14ac:dyDescent="0.2">
      <c r="C34" s="2" t="s">
        <v>3367</v>
      </c>
    </row>
    <row r="35" spans="3:3" x14ac:dyDescent="0.2">
      <c r="C35" s="2" t="s">
        <v>3348</v>
      </c>
    </row>
    <row r="36" spans="3:3" x14ac:dyDescent="0.2">
      <c r="C36" s="2" t="s">
        <v>3341</v>
      </c>
    </row>
    <row r="37" spans="3:3" x14ac:dyDescent="0.2">
      <c r="C37" s="2" t="s">
        <v>3345</v>
      </c>
    </row>
    <row r="38" spans="3:3" x14ac:dyDescent="0.2">
      <c r="C38" s="2" t="s">
        <v>3322</v>
      </c>
    </row>
    <row r="39" spans="3:3" x14ac:dyDescent="0.2">
      <c r="C39" s="2" t="s">
        <v>3320</v>
      </c>
    </row>
    <row r="40" spans="3:3" x14ac:dyDescent="0.2">
      <c r="C40" s="2" t="s">
        <v>3306</v>
      </c>
    </row>
    <row r="41" spans="3:3" x14ac:dyDescent="0.2">
      <c r="C41" s="2" t="s">
        <v>3299</v>
      </c>
    </row>
    <row r="42" spans="3:3" x14ac:dyDescent="0.2">
      <c r="C42" s="2" t="s">
        <v>3280</v>
      </c>
    </row>
    <row r="43" spans="3:3" x14ac:dyDescent="0.2">
      <c r="C43" s="2" t="s">
        <v>3302</v>
      </c>
    </row>
    <row r="44" spans="3:3" x14ac:dyDescent="0.2">
      <c r="C44" s="2" t="s">
        <v>3333</v>
      </c>
    </row>
    <row r="45" spans="3:3" x14ac:dyDescent="0.2">
      <c r="C45" s="2" t="s">
        <v>3298</v>
      </c>
    </row>
    <row r="46" spans="3:3" x14ac:dyDescent="0.2">
      <c r="C46" s="2" t="s">
        <v>3301</v>
      </c>
    </row>
    <row r="47" spans="3:3" x14ac:dyDescent="0.2">
      <c r="C47" s="2" t="s">
        <v>3379</v>
      </c>
    </row>
    <row r="48" spans="3:3" x14ac:dyDescent="0.2">
      <c r="C48" s="2" t="s">
        <v>3365</v>
      </c>
    </row>
    <row r="49" spans="3:3" x14ac:dyDescent="0.2">
      <c r="C49" s="2" t="s">
        <v>3356</v>
      </c>
    </row>
    <row r="50" spans="3:3" x14ac:dyDescent="0.2">
      <c r="C50" s="2" t="s">
        <v>3346</v>
      </c>
    </row>
    <row r="51" spans="3:3" x14ac:dyDescent="0.2">
      <c r="C51" s="2" t="s">
        <v>3335</v>
      </c>
    </row>
    <row r="52" spans="3:3" x14ac:dyDescent="0.2">
      <c r="C52" s="2" t="s">
        <v>3384</v>
      </c>
    </row>
    <row r="53" spans="3:3" x14ac:dyDescent="0.2">
      <c r="C53" s="2" t="s">
        <v>3339</v>
      </c>
    </row>
    <row r="54" spans="3:3" x14ac:dyDescent="0.2">
      <c r="C54" s="2" t="s">
        <v>3327</v>
      </c>
    </row>
    <row r="55" spans="3:3" x14ac:dyDescent="0.2">
      <c r="C55" s="2" t="s">
        <v>3386</v>
      </c>
    </row>
    <row r="56" spans="3:3" x14ac:dyDescent="0.2">
      <c r="C56" s="2" t="s">
        <v>3318</v>
      </c>
    </row>
    <row r="57" spans="3:3" x14ac:dyDescent="0.2">
      <c r="C57" s="2" t="s">
        <v>3325</v>
      </c>
    </row>
    <row r="58" spans="3:3" x14ac:dyDescent="0.2">
      <c r="C58" s="2" t="s">
        <v>3309</v>
      </c>
    </row>
    <row r="59" spans="3:3" x14ac:dyDescent="0.2">
      <c r="C59" s="2" t="s">
        <v>3314</v>
      </c>
    </row>
    <row r="60" spans="3:3" x14ac:dyDescent="0.2">
      <c r="C60" s="2" t="s">
        <v>3290</v>
      </c>
    </row>
    <row r="61" spans="3:3" x14ac:dyDescent="0.2">
      <c r="C61" s="2" t="s">
        <v>3268</v>
      </c>
    </row>
    <row r="62" spans="3:3" x14ac:dyDescent="0.2">
      <c r="C62" s="2" t="s">
        <v>3288</v>
      </c>
    </row>
    <row r="63" spans="3:3" x14ac:dyDescent="0.2">
      <c r="C63" s="2" t="s">
        <v>3287</v>
      </c>
    </row>
    <row r="64" spans="3:3" x14ac:dyDescent="0.2">
      <c r="C64" s="2" t="s">
        <v>3261</v>
      </c>
    </row>
    <row r="65" spans="3:3" x14ac:dyDescent="0.2">
      <c r="C65" s="2" t="s">
        <v>3274</v>
      </c>
    </row>
    <row r="66" spans="3:3" x14ac:dyDescent="0.2">
      <c r="C66" s="2" t="s">
        <v>3246</v>
      </c>
    </row>
    <row r="67" spans="3:3" x14ac:dyDescent="0.2">
      <c r="C67" s="2" t="s">
        <v>3259</v>
      </c>
    </row>
    <row r="68" spans="3:3" x14ac:dyDescent="0.2">
      <c r="C68" s="2" t="s">
        <v>3266</v>
      </c>
    </row>
    <row r="69" spans="3:3" x14ac:dyDescent="0.2">
      <c r="C69" s="2" t="s">
        <v>3338</v>
      </c>
    </row>
    <row r="70" spans="3:3" x14ac:dyDescent="0.2">
      <c r="C70" s="2" t="s">
        <v>3269</v>
      </c>
    </row>
    <row r="71" spans="3:3" x14ac:dyDescent="0.2">
      <c r="C71" s="2" t="s">
        <v>3243</v>
      </c>
    </row>
    <row r="72" spans="3:3" x14ac:dyDescent="0.2">
      <c r="C72" s="2" t="s">
        <v>3242</v>
      </c>
    </row>
    <row r="73" spans="3:3" x14ac:dyDescent="0.2">
      <c r="C73" s="2" t="s">
        <v>3244</v>
      </c>
    </row>
    <row r="74" spans="3:3" x14ac:dyDescent="0.2">
      <c r="C74" s="2" t="s">
        <v>3389</v>
      </c>
    </row>
    <row r="75" spans="3:3" x14ac:dyDescent="0.2">
      <c r="C75" s="2" t="s">
        <v>3390</v>
      </c>
    </row>
    <row r="76" spans="3:3" x14ac:dyDescent="0.2">
      <c r="C76" s="2" t="s">
        <v>3391</v>
      </c>
    </row>
    <row r="77" spans="3:3" x14ac:dyDescent="0.2">
      <c r="C77" s="2" t="s">
        <v>3256</v>
      </c>
    </row>
    <row r="78" spans="3:3" x14ac:dyDescent="0.2">
      <c r="C78" s="2" t="s">
        <v>3353</v>
      </c>
    </row>
    <row r="79" spans="3:3" x14ac:dyDescent="0.2">
      <c r="C79" s="2" t="s">
        <v>3340</v>
      </c>
    </row>
    <row r="80" spans="3:3" x14ac:dyDescent="0.2">
      <c r="C80" s="2" t="s">
        <v>3351</v>
      </c>
    </row>
    <row r="81" spans="3:3" x14ac:dyDescent="0.2">
      <c r="C81" s="2" t="s">
        <v>3282</v>
      </c>
    </row>
    <row r="82" spans="3:3" x14ac:dyDescent="0.2">
      <c r="C82" s="2" t="s">
        <v>3328</v>
      </c>
    </row>
    <row r="83" spans="3:3" x14ac:dyDescent="0.2">
      <c r="C83" s="2" t="s">
        <v>3317</v>
      </c>
    </row>
    <row r="84" spans="3:3" x14ac:dyDescent="0.2">
      <c r="C84" s="2" t="s">
        <v>3291</v>
      </c>
    </row>
    <row r="85" spans="3:3" x14ac:dyDescent="0.2">
      <c r="C85" s="2" t="s">
        <v>3277</v>
      </c>
    </row>
    <row r="86" spans="3:3" x14ac:dyDescent="0.2">
      <c r="C86" s="2" t="s">
        <v>3289</v>
      </c>
    </row>
    <row r="87" spans="3:3" x14ac:dyDescent="0.2">
      <c r="C87" s="2" t="s">
        <v>3273</v>
      </c>
    </row>
    <row r="88" spans="3:3" x14ac:dyDescent="0.2">
      <c r="C88" s="2" t="s">
        <v>3227</v>
      </c>
    </row>
    <row r="89" spans="3:3" x14ac:dyDescent="0.2">
      <c r="C89" s="2" t="s">
        <v>3331</v>
      </c>
    </row>
    <row r="90" spans="3:3" x14ac:dyDescent="0.2">
      <c r="C90" s="2" t="s">
        <v>3265</v>
      </c>
    </row>
    <row r="91" spans="3:3" x14ac:dyDescent="0.2">
      <c r="C91" s="2" t="s">
        <v>3304</v>
      </c>
    </row>
    <row r="92" spans="3:3" x14ac:dyDescent="0.2">
      <c r="C92" s="2" t="s">
        <v>3293</v>
      </c>
    </row>
    <row r="93" spans="3:3" x14ac:dyDescent="0.2">
      <c r="C93" s="2" t="s">
        <v>3214</v>
      </c>
    </row>
    <row r="94" spans="3:3" x14ac:dyDescent="0.2">
      <c r="C94" s="2" t="s">
        <v>3230</v>
      </c>
    </row>
    <row r="95" spans="3:3" x14ac:dyDescent="0.2">
      <c r="C95" s="2" t="s">
        <v>3221</v>
      </c>
    </row>
    <row r="96" spans="3:3" x14ac:dyDescent="0.2">
      <c r="C96" s="2" t="s">
        <v>3218</v>
      </c>
    </row>
    <row r="97" spans="3:3" x14ac:dyDescent="0.2">
      <c r="C97" s="2" t="s">
        <v>3224</v>
      </c>
    </row>
    <row r="98" spans="3:3" x14ac:dyDescent="0.2">
      <c r="C98" s="2" t="s">
        <v>3222</v>
      </c>
    </row>
    <row r="99" spans="3:3" x14ac:dyDescent="0.2">
      <c r="C99" s="2" t="s">
        <v>3223</v>
      </c>
    </row>
    <row r="100" spans="3:3" x14ac:dyDescent="0.2">
      <c r="C100" s="2" t="s">
        <v>3403</v>
      </c>
    </row>
    <row r="101" spans="3:3" x14ac:dyDescent="0.2">
      <c r="C101" s="2" t="s">
        <v>3257</v>
      </c>
    </row>
    <row r="102" spans="3:3" x14ac:dyDescent="0.2">
      <c r="C102" s="2" t="s">
        <v>3213</v>
      </c>
    </row>
    <row r="103" spans="3:3" x14ac:dyDescent="0.2">
      <c r="C103" s="2" t="s">
        <v>3247</v>
      </c>
    </row>
    <row r="104" spans="3:3" x14ac:dyDescent="0.2">
      <c r="C104" s="2" t="s">
        <v>3205</v>
      </c>
    </row>
    <row r="105" spans="3:3" x14ac:dyDescent="0.2">
      <c r="C105" s="2" t="s">
        <v>3250</v>
      </c>
    </row>
    <row r="106" spans="3:3" x14ac:dyDescent="0.2">
      <c r="C106" s="2" t="s">
        <v>3191</v>
      </c>
    </row>
    <row r="107" spans="3:3" x14ac:dyDescent="0.2">
      <c r="C107" s="2" t="s">
        <v>3193</v>
      </c>
    </row>
    <row r="108" spans="3:3" x14ac:dyDescent="0.2">
      <c r="C108" s="2" t="s">
        <v>3188</v>
      </c>
    </row>
    <row r="109" spans="3:3" x14ac:dyDescent="0.2">
      <c r="C109" s="2" t="s">
        <v>3248</v>
      </c>
    </row>
    <row r="110" spans="3:3" x14ac:dyDescent="0.2">
      <c r="C110" s="2" t="s">
        <v>3199</v>
      </c>
    </row>
    <row r="111" spans="3:3" x14ac:dyDescent="0.2">
      <c r="C111" s="2" t="s">
        <v>3198</v>
      </c>
    </row>
    <row r="112" spans="3:3" x14ac:dyDescent="0.2">
      <c r="C112" s="2" t="s">
        <v>3129</v>
      </c>
    </row>
    <row r="113" spans="3:3" x14ac:dyDescent="0.2">
      <c r="C113" s="2" t="s">
        <v>3174</v>
      </c>
    </row>
    <row r="114" spans="3:3" x14ac:dyDescent="0.2">
      <c r="C114" s="2" t="s">
        <v>3126</v>
      </c>
    </row>
    <row r="115" spans="3:3" x14ac:dyDescent="0.2">
      <c r="C115" s="2" t="s">
        <v>3103</v>
      </c>
    </row>
    <row r="116" spans="3:3" x14ac:dyDescent="0.2">
      <c r="C116" s="2" t="s">
        <v>3123</v>
      </c>
    </row>
    <row r="117" spans="3:3" x14ac:dyDescent="0.2">
      <c r="C117" s="2" t="s">
        <v>3110</v>
      </c>
    </row>
    <row r="118" spans="3:3" x14ac:dyDescent="0.2">
      <c r="C118" s="2" t="s">
        <v>3163</v>
      </c>
    </row>
    <row r="119" spans="3:3" x14ac:dyDescent="0.2">
      <c r="C119" s="2" t="s">
        <v>3200</v>
      </c>
    </row>
    <row r="120" spans="3:3" x14ac:dyDescent="0.2">
      <c r="C120" s="2" t="s">
        <v>3187</v>
      </c>
    </row>
    <row r="121" spans="3:3" x14ac:dyDescent="0.2">
      <c r="C121" s="2" t="s">
        <v>3106</v>
      </c>
    </row>
    <row r="122" spans="3:3" x14ac:dyDescent="0.2">
      <c r="C122" s="2" t="s">
        <v>3107</v>
      </c>
    </row>
    <row r="123" spans="3:3" x14ac:dyDescent="0.2">
      <c r="C123" s="2" t="s">
        <v>3113</v>
      </c>
    </row>
    <row r="124" spans="3:3" x14ac:dyDescent="0.2">
      <c r="C124" s="2" t="s">
        <v>3112</v>
      </c>
    </row>
    <row r="125" spans="3:3" x14ac:dyDescent="0.2">
      <c r="C125" s="2" t="s">
        <v>3119</v>
      </c>
    </row>
    <row r="126" spans="3:3" x14ac:dyDescent="0.2">
      <c r="C126" s="2" t="s">
        <v>3196</v>
      </c>
    </row>
    <row r="127" spans="3:3" x14ac:dyDescent="0.2">
      <c r="C127" s="2" t="s">
        <v>3139</v>
      </c>
    </row>
    <row r="128" spans="3:3" x14ac:dyDescent="0.2">
      <c r="C128" s="2" t="s">
        <v>3135</v>
      </c>
    </row>
    <row r="129" spans="3:3" x14ac:dyDescent="0.2">
      <c r="C129" s="2" t="s">
        <v>3140</v>
      </c>
    </row>
    <row r="130" spans="3:3" x14ac:dyDescent="0.2">
      <c r="C130" s="2" t="s">
        <v>3130</v>
      </c>
    </row>
    <row r="131" spans="3:3" x14ac:dyDescent="0.2">
      <c r="C131" s="2" t="s">
        <v>3142</v>
      </c>
    </row>
    <row r="132" spans="3:3" x14ac:dyDescent="0.2">
      <c r="C132" s="2" t="s">
        <v>3143</v>
      </c>
    </row>
    <row r="133" spans="3:3" x14ac:dyDescent="0.2">
      <c r="C133" s="2" t="s">
        <v>3109</v>
      </c>
    </row>
    <row r="134" spans="3:3" x14ac:dyDescent="0.2">
      <c r="C134" s="2" t="s">
        <v>3157</v>
      </c>
    </row>
    <row r="135" spans="3:3" x14ac:dyDescent="0.2">
      <c r="C135" s="2" t="s">
        <v>3235</v>
      </c>
    </row>
    <row r="136" spans="3:3" x14ac:dyDescent="0.2">
      <c r="C136" s="2" t="s">
        <v>3167</v>
      </c>
    </row>
    <row r="137" spans="3:3" x14ac:dyDescent="0.2">
      <c r="C137" s="2" t="s">
        <v>3095</v>
      </c>
    </row>
    <row r="138" spans="3:3" x14ac:dyDescent="0.2">
      <c r="C138" s="2" t="s">
        <v>3025</v>
      </c>
    </row>
    <row r="139" spans="3:3" x14ac:dyDescent="0.2">
      <c r="C139" s="2" t="s">
        <v>3183</v>
      </c>
    </row>
    <row r="140" spans="3:3" x14ac:dyDescent="0.2">
      <c r="C140" s="2" t="s">
        <v>3152</v>
      </c>
    </row>
    <row r="141" spans="3:3" x14ac:dyDescent="0.2">
      <c r="C141" s="2" t="s">
        <v>3138</v>
      </c>
    </row>
    <row r="142" spans="3:3" x14ac:dyDescent="0.2">
      <c r="C142" s="2" t="s">
        <v>3124</v>
      </c>
    </row>
    <row r="143" spans="3:3" x14ac:dyDescent="0.2">
      <c r="C143" s="2" t="s">
        <v>3153</v>
      </c>
    </row>
    <row r="144" spans="3:3" x14ac:dyDescent="0.2">
      <c r="C144" s="2" t="s">
        <v>3147</v>
      </c>
    </row>
    <row r="145" spans="3:3" x14ac:dyDescent="0.2">
      <c r="C145" s="2" t="s">
        <v>3111</v>
      </c>
    </row>
    <row r="146" spans="3:3" x14ac:dyDescent="0.2">
      <c r="C146" s="2" t="s">
        <v>3134</v>
      </c>
    </row>
    <row r="147" spans="3:3" x14ac:dyDescent="0.2">
      <c r="C147" s="2" t="s">
        <v>3145</v>
      </c>
    </row>
    <row r="148" spans="3:3" x14ac:dyDescent="0.2">
      <c r="C148" s="2" t="s">
        <v>3117</v>
      </c>
    </row>
    <row r="149" spans="3:3" x14ac:dyDescent="0.2">
      <c r="C149" s="2" t="s">
        <v>3154</v>
      </c>
    </row>
    <row r="150" spans="3:3" x14ac:dyDescent="0.2">
      <c r="C150" s="2" t="s">
        <v>3181</v>
      </c>
    </row>
    <row r="151" spans="3:3" x14ac:dyDescent="0.2">
      <c r="C151" s="2" t="s">
        <v>3030</v>
      </c>
    </row>
    <row r="152" spans="3:3" x14ac:dyDescent="0.2">
      <c r="C152" s="2" t="s">
        <v>3073</v>
      </c>
    </row>
    <row r="153" spans="3:3" x14ac:dyDescent="0.2">
      <c r="C153" s="2" t="s">
        <v>3029</v>
      </c>
    </row>
    <row r="154" spans="3:3" x14ac:dyDescent="0.2">
      <c r="C154" s="2" t="s">
        <v>3038</v>
      </c>
    </row>
    <row r="155" spans="3:3" x14ac:dyDescent="0.2">
      <c r="C155" s="2" t="s">
        <v>3085</v>
      </c>
    </row>
    <row r="156" spans="3:3" x14ac:dyDescent="0.2">
      <c r="C156" s="2" t="s">
        <v>3054</v>
      </c>
    </row>
    <row r="157" spans="3:3" x14ac:dyDescent="0.2">
      <c r="C157" s="2" t="s">
        <v>3040</v>
      </c>
    </row>
    <row r="158" spans="3:3" x14ac:dyDescent="0.2">
      <c r="C158" s="2" t="s">
        <v>3078</v>
      </c>
    </row>
    <row r="159" spans="3:3" x14ac:dyDescent="0.2">
      <c r="C159" s="2" t="s">
        <v>3059</v>
      </c>
    </row>
    <row r="160" spans="3:3" x14ac:dyDescent="0.2">
      <c r="C160" s="2" t="s">
        <v>3028</v>
      </c>
    </row>
    <row r="161" spans="3:3" x14ac:dyDescent="0.2">
      <c r="C161" s="2" t="s">
        <v>3166</v>
      </c>
    </row>
    <row r="162" spans="3:3" x14ac:dyDescent="0.2">
      <c r="C162" s="2" t="s">
        <v>3097</v>
      </c>
    </row>
    <row r="163" spans="3:3" x14ac:dyDescent="0.2">
      <c r="C163" s="2" t="s">
        <v>3172</v>
      </c>
    </row>
    <row r="164" spans="3:3" x14ac:dyDescent="0.2">
      <c r="C164" s="2" t="s">
        <v>3175</v>
      </c>
    </row>
    <row r="165" spans="3:3" x14ac:dyDescent="0.2">
      <c r="C165" s="2" t="s">
        <v>3079</v>
      </c>
    </row>
    <row r="166" spans="3:3" x14ac:dyDescent="0.2">
      <c r="C166" s="2" t="s">
        <v>3056</v>
      </c>
    </row>
    <row r="167" spans="3:3" x14ac:dyDescent="0.2">
      <c r="C167" s="2" t="s">
        <v>3048</v>
      </c>
    </row>
    <row r="168" spans="3:3" x14ac:dyDescent="0.2">
      <c r="C168" s="2" t="s">
        <v>3083</v>
      </c>
    </row>
    <row r="169" spans="3:3" x14ac:dyDescent="0.2">
      <c r="C169" s="2" t="s">
        <v>3060</v>
      </c>
    </row>
    <row r="170" spans="3:3" x14ac:dyDescent="0.2">
      <c r="C170" s="2" t="s">
        <v>3076</v>
      </c>
    </row>
    <row r="171" spans="3:3" x14ac:dyDescent="0.2">
      <c r="C171" s="2" t="s">
        <v>3069</v>
      </c>
    </row>
    <row r="172" spans="3:3" x14ac:dyDescent="0.2">
      <c r="C172" s="2" t="s">
        <v>3080</v>
      </c>
    </row>
    <row r="173" spans="3:3" x14ac:dyDescent="0.2">
      <c r="C173" s="2" t="s">
        <v>3074</v>
      </c>
    </row>
    <row r="174" spans="3:3" x14ac:dyDescent="0.2">
      <c r="C174" s="2" t="s">
        <v>3070</v>
      </c>
    </row>
    <row r="175" spans="3:3" x14ac:dyDescent="0.2">
      <c r="C175" s="2" t="s">
        <v>3072</v>
      </c>
    </row>
    <row r="176" spans="3:3" x14ac:dyDescent="0.2">
      <c r="C176" s="2" t="s">
        <v>3067</v>
      </c>
    </row>
    <row r="177" spans="3:3" x14ac:dyDescent="0.2">
      <c r="C177" s="2" t="s">
        <v>3063</v>
      </c>
    </row>
    <row r="178" spans="3:3" x14ac:dyDescent="0.2">
      <c r="C178" s="2" t="s">
        <v>3049</v>
      </c>
    </row>
    <row r="179" spans="3:3" x14ac:dyDescent="0.2">
      <c r="C179" s="2" t="s">
        <v>3718</v>
      </c>
    </row>
    <row r="180" spans="3:3" x14ac:dyDescent="0.2">
      <c r="C180" s="2" t="s">
        <v>3719</v>
      </c>
    </row>
    <row r="181" spans="3:3" x14ac:dyDescent="0.2">
      <c r="C181" s="2" t="s">
        <v>3720</v>
      </c>
    </row>
    <row r="182" spans="3:3" x14ac:dyDescent="0.2">
      <c r="C182" s="2" t="s">
        <v>3721</v>
      </c>
    </row>
    <row r="183" spans="3:3" x14ac:dyDescent="0.2">
      <c r="C183" s="2" t="s">
        <v>3722</v>
      </c>
    </row>
    <row r="184" spans="3:3" x14ac:dyDescent="0.2">
      <c r="C184" s="2" t="s">
        <v>3723</v>
      </c>
    </row>
    <row r="185" spans="3:3" x14ac:dyDescent="0.2">
      <c r="C185" s="2" t="s">
        <v>3724</v>
      </c>
    </row>
    <row r="186" spans="3:3" x14ac:dyDescent="0.2">
      <c r="C186" s="2" t="s">
        <v>3725</v>
      </c>
    </row>
    <row r="187" spans="3:3" x14ac:dyDescent="0.2">
      <c r="C187" s="2" t="s">
        <v>3726</v>
      </c>
    </row>
    <row r="188" spans="3:3" x14ac:dyDescent="0.2">
      <c r="C188" s="2" t="s">
        <v>3727</v>
      </c>
    </row>
    <row r="189" spans="3:3" x14ac:dyDescent="0.2">
      <c r="C189" s="2" t="s">
        <v>3728</v>
      </c>
    </row>
    <row r="190" spans="3:3" x14ac:dyDescent="0.2">
      <c r="C190" s="2" t="s">
        <v>3729</v>
      </c>
    </row>
    <row r="191" spans="3:3" x14ac:dyDescent="0.2">
      <c r="C191" s="2" t="s">
        <v>3730</v>
      </c>
    </row>
    <row r="192" spans="3:3" x14ac:dyDescent="0.2">
      <c r="C192" s="2" t="s">
        <v>3731</v>
      </c>
    </row>
    <row r="193" spans="3:3" x14ac:dyDescent="0.2">
      <c r="C193" s="2" t="s">
        <v>3732</v>
      </c>
    </row>
    <row r="194" spans="3:3" x14ac:dyDescent="0.2">
      <c r="C194" s="2" t="s">
        <v>3733</v>
      </c>
    </row>
    <row r="195" spans="3:3" x14ac:dyDescent="0.2">
      <c r="C195" s="2" t="s">
        <v>3734</v>
      </c>
    </row>
    <row r="196" spans="3:3" x14ac:dyDescent="0.2">
      <c r="C196" s="2" t="s">
        <v>3735</v>
      </c>
    </row>
    <row r="197" spans="3:3" x14ac:dyDescent="0.2">
      <c r="C197" s="2" t="s">
        <v>3736</v>
      </c>
    </row>
    <row r="198" spans="3:3" x14ac:dyDescent="0.2">
      <c r="C198" s="2" t="s">
        <v>3737</v>
      </c>
    </row>
    <row r="199" spans="3:3" x14ac:dyDescent="0.2">
      <c r="C199" s="2" t="s">
        <v>3738</v>
      </c>
    </row>
    <row r="200" spans="3:3" x14ac:dyDescent="0.2">
      <c r="C200" s="2" t="s">
        <v>3739</v>
      </c>
    </row>
    <row r="201" spans="3:3" x14ac:dyDescent="0.2">
      <c r="C201" s="2" t="s">
        <v>3740</v>
      </c>
    </row>
    <row r="202" spans="3:3" x14ac:dyDescent="0.2">
      <c r="C202" s="2" t="s">
        <v>3741</v>
      </c>
    </row>
    <row r="203" spans="3:3" x14ac:dyDescent="0.2">
      <c r="C203" s="2" t="s">
        <v>3742</v>
      </c>
    </row>
    <row r="204" spans="3:3" x14ac:dyDescent="0.2">
      <c r="C204" s="2" t="s">
        <v>3743</v>
      </c>
    </row>
    <row r="205" spans="3:3" x14ac:dyDescent="0.2">
      <c r="C205" s="2" t="s">
        <v>3744</v>
      </c>
    </row>
    <row r="206" spans="3:3" x14ac:dyDescent="0.2">
      <c r="C206" s="2" t="s">
        <v>3745</v>
      </c>
    </row>
    <row r="207" spans="3:3" x14ac:dyDescent="0.2">
      <c r="C207" s="2" t="s">
        <v>3746</v>
      </c>
    </row>
    <row r="208" spans="3:3" x14ac:dyDescent="0.2">
      <c r="C208" s="2" t="s">
        <v>3747</v>
      </c>
    </row>
    <row r="209" spans="3:3" x14ac:dyDescent="0.2">
      <c r="C209" s="2" t="s">
        <v>3748</v>
      </c>
    </row>
    <row r="210" spans="3:3" x14ac:dyDescent="0.2">
      <c r="C210" s="2" t="s">
        <v>3749</v>
      </c>
    </row>
    <row r="211" spans="3:3" x14ac:dyDescent="0.2">
      <c r="C211" s="2" t="s">
        <v>3750</v>
      </c>
    </row>
    <row r="212" spans="3:3" x14ac:dyDescent="0.2">
      <c r="C212" s="2" t="s">
        <v>3751</v>
      </c>
    </row>
    <row r="213" spans="3:3" x14ac:dyDescent="0.2">
      <c r="C213" s="2" t="s">
        <v>3752</v>
      </c>
    </row>
    <row r="214" spans="3:3" x14ac:dyDescent="0.2">
      <c r="C214" s="2" t="s">
        <v>3753</v>
      </c>
    </row>
    <row r="215" spans="3:3" x14ac:dyDescent="0.2">
      <c r="C215" s="2" t="s">
        <v>3754</v>
      </c>
    </row>
    <row r="216" spans="3:3" x14ac:dyDescent="0.2">
      <c r="C216" s="2" t="s">
        <v>3755</v>
      </c>
    </row>
    <row r="217" spans="3:3" x14ac:dyDescent="0.2">
      <c r="C217" s="2" t="s">
        <v>3756</v>
      </c>
    </row>
    <row r="218" spans="3:3" x14ac:dyDescent="0.2">
      <c r="C218" s="2" t="s">
        <v>3757</v>
      </c>
    </row>
    <row r="219" spans="3:3" x14ac:dyDescent="0.2">
      <c r="C219" s="2" t="s">
        <v>3758</v>
      </c>
    </row>
    <row r="220" spans="3:3" x14ac:dyDescent="0.2">
      <c r="C220" s="2" t="s">
        <v>3759</v>
      </c>
    </row>
    <row r="221" spans="3:3" x14ac:dyDescent="0.2">
      <c r="C221" s="2" t="s">
        <v>3760</v>
      </c>
    </row>
    <row r="222" spans="3:3" x14ac:dyDescent="0.2">
      <c r="C222" s="2" t="s">
        <v>3761</v>
      </c>
    </row>
    <row r="223" spans="3:3" x14ac:dyDescent="0.2">
      <c r="C223" s="2" t="s">
        <v>3762</v>
      </c>
    </row>
    <row r="224" spans="3:3" x14ac:dyDescent="0.2">
      <c r="C224" s="2" t="s">
        <v>3763</v>
      </c>
    </row>
    <row r="225" spans="3:3" x14ac:dyDescent="0.2">
      <c r="C225" s="2" t="s">
        <v>3764</v>
      </c>
    </row>
    <row r="226" spans="3:3" x14ac:dyDescent="0.2">
      <c r="C226" s="2" t="s">
        <v>3765</v>
      </c>
    </row>
    <row r="227" spans="3:3" x14ac:dyDescent="0.2">
      <c r="C227" s="2" t="s">
        <v>3766</v>
      </c>
    </row>
    <row r="228" spans="3:3" x14ac:dyDescent="0.2">
      <c r="C228" s="2" t="s">
        <v>3767</v>
      </c>
    </row>
    <row r="229" spans="3:3" x14ac:dyDescent="0.2">
      <c r="C229" s="2" t="s">
        <v>3768</v>
      </c>
    </row>
    <row r="230" spans="3:3" x14ac:dyDescent="0.2">
      <c r="C230" s="2" t="s">
        <v>3769</v>
      </c>
    </row>
    <row r="231" spans="3:3" x14ac:dyDescent="0.2">
      <c r="C231" s="2" t="s">
        <v>3770</v>
      </c>
    </row>
    <row r="232" spans="3:3" x14ac:dyDescent="0.2">
      <c r="C232" s="2" t="s">
        <v>3771</v>
      </c>
    </row>
    <row r="233" spans="3:3" x14ac:dyDescent="0.2">
      <c r="C233" s="2" t="s">
        <v>3772</v>
      </c>
    </row>
    <row r="234" spans="3:3" x14ac:dyDescent="0.2">
      <c r="C234" s="2" t="s">
        <v>3773</v>
      </c>
    </row>
    <row r="235" spans="3:3" x14ac:dyDescent="0.2">
      <c r="C235" s="2" t="s">
        <v>3774</v>
      </c>
    </row>
    <row r="236" spans="3:3" x14ac:dyDescent="0.2">
      <c r="C236" s="2" t="s">
        <v>3775</v>
      </c>
    </row>
    <row r="237" spans="3:3" x14ac:dyDescent="0.2">
      <c r="C237" s="2" t="s">
        <v>3776</v>
      </c>
    </row>
    <row r="238" spans="3:3" x14ac:dyDescent="0.2">
      <c r="C238" s="2" t="s">
        <v>3777</v>
      </c>
    </row>
    <row r="239" spans="3:3" x14ac:dyDescent="0.2">
      <c r="C239" s="2" t="s">
        <v>3778</v>
      </c>
    </row>
    <row r="240" spans="3:3" x14ac:dyDescent="0.2">
      <c r="C240" s="2" t="s">
        <v>3779</v>
      </c>
    </row>
    <row r="241" spans="3:3" x14ac:dyDescent="0.2">
      <c r="C241" s="2" t="s">
        <v>3780</v>
      </c>
    </row>
    <row r="242" spans="3:3" x14ac:dyDescent="0.2">
      <c r="C242" s="2" t="s">
        <v>3781</v>
      </c>
    </row>
    <row r="243" spans="3:3" x14ac:dyDescent="0.2">
      <c r="C243" s="2" t="s">
        <v>3782</v>
      </c>
    </row>
    <row r="244" spans="3:3" x14ac:dyDescent="0.2">
      <c r="C244" s="2" t="s">
        <v>3783</v>
      </c>
    </row>
    <row r="245" spans="3:3" x14ac:dyDescent="0.2">
      <c r="C245" s="2" t="s">
        <v>3784</v>
      </c>
    </row>
    <row r="246" spans="3:3" x14ac:dyDescent="0.2">
      <c r="C246" s="2" t="s">
        <v>3785</v>
      </c>
    </row>
    <row r="247" spans="3:3" x14ac:dyDescent="0.2">
      <c r="C247" s="2" t="s">
        <v>3786</v>
      </c>
    </row>
    <row r="248" spans="3:3" x14ac:dyDescent="0.2">
      <c r="C248" s="2" t="s">
        <v>3787</v>
      </c>
    </row>
    <row r="249" spans="3:3" x14ac:dyDescent="0.2">
      <c r="C249" s="2" t="s">
        <v>3788</v>
      </c>
    </row>
    <row r="250" spans="3:3" x14ac:dyDescent="0.2">
      <c r="C250" s="2" t="s">
        <v>3789</v>
      </c>
    </row>
    <row r="251" spans="3:3" x14ac:dyDescent="0.2">
      <c r="C251" s="2" t="s">
        <v>3790</v>
      </c>
    </row>
    <row r="252" spans="3:3" x14ac:dyDescent="0.2">
      <c r="C252" s="2" t="s">
        <v>3791</v>
      </c>
    </row>
    <row r="253" spans="3:3" x14ac:dyDescent="0.2">
      <c r="C253" s="2" t="s">
        <v>3792</v>
      </c>
    </row>
    <row r="254" spans="3:3" x14ac:dyDescent="0.2">
      <c r="C254" s="2" t="s">
        <v>3372</v>
      </c>
    </row>
    <row r="255" spans="3:3" x14ac:dyDescent="0.2">
      <c r="C255" s="2" t="s">
        <v>3400</v>
      </c>
    </row>
    <row r="256" spans="3:3" x14ac:dyDescent="0.2">
      <c r="C256" s="2" t="s">
        <v>3793</v>
      </c>
    </row>
    <row r="257" spans="3:3" x14ac:dyDescent="0.2">
      <c r="C257" s="2" t="s">
        <v>3397</v>
      </c>
    </row>
    <row r="258" spans="3:3" x14ac:dyDescent="0.2">
      <c r="C258" s="2" t="s">
        <v>3398</v>
      </c>
    </row>
    <row r="259" spans="3:3" x14ac:dyDescent="0.2">
      <c r="C259" s="2" t="s">
        <v>3395</v>
      </c>
    </row>
    <row r="260" spans="3:3" x14ac:dyDescent="0.2">
      <c r="C260" s="2" t="s">
        <v>3381</v>
      </c>
    </row>
    <row r="261" spans="3:3" x14ac:dyDescent="0.2">
      <c r="C261" s="2" t="s">
        <v>3794</v>
      </c>
    </row>
    <row r="262" spans="3:3" x14ac:dyDescent="0.2">
      <c r="C262" s="2" t="s">
        <v>3396</v>
      </c>
    </row>
    <row r="263" spans="3:3" x14ac:dyDescent="0.2">
      <c r="C263" s="2" t="s">
        <v>3795</v>
      </c>
    </row>
    <row r="264" spans="3:3" x14ac:dyDescent="0.2">
      <c r="C264" s="2" t="s">
        <v>3796</v>
      </c>
    </row>
    <row r="265" spans="3:3" x14ac:dyDescent="0.2">
      <c r="C265" s="2" t="s">
        <v>3401</v>
      </c>
    </row>
    <row r="266" spans="3:3" x14ac:dyDescent="0.2">
      <c r="C266" s="2" t="s">
        <v>3797</v>
      </c>
    </row>
    <row r="267" spans="3:3" x14ac:dyDescent="0.2">
      <c r="C267" s="2" t="s">
        <v>3360</v>
      </c>
    </row>
    <row r="268" spans="3:3" x14ac:dyDescent="0.2">
      <c r="C268" s="2" t="s">
        <v>3378</v>
      </c>
    </row>
    <row r="269" spans="3:3" x14ac:dyDescent="0.2">
      <c r="C269" s="2" t="s">
        <v>3370</v>
      </c>
    </row>
    <row r="270" spans="3:3" x14ac:dyDescent="0.2">
      <c r="C270" s="2" t="s">
        <v>3380</v>
      </c>
    </row>
    <row r="271" spans="3:3" x14ac:dyDescent="0.2">
      <c r="C271" s="2" t="s">
        <v>3392</v>
      </c>
    </row>
    <row r="272" spans="3:3" x14ac:dyDescent="0.2">
      <c r="C272" s="2" t="s">
        <v>3363</v>
      </c>
    </row>
    <row r="273" spans="3:3" x14ac:dyDescent="0.2">
      <c r="C273" s="2" t="s">
        <v>3369</v>
      </c>
    </row>
    <row r="274" spans="3:3" x14ac:dyDescent="0.2">
      <c r="C274" s="2" t="s">
        <v>3361</v>
      </c>
    </row>
    <row r="275" spans="3:3" x14ac:dyDescent="0.2">
      <c r="C275" s="2" t="s">
        <v>3376</v>
      </c>
    </row>
    <row r="276" spans="3:3" x14ac:dyDescent="0.2">
      <c r="C276" s="2" t="s">
        <v>3347</v>
      </c>
    </row>
    <row r="277" spans="3:3" x14ac:dyDescent="0.2">
      <c r="C277" s="2" t="s">
        <v>3336</v>
      </c>
    </row>
    <row r="278" spans="3:3" x14ac:dyDescent="0.2">
      <c r="C278" s="2" t="s">
        <v>3310</v>
      </c>
    </row>
    <row r="279" spans="3:3" x14ac:dyDescent="0.2">
      <c r="C279" s="2" t="s">
        <v>3297</v>
      </c>
    </row>
    <row r="280" spans="3:3" x14ac:dyDescent="0.2">
      <c r="C280" s="2" t="s">
        <v>3337</v>
      </c>
    </row>
    <row r="281" spans="3:3" x14ac:dyDescent="0.2">
      <c r="C281" s="2" t="s">
        <v>3334</v>
      </c>
    </row>
    <row r="282" spans="3:3" x14ac:dyDescent="0.2">
      <c r="C282" s="2" t="s">
        <v>3300</v>
      </c>
    </row>
    <row r="283" spans="3:3" x14ac:dyDescent="0.2">
      <c r="C283" s="2" t="s">
        <v>3303</v>
      </c>
    </row>
    <row r="284" spans="3:3" x14ac:dyDescent="0.2">
      <c r="C284" s="2" t="s">
        <v>3364</v>
      </c>
    </row>
    <row r="285" spans="3:3" x14ac:dyDescent="0.2">
      <c r="C285" s="2" t="s">
        <v>3355</v>
      </c>
    </row>
    <row r="286" spans="3:3" x14ac:dyDescent="0.2">
      <c r="C286" s="2" t="s">
        <v>3354</v>
      </c>
    </row>
    <row r="287" spans="3:3" x14ac:dyDescent="0.2">
      <c r="C287" s="2" t="s">
        <v>3349</v>
      </c>
    </row>
    <row r="288" spans="3:3" x14ac:dyDescent="0.2">
      <c r="C288" s="2" t="s">
        <v>3344</v>
      </c>
    </row>
    <row r="289" spans="3:3" x14ac:dyDescent="0.2">
      <c r="C289" s="2" t="s">
        <v>3385</v>
      </c>
    </row>
    <row r="290" spans="3:3" x14ac:dyDescent="0.2">
      <c r="C290" s="2" t="s">
        <v>3388</v>
      </c>
    </row>
    <row r="291" spans="3:3" x14ac:dyDescent="0.2">
      <c r="C291" s="2" t="s">
        <v>3357</v>
      </c>
    </row>
    <row r="292" spans="3:3" x14ac:dyDescent="0.2">
      <c r="C292" s="2" t="s">
        <v>3387</v>
      </c>
    </row>
    <row r="293" spans="3:3" x14ac:dyDescent="0.2">
      <c r="C293" s="2" t="s">
        <v>3315</v>
      </c>
    </row>
    <row r="294" spans="3:3" x14ac:dyDescent="0.2">
      <c r="C294" s="2" t="s">
        <v>3324</v>
      </c>
    </row>
    <row r="295" spans="3:3" x14ac:dyDescent="0.2">
      <c r="C295" s="2" t="s">
        <v>3316</v>
      </c>
    </row>
    <row r="296" spans="3:3" x14ac:dyDescent="0.2">
      <c r="C296" s="2" t="s">
        <v>3319</v>
      </c>
    </row>
    <row r="297" spans="3:3" x14ac:dyDescent="0.2">
      <c r="C297" s="2" t="s">
        <v>3342</v>
      </c>
    </row>
    <row r="298" spans="3:3" x14ac:dyDescent="0.2">
      <c r="C298" s="2" t="s">
        <v>3284</v>
      </c>
    </row>
    <row r="299" spans="3:3" x14ac:dyDescent="0.2">
      <c r="C299" s="2" t="s">
        <v>3286</v>
      </c>
    </row>
    <row r="300" spans="3:3" x14ac:dyDescent="0.2">
      <c r="C300" s="2" t="s">
        <v>3323</v>
      </c>
    </row>
    <row r="301" spans="3:3" x14ac:dyDescent="0.2">
      <c r="C301" s="2" t="s">
        <v>3329</v>
      </c>
    </row>
    <row r="302" spans="3:3" x14ac:dyDescent="0.2">
      <c r="C302" s="2" t="s">
        <v>3283</v>
      </c>
    </row>
    <row r="303" spans="3:3" x14ac:dyDescent="0.2">
      <c r="C303" s="2" t="s">
        <v>3285</v>
      </c>
    </row>
    <row r="304" spans="3:3" x14ac:dyDescent="0.2">
      <c r="C304" s="2" t="s">
        <v>3292</v>
      </c>
    </row>
    <row r="305" spans="3:3" x14ac:dyDescent="0.2">
      <c r="C305" s="2" t="s">
        <v>3294</v>
      </c>
    </row>
    <row r="306" spans="3:3" x14ac:dyDescent="0.2">
      <c r="C306" s="2" t="s">
        <v>3267</v>
      </c>
    </row>
    <row r="307" spans="3:3" x14ac:dyDescent="0.2">
      <c r="C307" s="2" t="s">
        <v>3270</v>
      </c>
    </row>
    <row r="308" spans="3:3" x14ac:dyDescent="0.2">
      <c r="C308" s="2" t="s">
        <v>3321</v>
      </c>
    </row>
    <row r="309" spans="3:3" x14ac:dyDescent="0.2">
      <c r="C309" s="2" t="s">
        <v>3271</v>
      </c>
    </row>
    <row r="310" spans="3:3" x14ac:dyDescent="0.2">
      <c r="C310" s="2" t="s">
        <v>3263</v>
      </c>
    </row>
    <row r="311" spans="3:3" x14ac:dyDescent="0.2">
      <c r="C311" s="2" t="s">
        <v>3238</v>
      </c>
    </row>
    <row r="312" spans="3:3" x14ac:dyDescent="0.2">
      <c r="C312" s="2" t="s">
        <v>3258</v>
      </c>
    </row>
    <row r="313" spans="3:3" x14ac:dyDescent="0.2">
      <c r="C313" s="2" t="s">
        <v>3241</v>
      </c>
    </row>
    <row r="314" spans="3:3" x14ac:dyDescent="0.2">
      <c r="C314" s="2" t="s">
        <v>3245</v>
      </c>
    </row>
    <row r="315" spans="3:3" x14ac:dyDescent="0.2">
      <c r="C315" s="2" t="s">
        <v>3239</v>
      </c>
    </row>
    <row r="316" spans="3:3" x14ac:dyDescent="0.2">
      <c r="C316" s="2" t="s">
        <v>3332</v>
      </c>
    </row>
    <row r="317" spans="3:3" x14ac:dyDescent="0.2">
      <c r="C317" s="2" t="s">
        <v>3343</v>
      </c>
    </row>
    <row r="318" spans="3:3" x14ac:dyDescent="0.2">
      <c r="C318" s="2" t="s">
        <v>3330</v>
      </c>
    </row>
    <row r="319" spans="3:3" x14ac:dyDescent="0.2">
      <c r="C319" s="2" t="s">
        <v>3278</v>
      </c>
    </row>
    <row r="320" spans="3:3" x14ac:dyDescent="0.2">
      <c r="C320" s="2" t="s">
        <v>3326</v>
      </c>
    </row>
    <row r="321" spans="3:3" x14ac:dyDescent="0.2">
      <c r="C321" s="2" t="s">
        <v>3312</v>
      </c>
    </row>
    <row r="322" spans="3:3" x14ac:dyDescent="0.2">
      <c r="C322" s="2" t="s">
        <v>3313</v>
      </c>
    </row>
    <row r="323" spans="3:3" x14ac:dyDescent="0.2">
      <c r="C323" s="2" t="s">
        <v>3305</v>
      </c>
    </row>
    <row r="324" spans="3:3" x14ac:dyDescent="0.2">
      <c r="C324" s="2" t="s">
        <v>3276</v>
      </c>
    </row>
    <row r="325" spans="3:3" x14ac:dyDescent="0.2">
      <c r="C325" s="2" t="s">
        <v>3308</v>
      </c>
    </row>
    <row r="326" spans="3:3" x14ac:dyDescent="0.2">
      <c r="C326" s="2" t="s">
        <v>3279</v>
      </c>
    </row>
    <row r="327" spans="3:3" x14ac:dyDescent="0.2">
      <c r="C327" s="2" t="s">
        <v>3311</v>
      </c>
    </row>
    <row r="328" spans="3:3" x14ac:dyDescent="0.2">
      <c r="C328" s="2" t="s">
        <v>3708</v>
      </c>
    </row>
    <row r="329" spans="3:3" x14ac:dyDescent="0.2">
      <c r="C329" s="2" t="s">
        <v>3295</v>
      </c>
    </row>
    <row r="330" spans="3:3" x14ac:dyDescent="0.2">
      <c r="C330" s="2" t="s">
        <v>3272</v>
      </c>
    </row>
    <row r="331" spans="3:3" x14ac:dyDescent="0.2">
      <c r="C331" s="2" t="s">
        <v>3296</v>
      </c>
    </row>
    <row r="332" spans="3:3" x14ac:dyDescent="0.2">
      <c r="C332" s="2" t="s">
        <v>3281</v>
      </c>
    </row>
    <row r="333" spans="3:3" x14ac:dyDescent="0.2">
      <c r="C333" s="2" t="s">
        <v>3260</v>
      </c>
    </row>
    <row r="334" spans="3:3" x14ac:dyDescent="0.2">
      <c r="C334" s="2" t="s">
        <v>3264</v>
      </c>
    </row>
    <row r="335" spans="3:3" x14ac:dyDescent="0.2">
      <c r="C335" s="2" t="s">
        <v>3240</v>
      </c>
    </row>
    <row r="336" spans="3:3" x14ac:dyDescent="0.2">
      <c r="C336" s="2" t="s">
        <v>3228</v>
      </c>
    </row>
    <row r="337" spans="3:3" x14ac:dyDescent="0.2">
      <c r="C337" s="2" t="s">
        <v>3226</v>
      </c>
    </row>
    <row r="338" spans="3:3" x14ac:dyDescent="0.2">
      <c r="C338" s="2" t="s">
        <v>3209</v>
      </c>
    </row>
    <row r="339" spans="3:3" x14ac:dyDescent="0.2">
      <c r="C339" s="2" t="s">
        <v>3220</v>
      </c>
    </row>
    <row r="340" spans="3:3" x14ac:dyDescent="0.2">
      <c r="C340" s="2" t="s">
        <v>3229</v>
      </c>
    </row>
    <row r="341" spans="3:3" x14ac:dyDescent="0.2">
      <c r="C341" s="2" t="s">
        <v>3231</v>
      </c>
    </row>
    <row r="342" spans="3:3" x14ac:dyDescent="0.2">
      <c r="C342" s="2" t="s">
        <v>3307</v>
      </c>
    </row>
    <row r="343" spans="3:3" x14ac:dyDescent="0.2">
      <c r="C343" s="2" t="s">
        <v>3208</v>
      </c>
    </row>
    <row r="344" spans="3:3" x14ac:dyDescent="0.2">
      <c r="C344" s="2" t="s">
        <v>3215</v>
      </c>
    </row>
    <row r="345" spans="3:3" x14ac:dyDescent="0.2">
      <c r="C345" s="2" t="s">
        <v>3210</v>
      </c>
    </row>
    <row r="346" spans="3:3" x14ac:dyDescent="0.2">
      <c r="C346" s="2" t="s">
        <v>3211</v>
      </c>
    </row>
    <row r="347" spans="3:3" x14ac:dyDescent="0.2">
      <c r="C347" s="2" t="s">
        <v>3216</v>
      </c>
    </row>
    <row r="348" spans="3:3" x14ac:dyDescent="0.2">
      <c r="C348" s="2" t="s">
        <v>3212</v>
      </c>
    </row>
    <row r="349" spans="3:3" x14ac:dyDescent="0.2">
      <c r="C349" s="2" t="s">
        <v>3217</v>
      </c>
    </row>
    <row r="350" spans="3:3" x14ac:dyDescent="0.2">
      <c r="C350" s="2" t="s">
        <v>3202</v>
      </c>
    </row>
    <row r="351" spans="3:3" x14ac:dyDescent="0.2">
      <c r="C351" s="2" t="s">
        <v>3203</v>
      </c>
    </row>
    <row r="352" spans="3:3" x14ac:dyDescent="0.2">
      <c r="C352" s="2" t="s">
        <v>3255</v>
      </c>
    </row>
    <row r="353" spans="3:3" x14ac:dyDescent="0.2">
      <c r="C353" s="2" t="s">
        <v>3262</v>
      </c>
    </row>
    <row r="354" spans="3:3" x14ac:dyDescent="0.2">
      <c r="C354" s="2" t="s">
        <v>3253</v>
      </c>
    </row>
    <row r="355" spans="3:3" x14ac:dyDescent="0.2">
      <c r="C355" s="2" t="s">
        <v>3195</v>
      </c>
    </row>
    <row r="356" spans="3:3" x14ac:dyDescent="0.2">
      <c r="C356" s="2" t="s">
        <v>3234</v>
      </c>
    </row>
    <row r="357" spans="3:3" x14ac:dyDescent="0.2">
      <c r="C357" s="2" t="s">
        <v>3206</v>
      </c>
    </row>
    <row r="358" spans="3:3" x14ac:dyDescent="0.2">
      <c r="C358" s="2" t="s">
        <v>3207</v>
      </c>
    </row>
    <row r="359" spans="3:3" x14ac:dyDescent="0.2">
      <c r="C359" s="2" t="s">
        <v>3251</v>
      </c>
    </row>
    <row r="360" spans="3:3" x14ac:dyDescent="0.2">
      <c r="C360" s="2" t="s">
        <v>3237</v>
      </c>
    </row>
    <row r="361" spans="3:3" x14ac:dyDescent="0.2">
      <c r="C361" s="2" t="s">
        <v>3232</v>
      </c>
    </row>
    <row r="362" spans="3:3" x14ac:dyDescent="0.2">
      <c r="C362" s="2" t="s">
        <v>3192</v>
      </c>
    </row>
    <row r="363" spans="3:3" x14ac:dyDescent="0.2">
      <c r="C363" s="2" t="s">
        <v>3178</v>
      </c>
    </row>
    <row r="364" spans="3:3" x14ac:dyDescent="0.2">
      <c r="C364" s="2" t="s">
        <v>3236</v>
      </c>
    </row>
    <row r="365" spans="3:3" x14ac:dyDescent="0.2">
      <c r="C365" s="2" t="s">
        <v>3194</v>
      </c>
    </row>
    <row r="366" spans="3:3" x14ac:dyDescent="0.2">
      <c r="C366" s="2" t="s">
        <v>3249</v>
      </c>
    </row>
    <row r="367" spans="3:3" x14ac:dyDescent="0.2">
      <c r="C367" s="2" t="s">
        <v>3252</v>
      </c>
    </row>
    <row r="368" spans="3:3" x14ac:dyDescent="0.2">
      <c r="C368" s="2" t="s">
        <v>3204</v>
      </c>
    </row>
    <row r="369" spans="3:3" x14ac:dyDescent="0.2">
      <c r="C369" s="2" t="s">
        <v>3186</v>
      </c>
    </row>
    <row r="370" spans="3:3" x14ac:dyDescent="0.2">
      <c r="C370" s="2" t="s">
        <v>3189</v>
      </c>
    </row>
    <row r="371" spans="3:3" x14ac:dyDescent="0.2">
      <c r="C371" s="2" t="s">
        <v>3185</v>
      </c>
    </row>
    <row r="372" spans="3:3" x14ac:dyDescent="0.2">
      <c r="C372" s="2" t="s">
        <v>3102</v>
      </c>
    </row>
    <row r="373" spans="3:3" x14ac:dyDescent="0.2">
      <c r="C373" s="2" t="s">
        <v>3177</v>
      </c>
    </row>
    <row r="374" spans="3:3" x14ac:dyDescent="0.2">
      <c r="C374" s="2" t="s">
        <v>3173</v>
      </c>
    </row>
    <row r="375" spans="3:3" x14ac:dyDescent="0.2">
      <c r="C375" s="2" t="s">
        <v>3176</v>
      </c>
    </row>
    <row r="376" spans="3:3" x14ac:dyDescent="0.2">
      <c r="C376" s="2" t="s">
        <v>3104</v>
      </c>
    </row>
    <row r="377" spans="3:3" x14ac:dyDescent="0.2">
      <c r="C377" s="2" t="s">
        <v>3132</v>
      </c>
    </row>
    <row r="378" spans="3:3" x14ac:dyDescent="0.2">
      <c r="C378" s="2" t="s">
        <v>3121</v>
      </c>
    </row>
    <row r="379" spans="3:3" x14ac:dyDescent="0.2">
      <c r="C379" s="2" t="s">
        <v>3146</v>
      </c>
    </row>
    <row r="380" spans="3:3" x14ac:dyDescent="0.2">
      <c r="C380" s="2" t="s">
        <v>3137</v>
      </c>
    </row>
    <row r="381" spans="3:3" x14ac:dyDescent="0.2">
      <c r="C381" s="2" t="s">
        <v>3161</v>
      </c>
    </row>
    <row r="382" spans="3:3" x14ac:dyDescent="0.2">
      <c r="C382" s="2" t="s">
        <v>3149</v>
      </c>
    </row>
    <row r="383" spans="3:3" x14ac:dyDescent="0.2">
      <c r="C383" s="2" t="s">
        <v>3118</v>
      </c>
    </row>
    <row r="384" spans="3:3" x14ac:dyDescent="0.2">
      <c r="C384" s="2" t="s">
        <v>3197</v>
      </c>
    </row>
    <row r="385" spans="3:3" x14ac:dyDescent="0.2">
      <c r="C385" s="2" t="s">
        <v>3201</v>
      </c>
    </row>
    <row r="386" spans="3:3" x14ac:dyDescent="0.2">
      <c r="C386" s="2" t="s">
        <v>3233</v>
      </c>
    </row>
    <row r="387" spans="3:3" x14ac:dyDescent="0.2">
      <c r="C387" s="2" t="s">
        <v>3141</v>
      </c>
    </row>
    <row r="388" spans="3:3" x14ac:dyDescent="0.2">
      <c r="C388" s="2" t="s">
        <v>3159</v>
      </c>
    </row>
    <row r="389" spans="3:3" x14ac:dyDescent="0.2">
      <c r="C389" s="2" t="s">
        <v>3170</v>
      </c>
    </row>
    <row r="390" spans="3:3" x14ac:dyDescent="0.2">
      <c r="C390" s="2" t="s">
        <v>3089</v>
      </c>
    </row>
    <row r="391" spans="3:3" x14ac:dyDescent="0.2">
      <c r="C391" s="2" t="s">
        <v>3105</v>
      </c>
    </row>
    <row r="392" spans="3:3" x14ac:dyDescent="0.2">
      <c r="C392" s="2" t="s">
        <v>3160</v>
      </c>
    </row>
    <row r="393" spans="3:3" x14ac:dyDescent="0.2">
      <c r="C393" s="2" t="s">
        <v>3158</v>
      </c>
    </row>
    <row r="394" spans="3:3" x14ac:dyDescent="0.2">
      <c r="C394" s="2" t="s">
        <v>3136</v>
      </c>
    </row>
    <row r="395" spans="3:3" x14ac:dyDescent="0.2">
      <c r="C395" s="2" t="s">
        <v>3180</v>
      </c>
    </row>
    <row r="396" spans="3:3" x14ac:dyDescent="0.2">
      <c r="C396" s="2" t="s">
        <v>3150</v>
      </c>
    </row>
    <row r="397" spans="3:3" x14ac:dyDescent="0.2">
      <c r="C397" s="2" t="s">
        <v>3190</v>
      </c>
    </row>
    <row r="398" spans="3:3" x14ac:dyDescent="0.2">
      <c r="C398" s="2" t="s">
        <v>3131</v>
      </c>
    </row>
    <row r="399" spans="3:3" x14ac:dyDescent="0.2">
      <c r="C399" s="2" t="s">
        <v>3034</v>
      </c>
    </row>
    <row r="400" spans="3:3" x14ac:dyDescent="0.2">
      <c r="C400" s="2" t="s">
        <v>3182</v>
      </c>
    </row>
    <row r="401" spans="3:3" x14ac:dyDescent="0.2">
      <c r="C401" s="2" t="s">
        <v>3033</v>
      </c>
    </row>
    <row r="402" spans="3:3" x14ac:dyDescent="0.2">
      <c r="C402" s="2" t="s">
        <v>3090</v>
      </c>
    </row>
    <row r="403" spans="3:3" x14ac:dyDescent="0.2">
      <c r="C403" s="2" t="s">
        <v>3055</v>
      </c>
    </row>
    <row r="404" spans="3:3" x14ac:dyDescent="0.2">
      <c r="C404" s="2" t="s">
        <v>3068</v>
      </c>
    </row>
    <row r="405" spans="3:3" x14ac:dyDescent="0.2">
      <c r="C405" s="2" t="s">
        <v>3042</v>
      </c>
    </row>
    <row r="406" spans="3:3" x14ac:dyDescent="0.2">
      <c r="C406" s="2" t="s">
        <v>3171</v>
      </c>
    </row>
    <row r="407" spans="3:3" x14ac:dyDescent="0.2">
      <c r="C407" s="2" t="s">
        <v>3164</v>
      </c>
    </row>
    <row r="408" spans="3:3" x14ac:dyDescent="0.2">
      <c r="C408" s="2" t="s">
        <v>3027</v>
      </c>
    </row>
    <row r="409" spans="3:3" x14ac:dyDescent="0.2">
      <c r="C409" s="2" t="s">
        <v>3114</v>
      </c>
    </row>
    <row r="410" spans="3:3" x14ac:dyDescent="0.2">
      <c r="C410" s="2" t="s">
        <v>3122</v>
      </c>
    </row>
    <row r="411" spans="3:3" x14ac:dyDescent="0.2">
      <c r="C411" s="2" t="s">
        <v>3184</v>
      </c>
    </row>
    <row r="412" spans="3:3" x14ac:dyDescent="0.2">
      <c r="C412" s="2" t="s">
        <v>3116</v>
      </c>
    </row>
    <row r="413" spans="3:3" x14ac:dyDescent="0.2">
      <c r="C413" s="2" t="s">
        <v>3115</v>
      </c>
    </row>
    <row r="414" spans="3:3" x14ac:dyDescent="0.2">
      <c r="C414" s="2" t="s">
        <v>3127</v>
      </c>
    </row>
    <row r="415" spans="3:3" x14ac:dyDescent="0.2">
      <c r="C415" s="2" t="s">
        <v>3144</v>
      </c>
    </row>
    <row r="416" spans="3:3" x14ac:dyDescent="0.2">
      <c r="C416" s="2" t="s">
        <v>3162</v>
      </c>
    </row>
    <row r="417" spans="3:3" x14ac:dyDescent="0.2">
      <c r="C417" s="2" t="s">
        <v>3086</v>
      </c>
    </row>
    <row r="418" spans="3:3" x14ac:dyDescent="0.2">
      <c r="C418" s="2" t="s">
        <v>3096</v>
      </c>
    </row>
    <row r="419" spans="3:3" x14ac:dyDescent="0.2">
      <c r="C419" s="2" t="s">
        <v>3057</v>
      </c>
    </row>
    <row r="420" spans="3:3" x14ac:dyDescent="0.2">
      <c r="C420" s="2" t="s">
        <v>3047</v>
      </c>
    </row>
    <row r="421" spans="3:3" x14ac:dyDescent="0.2">
      <c r="C421" s="2" t="s">
        <v>3125</v>
      </c>
    </row>
    <row r="422" spans="3:3" x14ac:dyDescent="0.2">
      <c r="C422" s="2" t="s">
        <v>3077</v>
      </c>
    </row>
    <row r="423" spans="3:3" x14ac:dyDescent="0.2">
      <c r="C423" s="2" t="s">
        <v>3065</v>
      </c>
    </row>
    <row r="424" spans="3:3" x14ac:dyDescent="0.2">
      <c r="C424" s="2" t="s">
        <v>3066</v>
      </c>
    </row>
    <row r="425" spans="3:3" x14ac:dyDescent="0.2">
      <c r="C425" s="2" t="s">
        <v>3151</v>
      </c>
    </row>
    <row r="426" spans="3:3" x14ac:dyDescent="0.2">
      <c r="C426" s="2" t="s">
        <v>3148</v>
      </c>
    </row>
    <row r="427" spans="3:3" x14ac:dyDescent="0.2">
      <c r="C427" s="2" t="s">
        <v>3075</v>
      </c>
    </row>
    <row r="428" spans="3:3" x14ac:dyDescent="0.2">
      <c r="C428" s="2" t="s">
        <v>3053</v>
      </c>
    </row>
    <row r="429" spans="3:3" x14ac:dyDescent="0.2">
      <c r="C429" s="2" t="s">
        <v>3120</v>
      </c>
    </row>
    <row r="430" spans="3:3" x14ac:dyDescent="0.2">
      <c r="C430" s="2" t="s">
        <v>3156</v>
      </c>
    </row>
    <row r="431" spans="3:3" x14ac:dyDescent="0.2">
      <c r="C431" s="2" t="s">
        <v>3058</v>
      </c>
    </row>
    <row r="432" spans="3:3" x14ac:dyDescent="0.2">
      <c r="C432" s="2" t="s">
        <v>3064</v>
      </c>
    </row>
    <row r="433" spans="3:3" x14ac:dyDescent="0.2">
      <c r="C433" s="2" t="s">
        <v>3061</v>
      </c>
    </row>
    <row r="434" spans="3:3" x14ac:dyDescent="0.2">
      <c r="C434" s="2" t="s">
        <v>3039</v>
      </c>
    </row>
    <row r="435" spans="3:3" x14ac:dyDescent="0.2">
      <c r="C435" s="2" t="s">
        <v>3052</v>
      </c>
    </row>
    <row r="436" spans="3:3" x14ac:dyDescent="0.2">
      <c r="C436" s="2" t="s">
        <v>3168</v>
      </c>
    </row>
    <row r="437" spans="3:3" x14ac:dyDescent="0.2">
      <c r="C437" s="2" t="s">
        <v>3041</v>
      </c>
    </row>
    <row r="438" spans="3:3" x14ac:dyDescent="0.2">
      <c r="C438" s="2" t="s">
        <v>3071</v>
      </c>
    </row>
    <row r="439" spans="3:3" x14ac:dyDescent="0.2">
      <c r="C439" s="2" t="s">
        <v>3045</v>
      </c>
    </row>
    <row r="440" spans="3:3" x14ac:dyDescent="0.2">
      <c r="C440" s="2" t="s">
        <v>3050</v>
      </c>
    </row>
    <row r="441" spans="3:3" x14ac:dyDescent="0.2">
      <c r="C441" s="2" t="s">
        <v>3165</v>
      </c>
    </row>
    <row r="442" spans="3:3" x14ac:dyDescent="0.2">
      <c r="C442" s="2" t="s">
        <v>3087</v>
      </c>
    </row>
    <row r="443" spans="3:3" x14ac:dyDescent="0.2">
      <c r="C443" s="2" t="s">
        <v>3081</v>
      </c>
    </row>
    <row r="444" spans="3:3" x14ac:dyDescent="0.2">
      <c r="C444" s="2" t="s">
        <v>3093</v>
      </c>
    </row>
    <row r="445" spans="3:3" x14ac:dyDescent="0.2">
      <c r="C445" s="2" t="s">
        <v>3099</v>
      </c>
    </row>
    <row r="446" spans="3:3" x14ac:dyDescent="0.2">
      <c r="C446" s="2" t="s">
        <v>3026</v>
      </c>
    </row>
    <row r="447" spans="3:3" x14ac:dyDescent="0.2">
      <c r="C447" s="2" t="s">
        <v>3035</v>
      </c>
    </row>
    <row r="448" spans="3:3" x14ac:dyDescent="0.2">
      <c r="C448" s="2" t="s">
        <v>3798</v>
      </c>
    </row>
    <row r="449" spans="3:3" x14ac:dyDescent="0.2">
      <c r="C449" s="2" t="s">
        <v>3032</v>
      </c>
    </row>
    <row r="450" spans="3:3" x14ac:dyDescent="0.2">
      <c r="C450" s="2" t="s">
        <v>3084</v>
      </c>
    </row>
    <row r="451" spans="3:3" x14ac:dyDescent="0.2">
      <c r="C451" s="2" t="s">
        <v>3051</v>
      </c>
    </row>
    <row r="452" spans="3:3" x14ac:dyDescent="0.2">
      <c r="C452" s="2" t="s">
        <v>3043</v>
      </c>
    </row>
    <row r="453" spans="3:3" x14ac:dyDescent="0.2">
      <c r="C453" s="2" t="s">
        <v>3799</v>
      </c>
    </row>
    <row r="454" spans="3:3" x14ac:dyDescent="0.2">
      <c r="C454" s="2" t="s">
        <v>3169</v>
      </c>
    </row>
    <row r="455" spans="3:3" x14ac:dyDescent="0.2">
      <c r="C455" s="2" t="s">
        <v>3800</v>
      </c>
    </row>
    <row r="456" spans="3:3" x14ac:dyDescent="0.2">
      <c r="C456" s="2" t="s">
        <v>3088</v>
      </c>
    </row>
    <row r="457" spans="3:3" x14ac:dyDescent="0.2">
      <c r="C457" s="2" t="s">
        <v>3801</v>
      </c>
    </row>
    <row r="458" spans="3:3" x14ac:dyDescent="0.2">
      <c r="C458" s="2" t="s">
        <v>3094</v>
      </c>
    </row>
    <row r="459" spans="3:3" x14ac:dyDescent="0.2">
      <c r="C459" s="2" t="s">
        <v>3092</v>
      </c>
    </row>
    <row r="460" spans="3:3" x14ac:dyDescent="0.2">
      <c r="C460" s="2" t="s">
        <v>3082</v>
      </c>
    </row>
    <row r="461" spans="3:3" x14ac:dyDescent="0.2">
      <c r="C461" s="2" t="s">
        <v>3091</v>
      </c>
    </row>
    <row r="462" spans="3:3" x14ac:dyDescent="0.2">
      <c r="C462" s="2" t="s">
        <v>3062</v>
      </c>
    </row>
    <row r="463" spans="3:3" x14ac:dyDescent="0.2">
      <c r="C463" s="2" t="s">
        <v>3046</v>
      </c>
    </row>
    <row r="464" spans="3:3" x14ac:dyDescent="0.2">
      <c r="C464" s="2" t="s">
        <v>3031</v>
      </c>
    </row>
    <row r="465" spans="3:3" x14ac:dyDescent="0.2">
      <c r="C465" s="2" t="s">
        <v>3802</v>
      </c>
    </row>
    <row r="466" spans="3:3" x14ac:dyDescent="0.2">
      <c r="C466" s="2" t="s">
        <v>3098</v>
      </c>
    </row>
    <row r="467" spans="3:3" x14ac:dyDescent="0.2">
      <c r="C467" s="2" t="s">
        <v>3803</v>
      </c>
    </row>
    <row r="468" spans="3:3" x14ac:dyDescent="0.2">
      <c r="C468" s="2" t="s">
        <v>3036</v>
      </c>
    </row>
    <row r="469" spans="3:3" x14ac:dyDescent="0.2">
      <c r="C469" s="2" t="s">
        <v>3100</v>
      </c>
    </row>
    <row r="470" spans="3:3" x14ac:dyDescent="0.2">
      <c r="C470" s="2" t="s">
        <v>3804</v>
      </c>
    </row>
    <row r="471" spans="3:3" x14ac:dyDescent="0.2">
      <c r="C471" s="2" t="s">
        <v>3805</v>
      </c>
    </row>
    <row r="472" spans="3:3" x14ac:dyDescent="0.2">
      <c r="C472" s="2" t="s">
        <v>3101</v>
      </c>
    </row>
    <row r="473" spans="3:3" x14ac:dyDescent="0.2">
      <c r="C473" s="2" t="s">
        <v>3806</v>
      </c>
    </row>
    <row r="474" spans="3:3" x14ac:dyDescent="0.2">
      <c r="C474" s="2" t="s">
        <v>3807</v>
      </c>
    </row>
    <row r="475" spans="3:3" x14ac:dyDescent="0.2">
      <c r="C475" s="2" t="s">
        <v>3037</v>
      </c>
    </row>
    <row r="476" spans="3:3" x14ac:dyDescent="0.2">
      <c r="C476" s="2" t="s">
        <v>3808</v>
      </c>
    </row>
    <row r="477" spans="3:3" x14ac:dyDescent="0.2">
      <c r="C477" s="2" t="s">
        <v>3809</v>
      </c>
    </row>
    <row r="478" spans="3:3" x14ac:dyDescent="0.2">
      <c r="C478" s="2" t="s">
        <v>3810</v>
      </c>
    </row>
    <row r="479" spans="3:3" x14ac:dyDescent="0.2">
      <c r="C479" s="2" t="s">
        <v>3811</v>
      </c>
    </row>
    <row r="480" spans="3:3" x14ac:dyDescent="0.2">
      <c r="C480" s="2" t="s">
        <v>3812</v>
      </c>
    </row>
    <row r="481" spans="3:3" x14ac:dyDescent="0.2">
      <c r="C481" s="2" t="s">
        <v>3813</v>
      </c>
    </row>
    <row r="482" spans="3:3" x14ac:dyDescent="0.2">
      <c r="C482" s="2" t="s">
        <v>3814</v>
      </c>
    </row>
    <row r="483" spans="3:3" x14ac:dyDescent="0.2">
      <c r="C483" s="2" t="s">
        <v>3815</v>
      </c>
    </row>
    <row r="484" spans="3:3" x14ac:dyDescent="0.2">
      <c r="C484" s="2" t="s">
        <v>3816</v>
      </c>
    </row>
    <row r="485" spans="3:3" x14ac:dyDescent="0.2">
      <c r="C485" s="2" t="s">
        <v>3817</v>
      </c>
    </row>
    <row r="486" spans="3:3" x14ac:dyDescent="0.2">
      <c r="C486" s="2" t="s">
        <v>3818</v>
      </c>
    </row>
    <row r="487" spans="3:3" x14ac:dyDescent="0.2">
      <c r="C487" s="2" t="s">
        <v>3819</v>
      </c>
    </row>
    <row r="488" spans="3:3" x14ac:dyDescent="0.2">
      <c r="C488" s="2" t="s">
        <v>3820</v>
      </c>
    </row>
    <row r="489" spans="3:3" x14ac:dyDescent="0.2">
      <c r="C489" s="2" t="s">
        <v>3821</v>
      </c>
    </row>
    <row r="490" spans="3:3" x14ac:dyDescent="0.2">
      <c r="C490" s="2" t="s">
        <v>3822</v>
      </c>
    </row>
    <row r="491" spans="3:3" x14ac:dyDescent="0.2">
      <c r="C491" s="2" t="s">
        <v>3823</v>
      </c>
    </row>
    <row r="492" spans="3:3" x14ac:dyDescent="0.2">
      <c r="C492" s="2" t="s">
        <v>3824</v>
      </c>
    </row>
    <row r="493" spans="3:3" x14ac:dyDescent="0.2">
      <c r="C493" s="2" t="s">
        <v>3825</v>
      </c>
    </row>
    <row r="494" spans="3:3" x14ac:dyDescent="0.2">
      <c r="C494" s="2" t="s">
        <v>3826</v>
      </c>
    </row>
    <row r="495" spans="3:3" x14ac:dyDescent="0.2">
      <c r="C495" s="2" t="s">
        <v>3827</v>
      </c>
    </row>
    <row r="496" spans="3:3" x14ac:dyDescent="0.2">
      <c r="C496" s="2" t="s">
        <v>3828</v>
      </c>
    </row>
    <row r="497" spans="3:3" x14ac:dyDescent="0.2">
      <c r="C497" s="2" t="s">
        <v>3829</v>
      </c>
    </row>
    <row r="498" spans="3:3" x14ac:dyDescent="0.2">
      <c r="C498" s="2" t="s">
        <v>3830</v>
      </c>
    </row>
    <row r="499" spans="3:3" x14ac:dyDescent="0.2">
      <c r="C499" s="2" t="s">
        <v>3831</v>
      </c>
    </row>
    <row r="500" spans="3:3" x14ac:dyDescent="0.2">
      <c r="C500" s="2" t="s">
        <v>3832</v>
      </c>
    </row>
    <row r="501" spans="3:3" x14ac:dyDescent="0.2">
      <c r="C501" s="2" t="s">
        <v>3833</v>
      </c>
    </row>
    <row r="502" spans="3:3" x14ac:dyDescent="0.2">
      <c r="C502" s="2" t="s">
        <v>3834</v>
      </c>
    </row>
    <row r="503" spans="3:3" x14ac:dyDescent="0.2">
      <c r="C503" s="2" t="s">
        <v>3835</v>
      </c>
    </row>
    <row r="504" spans="3:3" x14ac:dyDescent="0.2">
      <c r="C504" s="2" t="s">
        <v>3836</v>
      </c>
    </row>
    <row r="505" spans="3:3" x14ac:dyDescent="0.2">
      <c r="C505" s="2" t="s">
        <v>3837</v>
      </c>
    </row>
    <row r="506" spans="3:3" x14ac:dyDescent="0.2">
      <c r="C506" s="2" t="s">
        <v>3838</v>
      </c>
    </row>
    <row r="507" spans="3:3" x14ac:dyDescent="0.2">
      <c r="C507" s="2" t="s">
        <v>3839</v>
      </c>
    </row>
    <row r="508" spans="3:3" x14ac:dyDescent="0.2">
      <c r="C508" s="2" t="s">
        <v>3840</v>
      </c>
    </row>
    <row r="509" spans="3:3" x14ac:dyDescent="0.2">
      <c r="C509" s="2" t="s">
        <v>3841</v>
      </c>
    </row>
    <row r="510" spans="3:3" x14ac:dyDescent="0.2">
      <c r="C510" s="2" t="s">
        <v>3842</v>
      </c>
    </row>
    <row r="511" spans="3:3" x14ac:dyDescent="0.2">
      <c r="C511" s="2" t="s">
        <v>3843</v>
      </c>
    </row>
    <row r="512" spans="3:3" x14ac:dyDescent="0.2">
      <c r="C512" s="2" t="s">
        <v>3844</v>
      </c>
    </row>
    <row r="513" spans="3:3" x14ac:dyDescent="0.2">
      <c r="C513" s="2" t="s">
        <v>3845</v>
      </c>
    </row>
    <row r="514" spans="3:3" x14ac:dyDescent="0.2">
      <c r="C514" s="2" t="s">
        <v>3846</v>
      </c>
    </row>
    <row r="515" spans="3:3" x14ac:dyDescent="0.2">
      <c r="C515" s="2" t="s">
        <v>3847</v>
      </c>
    </row>
    <row r="516" spans="3:3" x14ac:dyDescent="0.2">
      <c r="C516" s="2" t="s">
        <v>3848</v>
      </c>
    </row>
    <row r="517" spans="3:3" x14ac:dyDescent="0.2">
      <c r="C517" s="2" t="s">
        <v>3849</v>
      </c>
    </row>
    <row r="518" spans="3:3" x14ac:dyDescent="0.2">
      <c r="C518" s="2" t="s">
        <v>3850</v>
      </c>
    </row>
    <row r="519" spans="3:3" x14ac:dyDescent="0.2">
      <c r="C519" s="2" t="s">
        <v>3851</v>
      </c>
    </row>
    <row r="520" spans="3:3" x14ac:dyDescent="0.2">
      <c r="C520" s="2" t="s">
        <v>3852</v>
      </c>
    </row>
    <row r="521" spans="3:3" x14ac:dyDescent="0.2">
      <c r="C521" s="2" t="s">
        <v>3853</v>
      </c>
    </row>
    <row r="522" spans="3:3" x14ac:dyDescent="0.2">
      <c r="C522" s="2" t="s">
        <v>3854</v>
      </c>
    </row>
    <row r="523" spans="3:3" x14ac:dyDescent="0.2">
      <c r="C523" s="2" t="s">
        <v>3855</v>
      </c>
    </row>
    <row r="524" spans="3:3" x14ac:dyDescent="0.2">
      <c r="C524" s="2" t="s">
        <v>3856</v>
      </c>
    </row>
    <row r="525" spans="3:3" x14ac:dyDescent="0.2">
      <c r="C525" s="2" t="s">
        <v>3857</v>
      </c>
    </row>
    <row r="526" spans="3:3" x14ac:dyDescent="0.2">
      <c r="C526" s="2" t="s">
        <v>3858</v>
      </c>
    </row>
    <row r="527" spans="3:3" x14ac:dyDescent="0.2">
      <c r="C527" s="2" t="s">
        <v>3859</v>
      </c>
    </row>
    <row r="528" spans="3:3" x14ac:dyDescent="0.2">
      <c r="C528" s="2" t="s">
        <v>3860</v>
      </c>
    </row>
    <row r="529" spans="3:3" x14ac:dyDescent="0.2">
      <c r="C529" s="2" t="s">
        <v>3861</v>
      </c>
    </row>
    <row r="530" spans="3:3" x14ac:dyDescent="0.2">
      <c r="C530" s="2" t="s">
        <v>3862</v>
      </c>
    </row>
    <row r="531" spans="3:3" x14ac:dyDescent="0.2">
      <c r="C531" s="2" t="s">
        <v>3863</v>
      </c>
    </row>
    <row r="532" spans="3:3" x14ac:dyDescent="0.2">
      <c r="C532" s="2" t="s">
        <v>3864</v>
      </c>
    </row>
    <row r="533" spans="3:3" x14ac:dyDescent="0.2">
      <c r="C533" s="2" t="s">
        <v>3865</v>
      </c>
    </row>
    <row r="534" spans="3:3" x14ac:dyDescent="0.2">
      <c r="C534" s="2" t="s">
        <v>3866</v>
      </c>
    </row>
    <row r="535" spans="3:3" x14ac:dyDescent="0.2">
      <c r="C535" s="2" t="s">
        <v>3867</v>
      </c>
    </row>
    <row r="536" spans="3:3" x14ac:dyDescent="0.2">
      <c r="C536" s="2" t="s">
        <v>3868</v>
      </c>
    </row>
    <row r="537" spans="3:3" x14ac:dyDescent="0.2">
      <c r="C537" s="2" t="s">
        <v>3869</v>
      </c>
    </row>
    <row r="538" spans="3:3" x14ac:dyDescent="0.2">
      <c r="C538" s="2" t="s">
        <v>3870</v>
      </c>
    </row>
    <row r="539" spans="3:3" x14ac:dyDescent="0.2">
      <c r="C539" s="2" t="s">
        <v>3871</v>
      </c>
    </row>
    <row r="540" spans="3:3" x14ac:dyDescent="0.2">
      <c r="C540" s="2" t="s">
        <v>3872</v>
      </c>
    </row>
    <row r="541" spans="3:3" x14ac:dyDescent="0.2">
      <c r="C541" s="2" t="s">
        <v>3873</v>
      </c>
    </row>
    <row r="542" spans="3:3" x14ac:dyDescent="0.2">
      <c r="C542" s="2" t="s">
        <v>3874</v>
      </c>
    </row>
    <row r="543" spans="3:3" x14ac:dyDescent="0.2">
      <c r="C543" s="2" t="s">
        <v>3875</v>
      </c>
    </row>
    <row r="544" spans="3:3" x14ac:dyDescent="0.2">
      <c r="C544" s="2" t="s">
        <v>3876</v>
      </c>
    </row>
    <row r="545" spans="3:3" x14ac:dyDescent="0.2">
      <c r="C545" s="2" t="s">
        <v>3877</v>
      </c>
    </row>
    <row r="546" spans="3:3" x14ac:dyDescent="0.2">
      <c r="C546" s="2" t="s">
        <v>3878</v>
      </c>
    </row>
    <row r="547" spans="3:3" x14ac:dyDescent="0.2">
      <c r="C547" s="2" t="s">
        <v>3879</v>
      </c>
    </row>
    <row r="548" spans="3:3" x14ac:dyDescent="0.2">
      <c r="C548" s="2" t="s">
        <v>3880</v>
      </c>
    </row>
    <row r="549" spans="3:3" x14ac:dyDescent="0.2">
      <c r="C549" s="2" t="s">
        <v>3881</v>
      </c>
    </row>
    <row r="550" spans="3:3" x14ac:dyDescent="0.2">
      <c r="C550" s="2" t="s">
        <v>3882</v>
      </c>
    </row>
    <row r="551" spans="3:3" x14ac:dyDescent="0.2">
      <c r="C551" s="2" t="s">
        <v>3883</v>
      </c>
    </row>
    <row r="552" spans="3:3" x14ac:dyDescent="0.2">
      <c r="C552" s="2" t="s">
        <v>3884</v>
      </c>
    </row>
    <row r="553" spans="3:3" x14ac:dyDescent="0.2">
      <c r="C553" s="2" t="s">
        <v>3885</v>
      </c>
    </row>
    <row r="554" spans="3:3" x14ac:dyDescent="0.2">
      <c r="C554" s="2" t="s">
        <v>3886</v>
      </c>
    </row>
    <row r="555" spans="3:3" x14ac:dyDescent="0.2">
      <c r="C555" s="2" t="s">
        <v>3887</v>
      </c>
    </row>
    <row r="556" spans="3:3" x14ac:dyDescent="0.2">
      <c r="C556" s="2" t="s">
        <v>3888</v>
      </c>
    </row>
    <row r="557" spans="3:3" x14ac:dyDescent="0.2">
      <c r="C557" s="2" t="s">
        <v>3889</v>
      </c>
    </row>
    <row r="558" spans="3:3" x14ac:dyDescent="0.2">
      <c r="C558" s="2" t="s">
        <v>3890</v>
      </c>
    </row>
    <row r="559" spans="3:3" x14ac:dyDescent="0.2">
      <c r="C559" s="2" t="s">
        <v>3891</v>
      </c>
    </row>
    <row r="560" spans="3:3" x14ac:dyDescent="0.2">
      <c r="C560" s="2" t="s">
        <v>3892</v>
      </c>
    </row>
    <row r="561" spans="3:3" x14ac:dyDescent="0.2">
      <c r="C561" s="2" t="s">
        <v>3893</v>
      </c>
    </row>
    <row r="562" spans="3:3" x14ac:dyDescent="0.2">
      <c r="C562" s="2" t="s">
        <v>3894</v>
      </c>
    </row>
    <row r="563" spans="3:3" x14ac:dyDescent="0.2">
      <c r="C563" s="2" t="s">
        <v>3895</v>
      </c>
    </row>
    <row r="564" spans="3:3" x14ac:dyDescent="0.2">
      <c r="C564" s="2" t="s">
        <v>3896</v>
      </c>
    </row>
    <row r="565" spans="3:3" x14ac:dyDescent="0.2">
      <c r="C565" s="2" t="s">
        <v>3897</v>
      </c>
    </row>
    <row r="566" spans="3:3" x14ac:dyDescent="0.2">
      <c r="C566" s="2" t="s">
        <v>3898</v>
      </c>
    </row>
    <row r="567" spans="3:3" x14ac:dyDescent="0.2">
      <c r="C567" s="2" t="s">
        <v>3899</v>
      </c>
    </row>
    <row r="568" spans="3:3" x14ac:dyDescent="0.2">
      <c r="C568" s="2" t="s">
        <v>3900</v>
      </c>
    </row>
    <row r="569" spans="3:3" x14ac:dyDescent="0.2">
      <c r="C569" s="2" t="s">
        <v>3901</v>
      </c>
    </row>
    <row r="570" spans="3:3" x14ac:dyDescent="0.2">
      <c r="C570" s="2" t="s">
        <v>3902</v>
      </c>
    </row>
    <row r="571" spans="3:3" x14ac:dyDescent="0.2">
      <c r="C571" s="2" t="s">
        <v>3377</v>
      </c>
    </row>
    <row r="572" spans="3:3" x14ac:dyDescent="0.2">
      <c r="C572" s="2" t="s">
        <v>3275</v>
      </c>
    </row>
    <row r="573" spans="3:3" x14ac:dyDescent="0.2">
      <c r="C573" s="2" t="s">
        <v>3044</v>
      </c>
    </row>
    <row r="574" spans="3:3" x14ac:dyDescent="0.2">
      <c r="C574" s="2" t="s">
        <v>3903</v>
      </c>
    </row>
    <row r="575" spans="3:3" x14ac:dyDescent="0.2">
      <c r="C575" s="2" t="s">
        <v>3904</v>
      </c>
    </row>
    <row r="576" spans="3:3" x14ac:dyDescent="0.2">
      <c r="C576" s="2" t="s">
        <v>3905</v>
      </c>
    </row>
    <row r="577" spans="3:3" x14ac:dyDescent="0.2">
      <c r="C577" s="2" t="s">
        <v>3108</v>
      </c>
    </row>
    <row r="578" spans="3:3" x14ac:dyDescent="0.2">
      <c r="C578" s="2" t="s">
        <v>3155</v>
      </c>
    </row>
    <row r="579" spans="3:3" x14ac:dyDescent="0.2">
      <c r="C579" s="2" t="s">
        <v>3906</v>
      </c>
    </row>
    <row r="580" spans="3:3" x14ac:dyDescent="0.2">
      <c r="C580" s="2" t="s">
        <v>3907</v>
      </c>
    </row>
    <row r="581" spans="3:3" x14ac:dyDescent="0.2">
      <c r="C581" s="2" t="s">
        <v>3908</v>
      </c>
    </row>
    <row r="582" spans="3:3" x14ac:dyDescent="0.2">
      <c r="C582" s="2" t="s">
        <v>3128</v>
      </c>
    </row>
    <row r="583" spans="3:3" x14ac:dyDescent="0.2">
      <c r="C583" s="2" t="s">
        <v>3179</v>
      </c>
    </row>
    <row r="584" spans="3:3" x14ac:dyDescent="0.2">
      <c r="C584" s="2" t="s">
        <v>3225</v>
      </c>
    </row>
    <row r="585" spans="3:3" x14ac:dyDescent="0.2">
      <c r="C585" s="2" t="s">
        <v>3219</v>
      </c>
    </row>
    <row r="586" spans="3:3" x14ac:dyDescent="0.2">
      <c r="C586" s="2" t="s">
        <v>3909</v>
      </c>
    </row>
    <row r="587" spans="3:3" x14ac:dyDescent="0.2">
      <c r="C587" s="2" t="s">
        <v>3254</v>
      </c>
    </row>
    <row r="588" spans="3:3" x14ac:dyDescent="0.2">
      <c r="C588" s="2" t="s">
        <v>3133</v>
      </c>
    </row>
  </sheetData>
  <mergeCells count="2">
    <mergeCell ref="A4:L4"/>
    <mergeCell ref="O4:P4"/>
  </mergeCells>
  <conditionalFormatting sqref="B3">
    <cfRule type="duplicateValues" dxfId="24" priority="4"/>
  </conditionalFormatting>
  <conditionalFormatting sqref="C12:C588">
    <cfRule type="duplicateValues" dxfId="23" priority="3"/>
  </conditionalFormatting>
  <conditionalFormatting sqref="C1:C1048576">
    <cfRule type="duplicateValues" dxfId="18" priority="2"/>
    <cfRule type="duplicateValues" dxfId="19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7"/>
  <sheetViews>
    <sheetView zoomScale="110" zoomScaleNormal="110" workbookViewId="0">
      <pane xSplit="3" ySplit="2" topLeftCell="D3" activePane="bottomRight" state="frozen"/>
      <selection activeCell="F207" sqref="F207"/>
      <selection pane="topRight" activeCell="F207" sqref="F207"/>
      <selection pane="bottomLeft" activeCell="F207" sqref="F207"/>
      <selection pane="bottomRight" activeCell="G6" sqref="G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141" t="s">
        <v>3404</v>
      </c>
      <c r="B3" s="73" t="s">
        <v>3405</v>
      </c>
      <c r="C3" s="9" t="s">
        <v>3406</v>
      </c>
      <c r="D3" s="75" t="s">
        <v>426</v>
      </c>
      <c r="E3" s="13">
        <v>44425</v>
      </c>
      <c r="F3" s="75" t="s">
        <v>1452</v>
      </c>
      <c r="G3" s="13">
        <v>44427</v>
      </c>
      <c r="H3" s="10" t="s">
        <v>2180</v>
      </c>
      <c r="I3" s="1">
        <v>59</v>
      </c>
      <c r="J3" s="1">
        <v>40</v>
      </c>
      <c r="K3" s="1">
        <v>23</v>
      </c>
      <c r="L3" s="1">
        <v>13</v>
      </c>
      <c r="M3" s="79">
        <v>13.57</v>
      </c>
      <c r="N3" s="8">
        <v>14</v>
      </c>
      <c r="O3" s="62">
        <v>3000</v>
      </c>
      <c r="P3" s="63">
        <f>Table22452368910111213141516171819202122242345672345689101112131415161718192021222324252627282930[[#This Row],[PEMBULATAN]]*O3</f>
        <v>42000</v>
      </c>
    </row>
    <row r="4" spans="1:16" ht="39" customHeight="1" x14ac:dyDescent="0.2">
      <c r="A4" s="142"/>
      <c r="B4" s="74"/>
      <c r="C4" s="9" t="s">
        <v>3407</v>
      </c>
      <c r="D4" s="75" t="s">
        <v>426</v>
      </c>
      <c r="E4" s="13">
        <v>44425</v>
      </c>
      <c r="F4" s="75" t="s">
        <v>1452</v>
      </c>
      <c r="G4" s="13">
        <v>44427</v>
      </c>
      <c r="H4" s="10" t="s">
        <v>2180</v>
      </c>
      <c r="I4" s="1">
        <v>58</v>
      </c>
      <c r="J4" s="1">
        <v>55</v>
      </c>
      <c r="K4" s="1">
        <v>20</v>
      </c>
      <c r="L4" s="1">
        <v>13</v>
      </c>
      <c r="M4" s="79">
        <v>15.95</v>
      </c>
      <c r="N4" s="8">
        <v>16</v>
      </c>
      <c r="O4" s="62">
        <v>3000</v>
      </c>
      <c r="P4" s="63">
        <f>Table22452368910111213141516171819202122242345672345689101112131415161718192021222324252627282930[[#This Row],[PEMBULATAN]]*O4</f>
        <v>48000</v>
      </c>
    </row>
    <row r="5" spans="1:16" ht="39" customHeight="1" x14ac:dyDescent="0.2">
      <c r="A5" s="90"/>
      <c r="B5" s="74"/>
      <c r="C5" s="85" t="s">
        <v>3408</v>
      </c>
      <c r="D5" s="77" t="s">
        <v>426</v>
      </c>
      <c r="E5" s="13">
        <v>44425</v>
      </c>
      <c r="F5" s="75" t="s">
        <v>1452</v>
      </c>
      <c r="G5" s="13">
        <v>44427</v>
      </c>
      <c r="H5" s="76" t="s">
        <v>2180</v>
      </c>
      <c r="I5" s="15">
        <v>28</v>
      </c>
      <c r="J5" s="15">
        <v>25</v>
      </c>
      <c r="K5" s="15">
        <v>17</v>
      </c>
      <c r="L5" s="15">
        <v>3</v>
      </c>
      <c r="M5" s="80">
        <v>2.9750000000000001</v>
      </c>
      <c r="N5" s="71">
        <v>3</v>
      </c>
      <c r="O5" s="62">
        <v>3000</v>
      </c>
      <c r="P5" s="63">
        <f>Table22452368910111213141516171819202122242345672345689101112131415161718192021222324252627282930[[#This Row],[PEMBULATAN]]*O5</f>
        <v>9000</v>
      </c>
    </row>
    <row r="6" spans="1:16" ht="39" customHeight="1" x14ac:dyDescent="0.2">
      <c r="A6" s="90"/>
      <c r="B6" s="74"/>
      <c r="C6" s="85" t="s">
        <v>3409</v>
      </c>
      <c r="D6" s="77" t="s">
        <v>426</v>
      </c>
      <c r="E6" s="13">
        <v>44425</v>
      </c>
      <c r="F6" s="75" t="s">
        <v>1452</v>
      </c>
      <c r="G6" s="13">
        <v>44427</v>
      </c>
      <c r="H6" s="76" t="s">
        <v>2180</v>
      </c>
      <c r="I6" s="15">
        <v>57</v>
      </c>
      <c r="J6" s="15">
        <v>53</v>
      </c>
      <c r="K6" s="15">
        <v>21</v>
      </c>
      <c r="L6" s="15">
        <v>9</v>
      </c>
      <c r="M6" s="80">
        <v>15.860250000000001</v>
      </c>
      <c r="N6" s="71">
        <v>16</v>
      </c>
      <c r="O6" s="62">
        <v>3000</v>
      </c>
      <c r="P6" s="63">
        <f>Table22452368910111213141516171819202122242345672345689101112131415161718192021222324252627282930[[#This Row],[PEMBULATAN]]*O6</f>
        <v>48000</v>
      </c>
    </row>
    <row r="7" spans="1:16" ht="39" customHeight="1" x14ac:dyDescent="0.2">
      <c r="A7" s="90"/>
      <c r="B7" s="74"/>
      <c r="C7" s="85" t="s">
        <v>3410</v>
      </c>
      <c r="D7" s="77" t="s">
        <v>426</v>
      </c>
      <c r="E7" s="13">
        <v>44425</v>
      </c>
      <c r="F7" s="75" t="s">
        <v>1452</v>
      </c>
      <c r="G7" s="13">
        <v>44427</v>
      </c>
      <c r="H7" s="76" t="s">
        <v>2180</v>
      </c>
      <c r="I7" s="15">
        <v>38</v>
      </c>
      <c r="J7" s="15">
        <v>31</v>
      </c>
      <c r="K7" s="15">
        <v>12</v>
      </c>
      <c r="L7" s="15">
        <v>10</v>
      </c>
      <c r="M7" s="80">
        <v>3.5339999999999998</v>
      </c>
      <c r="N7" s="71">
        <v>10</v>
      </c>
      <c r="O7" s="62">
        <v>3000</v>
      </c>
      <c r="P7" s="63">
        <f>Table22452368910111213141516171819202122242345672345689101112131415161718192021222324252627282930[[#This Row],[PEMBULATAN]]*O7</f>
        <v>30000</v>
      </c>
    </row>
    <row r="8" spans="1:16" ht="39" customHeight="1" x14ac:dyDescent="0.2">
      <c r="A8" s="90"/>
      <c r="B8" s="74"/>
      <c r="C8" s="85" t="s">
        <v>3411</v>
      </c>
      <c r="D8" s="77" t="s">
        <v>426</v>
      </c>
      <c r="E8" s="13">
        <v>44425</v>
      </c>
      <c r="F8" s="75" t="s">
        <v>1452</v>
      </c>
      <c r="G8" s="13">
        <v>44427</v>
      </c>
      <c r="H8" s="76" t="s">
        <v>2180</v>
      </c>
      <c r="I8" s="15">
        <v>70</v>
      </c>
      <c r="J8" s="15">
        <v>66</v>
      </c>
      <c r="K8" s="15">
        <v>20</v>
      </c>
      <c r="L8" s="15">
        <v>1</v>
      </c>
      <c r="M8" s="80">
        <v>23.1</v>
      </c>
      <c r="N8" s="71">
        <v>23</v>
      </c>
      <c r="O8" s="62">
        <v>3000</v>
      </c>
      <c r="P8" s="63">
        <f>Table22452368910111213141516171819202122242345672345689101112131415161718192021222324252627282930[[#This Row],[PEMBULATAN]]*O8</f>
        <v>69000</v>
      </c>
    </row>
    <row r="9" spans="1:16" ht="39" customHeight="1" x14ac:dyDescent="0.2">
      <c r="A9" s="90"/>
      <c r="B9" s="74"/>
      <c r="C9" s="85" t="s">
        <v>3412</v>
      </c>
      <c r="D9" s="77" t="s">
        <v>426</v>
      </c>
      <c r="E9" s="13">
        <v>44425</v>
      </c>
      <c r="F9" s="75" t="s">
        <v>1452</v>
      </c>
      <c r="G9" s="13">
        <v>44427</v>
      </c>
      <c r="H9" s="76" t="s">
        <v>2180</v>
      </c>
      <c r="I9" s="15">
        <v>44</v>
      </c>
      <c r="J9" s="15">
        <v>34</v>
      </c>
      <c r="K9" s="15">
        <v>32</v>
      </c>
      <c r="L9" s="15">
        <v>27</v>
      </c>
      <c r="M9" s="80">
        <v>11.968</v>
      </c>
      <c r="N9" s="71">
        <v>27</v>
      </c>
      <c r="O9" s="62">
        <v>3000</v>
      </c>
      <c r="P9" s="63">
        <f>Table22452368910111213141516171819202122242345672345689101112131415161718192021222324252627282930[[#This Row],[PEMBULATAN]]*O9</f>
        <v>81000</v>
      </c>
    </row>
    <row r="10" spans="1:16" ht="39" customHeight="1" x14ac:dyDescent="0.2">
      <c r="A10" s="90"/>
      <c r="B10" s="74"/>
      <c r="C10" s="85" t="s">
        <v>3709</v>
      </c>
      <c r="D10" s="77" t="s">
        <v>426</v>
      </c>
      <c r="E10" s="13">
        <v>44425</v>
      </c>
      <c r="F10" s="75" t="s">
        <v>1452</v>
      </c>
      <c r="G10" s="13">
        <v>44427</v>
      </c>
      <c r="H10" s="76" t="s">
        <v>2180</v>
      </c>
      <c r="I10" s="15">
        <v>75</v>
      </c>
      <c r="J10" s="15">
        <v>55</v>
      </c>
      <c r="K10" s="15">
        <v>25</v>
      </c>
      <c r="L10" s="15">
        <v>16</v>
      </c>
      <c r="M10" s="80">
        <v>25.78125</v>
      </c>
      <c r="N10" s="71">
        <v>26</v>
      </c>
      <c r="O10" s="62">
        <v>3000</v>
      </c>
      <c r="P10" s="63">
        <f>Table22452368910111213141516171819202122242345672345689101112131415161718192021222324252627282930[[#This Row],[PEMBULATAN]]*O10</f>
        <v>78000</v>
      </c>
    </row>
    <row r="11" spans="1:16" ht="39" customHeight="1" x14ac:dyDescent="0.2">
      <c r="A11" s="90"/>
      <c r="B11" s="74"/>
      <c r="C11" s="85" t="s">
        <v>3413</v>
      </c>
      <c r="D11" s="77" t="s">
        <v>426</v>
      </c>
      <c r="E11" s="13">
        <v>44425</v>
      </c>
      <c r="F11" s="75" t="s">
        <v>1452</v>
      </c>
      <c r="G11" s="13">
        <v>44427</v>
      </c>
      <c r="H11" s="76" t="s">
        <v>2180</v>
      </c>
      <c r="I11" s="15">
        <v>78</v>
      </c>
      <c r="J11" s="15">
        <v>53</v>
      </c>
      <c r="K11" s="15">
        <v>38</v>
      </c>
      <c r="L11" s="15">
        <v>27</v>
      </c>
      <c r="M11" s="80">
        <v>39.273000000000003</v>
      </c>
      <c r="N11" s="71">
        <v>39</v>
      </c>
      <c r="O11" s="62">
        <v>3000</v>
      </c>
      <c r="P11" s="63">
        <f>Table22452368910111213141516171819202122242345672345689101112131415161718192021222324252627282930[[#This Row],[PEMBULATAN]]*O11</f>
        <v>117000</v>
      </c>
    </row>
    <row r="12" spans="1:16" ht="39" customHeight="1" x14ac:dyDescent="0.2">
      <c r="A12" s="90"/>
      <c r="B12" s="74"/>
      <c r="C12" s="85" t="s">
        <v>3414</v>
      </c>
      <c r="D12" s="77" t="s">
        <v>426</v>
      </c>
      <c r="E12" s="13">
        <v>44425</v>
      </c>
      <c r="F12" s="75" t="s">
        <v>1452</v>
      </c>
      <c r="G12" s="13">
        <v>44427</v>
      </c>
      <c r="H12" s="76" t="s">
        <v>2180</v>
      </c>
      <c r="I12" s="15">
        <v>88</v>
      </c>
      <c r="J12" s="15">
        <v>40</v>
      </c>
      <c r="K12" s="15">
        <v>34</v>
      </c>
      <c r="L12" s="15">
        <v>18</v>
      </c>
      <c r="M12" s="80">
        <v>29.92</v>
      </c>
      <c r="N12" s="71">
        <v>30</v>
      </c>
      <c r="O12" s="62">
        <v>3000</v>
      </c>
      <c r="P12" s="63">
        <f>Table22452368910111213141516171819202122242345672345689101112131415161718192021222324252627282930[[#This Row],[PEMBULATAN]]*O12</f>
        <v>90000</v>
      </c>
    </row>
    <row r="13" spans="1:16" ht="22.5" customHeight="1" x14ac:dyDescent="0.2">
      <c r="A13" s="143" t="s">
        <v>32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5"/>
      <c r="M13" s="78">
        <f>SUBTOTAL(109,Table22452368910111213141516171819202122242345672345689101112131415161718192021222324252627282930[KG VOLUME])</f>
        <v>181.93150000000003</v>
      </c>
      <c r="N13" s="66">
        <f>SUM(N3:N12)</f>
        <v>204</v>
      </c>
      <c r="O13" s="146">
        <f>SUM(P3:P12)</f>
        <v>612000</v>
      </c>
      <c r="P13" s="147"/>
    </row>
    <row r="14" spans="1:16" ht="22.5" customHeight="1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2"/>
      <c r="N14" s="84" t="s">
        <v>53</v>
      </c>
      <c r="O14" s="83"/>
      <c r="P14" s="83">
        <f>O13*10%</f>
        <v>61200</v>
      </c>
    </row>
    <row r="15" spans="1:16" x14ac:dyDescent="0.2">
      <c r="A15" s="11"/>
      <c r="B15" s="54" t="s">
        <v>46</v>
      </c>
      <c r="C15" s="53"/>
      <c r="D15" s="55" t="s">
        <v>47</v>
      </c>
      <c r="H15" s="61"/>
      <c r="N15" s="60" t="s">
        <v>33</v>
      </c>
      <c r="P15" s="67">
        <f>O13*1%</f>
        <v>6120</v>
      </c>
    </row>
    <row r="16" spans="1:16" x14ac:dyDescent="0.2">
      <c r="A16" s="11"/>
      <c r="H16" s="61"/>
      <c r="N16" s="60" t="s">
        <v>34</v>
      </c>
      <c r="P16" s="69">
        <v>0</v>
      </c>
    </row>
    <row r="17" spans="1:16" ht="15.75" thickBot="1" x14ac:dyDescent="0.25">
      <c r="A17" s="11"/>
      <c r="H17" s="61"/>
      <c r="N17" s="60" t="s">
        <v>35</v>
      </c>
      <c r="P17" s="69">
        <v>0</v>
      </c>
    </row>
    <row r="18" spans="1:16" x14ac:dyDescent="0.2">
      <c r="A18" s="11"/>
      <c r="H18" s="61"/>
      <c r="N18" s="64" t="s">
        <v>36</v>
      </c>
      <c r="O18" s="65"/>
      <c r="P18" s="68">
        <f>O13-P14+P15</f>
        <v>556920</v>
      </c>
    </row>
    <row r="19" spans="1:16" x14ac:dyDescent="0.2">
      <c r="B19" s="54"/>
      <c r="C19" s="53"/>
      <c r="D19" s="55"/>
    </row>
    <row r="21" spans="1:16" x14ac:dyDescent="0.2">
      <c r="A21" s="11"/>
      <c r="C21" s="53" t="s">
        <v>3713</v>
      </c>
      <c r="H21" s="61"/>
      <c r="P21" s="70"/>
    </row>
    <row r="22" spans="1:16" x14ac:dyDescent="0.2">
      <c r="A22" s="11"/>
      <c r="C22" s="2" t="s">
        <v>3714</v>
      </c>
      <c r="H22" s="61"/>
      <c r="O22" s="56"/>
      <c r="P22" s="70"/>
    </row>
    <row r="23" spans="1:16" s="3" customFormat="1" x14ac:dyDescent="0.25">
      <c r="A23" s="11"/>
      <c r="B23" s="2"/>
      <c r="C23" s="2" t="s">
        <v>3715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3402</v>
      </c>
      <c r="E24" s="12"/>
      <c r="H24" s="61"/>
      <c r="N24" s="14"/>
      <c r="O24" s="14"/>
      <c r="P24" s="14"/>
    </row>
    <row r="25" spans="1:16" s="3" customFormat="1" x14ac:dyDescent="0.2">
      <c r="A25" s="11"/>
      <c r="B25" s="2"/>
      <c r="C25" s="53" t="s">
        <v>3716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3399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3717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3383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3393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3394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3382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3371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3362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3374</v>
      </c>
      <c r="E34" s="12"/>
      <c r="H34" s="61"/>
      <c r="N34" s="14"/>
      <c r="O34" s="14"/>
      <c r="P34" s="14"/>
    </row>
    <row r="35" spans="1:16" x14ac:dyDescent="0.2">
      <c r="C35" s="2" t="s">
        <v>3375</v>
      </c>
    </row>
    <row r="36" spans="1:16" x14ac:dyDescent="0.2">
      <c r="C36" s="2" t="s">
        <v>3373</v>
      </c>
    </row>
    <row r="37" spans="1:16" x14ac:dyDescent="0.2">
      <c r="C37" s="2" t="s">
        <v>3350</v>
      </c>
    </row>
    <row r="38" spans="1:16" x14ac:dyDescent="0.2">
      <c r="C38" s="2" t="s">
        <v>3359</v>
      </c>
    </row>
    <row r="39" spans="1:16" x14ac:dyDescent="0.2">
      <c r="C39" s="2" t="s">
        <v>3366</v>
      </c>
    </row>
    <row r="40" spans="1:16" x14ac:dyDescent="0.2">
      <c r="C40" s="2" t="s">
        <v>3368</v>
      </c>
    </row>
    <row r="41" spans="1:16" x14ac:dyDescent="0.2">
      <c r="C41" s="2" t="s">
        <v>3352</v>
      </c>
    </row>
    <row r="42" spans="1:16" x14ac:dyDescent="0.2">
      <c r="C42" s="2" t="s">
        <v>3358</v>
      </c>
    </row>
    <row r="43" spans="1:16" x14ac:dyDescent="0.2">
      <c r="C43" s="2" t="s">
        <v>3367</v>
      </c>
    </row>
    <row r="44" spans="1:16" x14ac:dyDescent="0.2">
      <c r="C44" s="2" t="s">
        <v>3348</v>
      </c>
    </row>
    <row r="45" spans="1:16" x14ac:dyDescent="0.2">
      <c r="C45" s="2" t="s">
        <v>3341</v>
      </c>
    </row>
    <row r="46" spans="1:16" x14ac:dyDescent="0.2">
      <c r="C46" s="2" t="s">
        <v>3345</v>
      </c>
    </row>
    <row r="47" spans="1:16" x14ac:dyDescent="0.2">
      <c r="C47" s="2" t="s">
        <v>3322</v>
      </c>
    </row>
    <row r="48" spans="1:16" x14ac:dyDescent="0.2">
      <c r="C48" s="2" t="s">
        <v>3320</v>
      </c>
    </row>
    <row r="49" spans="3:3" x14ac:dyDescent="0.2">
      <c r="C49" s="2" t="s">
        <v>3306</v>
      </c>
    </row>
    <row r="50" spans="3:3" x14ac:dyDescent="0.2">
      <c r="C50" s="2" t="s">
        <v>3299</v>
      </c>
    </row>
    <row r="51" spans="3:3" x14ac:dyDescent="0.2">
      <c r="C51" s="2" t="s">
        <v>3280</v>
      </c>
    </row>
    <row r="52" spans="3:3" x14ac:dyDescent="0.2">
      <c r="C52" s="2" t="s">
        <v>3302</v>
      </c>
    </row>
    <row r="53" spans="3:3" x14ac:dyDescent="0.2">
      <c r="C53" s="2" t="s">
        <v>3333</v>
      </c>
    </row>
    <row r="54" spans="3:3" x14ac:dyDescent="0.2">
      <c r="C54" s="2" t="s">
        <v>3298</v>
      </c>
    </row>
    <row r="55" spans="3:3" x14ac:dyDescent="0.2">
      <c r="C55" s="2" t="s">
        <v>3301</v>
      </c>
    </row>
    <row r="56" spans="3:3" x14ac:dyDescent="0.2">
      <c r="C56" s="2" t="s">
        <v>3379</v>
      </c>
    </row>
    <row r="57" spans="3:3" x14ac:dyDescent="0.2">
      <c r="C57" s="2" t="s">
        <v>3365</v>
      </c>
    </row>
    <row r="58" spans="3:3" x14ac:dyDescent="0.2">
      <c r="C58" s="2" t="s">
        <v>3356</v>
      </c>
    </row>
    <row r="59" spans="3:3" x14ac:dyDescent="0.2">
      <c r="C59" s="2" t="s">
        <v>3346</v>
      </c>
    </row>
    <row r="60" spans="3:3" x14ac:dyDescent="0.2">
      <c r="C60" s="2" t="s">
        <v>3335</v>
      </c>
    </row>
    <row r="61" spans="3:3" x14ac:dyDescent="0.2">
      <c r="C61" s="2" t="s">
        <v>3384</v>
      </c>
    </row>
    <row r="62" spans="3:3" x14ac:dyDescent="0.2">
      <c r="C62" s="2" t="s">
        <v>3339</v>
      </c>
    </row>
    <row r="63" spans="3:3" x14ac:dyDescent="0.2">
      <c r="C63" s="2" t="s">
        <v>3327</v>
      </c>
    </row>
    <row r="64" spans="3:3" x14ac:dyDescent="0.2">
      <c r="C64" s="2" t="s">
        <v>3386</v>
      </c>
    </row>
    <row r="65" spans="3:3" x14ac:dyDescent="0.2">
      <c r="C65" s="2" t="s">
        <v>3318</v>
      </c>
    </row>
    <row r="66" spans="3:3" x14ac:dyDescent="0.2">
      <c r="C66" s="2" t="s">
        <v>3325</v>
      </c>
    </row>
    <row r="67" spans="3:3" x14ac:dyDescent="0.2">
      <c r="C67" s="2" t="s">
        <v>3309</v>
      </c>
    </row>
    <row r="68" spans="3:3" x14ac:dyDescent="0.2">
      <c r="C68" s="2" t="s">
        <v>3314</v>
      </c>
    </row>
    <row r="69" spans="3:3" x14ac:dyDescent="0.2">
      <c r="C69" s="2" t="s">
        <v>3290</v>
      </c>
    </row>
    <row r="70" spans="3:3" x14ac:dyDescent="0.2">
      <c r="C70" s="2" t="s">
        <v>3268</v>
      </c>
    </row>
    <row r="71" spans="3:3" x14ac:dyDescent="0.2">
      <c r="C71" s="2" t="s">
        <v>3288</v>
      </c>
    </row>
    <row r="72" spans="3:3" x14ac:dyDescent="0.2">
      <c r="C72" s="2" t="s">
        <v>3287</v>
      </c>
    </row>
    <row r="73" spans="3:3" x14ac:dyDescent="0.2">
      <c r="C73" s="2" t="s">
        <v>3261</v>
      </c>
    </row>
    <row r="74" spans="3:3" x14ac:dyDescent="0.2">
      <c r="C74" s="2" t="s">
        <v>3274</v>
      </c>
    </row>
    <row r="75" spans="3:3" x14ac:dyDescent="0.2">
      <c r="C75" s="2" t="s">
        <v>3246</v>
      </c>
    </row>
    <row r="76" spans="3:3" x14ac:dyDescent="0.2">
      <c r="C76" s="2" t="s">
        <v>3259</v>
      </c>
    </row>
    <row r="77" spans="3:3" x14ac:dyDescent="0.2">
      <c r="C77" s="2" t="s">
        <v>3266</v>
      </c>
    </row>
    <row r="78" spans="3:3" x14ac:dyDescent="0.2">
      <c r="C78" s="2" t="s">
        <v>3338</v>
      </c>
    </row>
    <row r="79" spans="3:3" x14ac:dyDescent="0.2">
      <c r="C79" s="2" t="s">
        <v>3269</v>
      </c>
    </row>
    <row r="80" spans="3:3" x14ac:dyDescent="0.2">
      <c r="C80" s="2" t="s">
        <v>3243</v>
      </c>
    </row>
    <row r="81" spans="3:3" x14ac:dyDescent="0.2">
      <c r="C81" s="2" t="s">
        <v>3242</v>
      </c>
    </row>
    <row r="82" spans="3:3" x14ac:dyDescent="0.2">
      <c r="C82" s="2" t="s">
        <v>3244</v>
      </c>
    </row>
    <row r="83" spans="3:3" x14ac:dyDescent="0.2">
      <c r="C83" s="2" t="s">
        <v>3389</v>
      </c>
    </row>
    <row r="84" spans="3:3" x14ac:dyDescent="0.2">
      <c r="C84" s="2" t="s">
        <v>3390</v>
      </c>
    </row>
    <row r="85" spans="3:3" x14ac:dyDescent="0.2">
      <c r="C85" s="2" t="s">
        <v>3391</v>
      </c>
    </row>
    <row r="86" spans="3:3" x14ac:dyDescent="0.2">
      <c r="C86" s="2" t="s">
        <v>3256</v>
      </c>
    </row>
    <row r="87" spans="3:3" x14ac:dyDescent="0.2">
      <c r="C87" s="2" t="s">
        <v>3353</v>
      </c>
    </row>
    <row r="88" spans="3:3" x14ac:dyDescent="0.2">
      <c r="C88" s="2" t="s">
        <v>3340</v>
      </c>
    </row>
    <row r="89" spans="3:3" x14ac:dyDescent="0.2">
      <c r="C89" s="2" t="s">
        <v>3351</v>
      </c>
    </row>
    <row r="90" spans="3:3" x14ac:dyDescent="0.2">
      <c r="C90" s="2" t="s">
        <v>3282</v>
      </c>
    </row>
    <row r="91" spans="3:3" x14ac:dyDescent="0.2">
      <c r="C91" s="2" t="s">
        <v>3328</v>
      </c>
    </row>
    <row r="92" spans="3:3" x14ac:dyDescent="0.2">
      <c r="C92" s="2" t="s">
        <v>3317</v>
      </c>
    </row>
    <row r="93" spans="3:3" x14ac:dyDescent="0.2">
      <c r="C93" s="2" t="s">
        <v>3291</v>
      </c>
    </row>
    <row r="94" spans="3:3" x14ac:dyDescent="0.2">
      <c r="C94" s="2" t="s">
        <v>3277</v>
      </c>
    </row>
    <row r="95" spans="3:3" x14ac:dyDescent="0.2">
      <c r="C95" s="2" t="s">
        <v>3289</v>
      </c>
    </row>
    <row r="96" spans="3:3" x14ac:dyDescent="0.2">
      <c r="C96" s="2" t="s">
        <v>3273</v>
      </c>
    </row>
    <row r="97" spans="3:3" x14ac:dyDescent="0.2">
      <c r="C97" s="2" t="s">
        <v>3227</v>
      </c>
    </row>
    <row r="98" spans="3:3" x14ac:dyDescent="0.2">
      <c r="C98" s="2" t="s">
        <v>3331</v>
      </c>
    </row>
    <row r="99" spans="3:3" x14ac:dyDescent="0.2">
      <c r="C99" s="2" t="s">
        <v>3265</v>
      </c>
    </row>
    <row r="100" spans="3:3" x14ac:dyDescent="0.2">
      <c r="C100" s="2" t="s">
        <v>3304</v>
      </c>
    </row>
    <row r="101" spans="3:3" x14ac:dyDescent="0.2">
      <c r="C101" s="2" t="s">
        <v>3293</v>
      </c>
    </row>
    <row r="102" spans="3:3" x14ac:dyDescent="0.2">
      <c r="C102" s="2" t="s">
        <v>3214</v>
      </c>
    </row>
    <row r="103" spans="3:3" x14ac:dyDescent="0.2">
      <c r="C103" s="2" t="s">
        <v>3230</v>
      </c>
    </row>
    <row r="104" spans="3:3" x14ac:dyDescent="0.2">
      <c r="C104" s="2" t="s">
        <v>3221</v>
      </c>
    </row>
    <row r="105" spans="3:3" x14ac:dyDescent="0.2">
      <c r="C105" s="2" t="s">
        <v>3218</v>
      </c>
    </row>
    <row r="106" spans="3:3" x14ac:dyDescent="0.2">
      <c r="C106" s="2" t="s">
        <v>3224</v>
      </c>
    </row>
    <row r="107" spans="3:3" x14ac:dyDescent="0.2">
      <c r="C107" s="2" t="s">
        <v>3222</v>
      </c>
    </row>
    <row r="108" spans="3:3" x14ac:dyDescent="0.2">
      <c r="C108" s="2" t="s">
        <v>3223</v>
      </c>
    </row>
    <row r="109" spans="3:3" x14ac:dyDescent="0.2">
      <c r="C109" s="2" t="s">
        <v>3403</v>
      </c>
    </row>
    <row r="110" spans="3:3" x14ac:dyDescent="0.2">
      <c r="C110" s="2" t="s">
        <v>3257</v>
      </c>
    </row>
    <row r="111" spans="3:3" x14ac:dyDescent="0.2">
      <c r="C111" s="2" t="s">
        <v>3213</v>
      </c>
    </row>
    <row r="112" spans="3:3" x14ac:dyDescent="0.2">
      <c r="C112" s="2" t="s">
        <v>3247</v>
      </c>
    </row>
    <row r="113" spans="3:3" x14ac:dyDescent="0.2">
      <c r="C113" s="2" t="s">
        <v>3205</v>
      </c>
    </row>
    <row r="114" spans="3:3" x14ac:dyDescent="0.2">
      <c r="C114" s="2" t="s">
        <v>3250</v>
      </c>
    </row>
    <row r="115" spans="3:3" x14ac:dyDescent="0.2">
      <c r="C115" s="2" t="s">
        <v>3191</v>
      </c>
    </row>
    <row r="116" spans="3:3" x14ac:dyDescent="0.2">
      <c r="C116" s="2" t="s">
        <v>3193</v>
      </c>
    </row>
    <row r="117" spans="3:3" x14ac:dyDescent="0.2">
      <c r="C117" s="2" t="s">
        <v>3188</v>
      </c>
    </row>
    <row r="118" spans="3:3" x14ac:dyDescent="0.2">
      <c r="C118" s="2" t="s">
        <v>3248</v>
      </c>
    </row>
    <row r="119" spans="3:3" x14ac:dyDescent="0.2">
      <c r="C119" s="2" t="s">
        <v>3199</v>
      </c>
    </row>
    <row r="120" spans="3:3" x14ac:dyDescent="0.2">
      <c r="C120" s="2" t="s">
        <v>3198</v>
      </c>
    </row>
    <row r="121" spans="3:3" x14ac:dyDescent="0.2">
      <c r="C121" s="2" t="s">
        <v>3129</v>
      </c>
    </row>
    <row r="122" spans="3:3" x14ac:dyDescent="0.2">
      <c r="C122" s="2" t="s">
        <v>3174</v>
      </c>
    </row>
    <row r="123" spans="3:3" x14ac:dyDescent="0.2">
      <c r="C123" s="2" t="s">
        <v>3126</v>
      </c>
    </row>
    <row r="124" spans="3:3" x14ac:dyDescent="0.2">
      <c r="C124" s="2" t="s">
        <v>3103</v>
      </c>
    </row>
    <row r="125" spans="3:3" x14ac:dyDescent="0.2">
      <c r="C125" s="2" t="s">
        <v>3123</v>
      </c>
    </row>
    <row r="126" spans="3:3" x14ac:dyDescent="0.2">
      <c r="C126" s="2" t="s">
        <v>3110</v>
      </c>
    </row>
    <row r="127" spans="3:3" x14ac:dyDescent="0.2">
      <c r="C127" s="2" t="s">
        <v>3163</v>
      </c>
    </row>
    <row r="128" spans="3:3" x14ac:dyDescent="0.2">
      <c r="C128" s="2" t="s">
        <v>3200</v>
      </c>
    </row>
    <row r="129" spans="3:3" x14ac:dyDescent="0.2">
      <c r="C129" s="2" t="s">
        <v>3187</v>
      </c>
    </row>
    <row r="130" spans="3:3" x14ac:dyDescent="0.2">
      <c r="C130" s="2" t="s">
        <v>3106</v>
      </c>
    </row>
    <row r="131" spans="3:3" x14ac:dyDescent="0.2">
      <c r="C131" s="2" t="s">
        <v>3107</v>
      </c>
    </row>
    <row r="132" spans="3:3" x14ac:dyDescent="0.2">
      <c r="C132" s="2" t="s">
        <v>3113</v>
      </c>
    </row>
    <row r="133" spans="3:3" x14ac:dyDescent="0.2">
      <c r="C133" s="2" t="s">
        <v>3112</v>
      </c>
    </row>
    <row r="134" spans="3:3" x14ac:dyDescent="0.2">
      <c r="C134" s="2" t="s">
        <v>3119</v>
      </c>
    </row>
    <row r="135" spans="3:3" x14ac:dyDescent="0.2">
      <c r="C135" s="2" t="s">
        <v>3196</v>
      </c>
    </row>
    <row r="136" spans="3:3" x14ac:dyDescent="0.2">
      <c r="C136" s="2" t="s">
        <v>3139</v>
      </c>
    </row>
    <row r="137" spans="3:3" x14ac:dyDescent="0.2">
      <c r="C137" s="2" t="s">
        <v>3135</v>
      </c>
    </row>
    <row r="138" spans="3:3" x14ac:dyDescent="0.2">
      <c r="C138" s="2" t="s">
        <v>3140</v>
      </c>
    </row>
    <row r="139" spans="3:3" x14ac:dyDescent="0.2">
      <c r="C139" s="2" t="s">
        <v>3130</v>
      </c>
    </row>
    <row r="140" spans="3:3" x14ac:dyDescent="0.2">
      <c r="C140" s="2" t="s">
        <v>3142</v>
      </c>
    </row>
    <row r="141" spans="3:3" x14ac:dyDescent="0.2">
      <c r="C141" s="2" t="s">
        <v>3143</v>
      </c>
    </row>
    <row r="142" spans="3:3" x14ac:dyDescent="0.2">
      <c r="C142" s="2" t="s">
        <v>3109</v>
      </c>
    </row>
    <row r="143" spans="3:3" x14ac:dyDescent="0.2">
      <c r="C143" s="2" t="s">
        <v>3157</v>
      </c>
    </row>
    <row r="144" spans="3:3" x14ac:dyDescent="0.2">
      <c r="C144" s="2" t="s">
        <v>3235</v>
      </c>
    </row>
    <row r="145" spans="3:3" x14ac:dyDescent="0.2">
      <c r="C145" s="2" t="s">
        <v>3167</v>
      </c>
    </row>
    <row r="146" spans="3:3" x14ac:dyDescent="0.2">
      <c r="C146" s="2" t="s">
        <v>3095</v>
      </c>
    </row>
    <row r="147" spans="3:3" x14ac:dyDescent="0.2">
      <c r="C147" s="2" t="s">
        <v>3025</v>
      </c>
    </row>
    <row r="148" spans="3:3" x14ac:dyDescent="0.2">
      <c r="C148" s="2" t="s">
        <v>3183</v>
      </c>
    </row>
    <row r="149" spans="3:3" x14ac:dyDescent="0.2">
      <c r="C149" s="2" t="s">
        <v>3152</v>
      </c>
    </row>
    <row r="150" spans="3:3" x14ac:dyDescent="0.2">
      <c r="C150" s="2" t="s">
        <v>3138</v>
      </c>
    </row>
    <row r="151" spans="3:3" x14ac:dyDescent="0.2">
      <c r="C151" s="2" t="s">
        <v>3124</v>
      </c>
    </row>
    <row r="152" spans="3:3" x14ac:dyDescent="0.2">
      <c r="C152" s="2" t="s">
        <v>3153</v>
      </c>
    </row>
    <row r="153" spans="3:3" x14ac:dyDescent="0.2">
      <c r="C153" s="2" t="s">
        <v>3147</v>
      </c>
    </row>
    <row r="154" spans="3:3" x14ac:dyDescent="0.2">
      <c r="C154" s="2" t="s">
        <v>3111</v>
      </c>
    </row>
    <row r="155" spans="3:3" x14ac:dyDescent="0.2">
      <c r="C155" s="2" t="s">
        <v>3134</v>
      </c>
    </row>
    <row r="156" spans="3:3" x14ac:dyDescent="0.2">
      <c r="C156" s="2" t="s">
        <v>3145</v>
      </c>
    </row>
    <row r="157" spans="3:3" x14ac:dyDescent="0.2">
      <c r="C157" s="2" t="s">
        <v>3117</v>
      </c>
    </row>
    <row r="158" spans="3:3" x14ac:dyDescent="0.2">
      <c r="C158" s="2" t="s">
        <v>3154</v>
      </c>
    </row>
    <row r="159" spans="3:3" x14ac:dyDescent="0.2">
      <c r="C159" s="2" t="s">
        <v>3181</v>
      </c>
    </row>
    <row r="160" spans="3:3" x14ac:dyDescent="0.2">
      <c r="C160" s="2" t="s">
        <v>3030</v>
      </c>
    </row>
    <row r="161" spans="3:3" x14ac:dyDescent="0.2">
      <c r="C161" s="2" t="s">
        <v>3073</v>
      </c>
    </row>
    <row r="162" spans="3:3" x14ac:dyDescent="0.2">
      <c r="C162" s="2" t="s">
        <v>3029</v>
      </c>
    </row>
    <row r="163" spans="3:3" x14ac:dyDescent="0.2">
      <c r="C163" s="2" t="s">
        <v>3038</v>
      </c>
    </row>
    <row r="164" spans="3:3" x14ac:dyDescent="0.2">
      <c r="C164" s="2" t="s">
        <v>3085</v>
      </c>
    </row>
    <row r="165" spans="3:3" x14ac:dyDescent="0.2">
      <c r="C165" s="2" t="s">
        <v>3054</v>
      </c>
    </row>
    <row r="166" spans="3:3" x14ac:dyDescent="0.2">
      <c r="C166" s="2" t="s">
        <v>3040</v>
      </c>
    </row>
    <row r="167" spans="3:3" x14ac:dyDescent="0.2">
      <c r="C167" s="2" t="s">
        <v>3078</v>
      </c>
    </row>
    <row r="168" spans="3:3" x14ac:dyDescent="0.2">
      <c r="C168" s="2" t="s">
        <v>3059</v>
      </c>
    </row>
    <row r="169" spans="3:3" x14ac:dyDescent="0.2">
      <c r="C169" s="2" t="s">
        <v>3028</v>
      </c>
    </row>
    <row r="170" spans="3:3" x14ac:dyDescent="0.2">
      <c r="C170" s="2" t="s">
        <v>3166</v>
      </c>
    </row>
    <row r="171" spans="3:3" x14ac:dyDescent="0.2">
      <c r="C171" s="2" t="s">
        <v>3097</v>
      </c>
    </row>
    <row r="172" spans="3:3" x14ac:dyDescent="0.2">
      <c r="C172" s="2" t="s">
        <v>3172</v>
      </c>
    </row>
    <row r="173" spans="3:3" x14ac:dyDescent="0.2">
      <c r="C173" s="2" t="s">
        <v>3175</v>
      </c>
    </row>
    <row r="174" spans="3:3" x14ac:dyDescent="0.2">
      <c r="C174" s="2" t="s">
        <v>3079</v>
      </c>
    </row>
    <row r="175" spans="3:3" x14ac:dyDescent="0.2">
      <c r="C175" s="2" t="s">
        <v>3056</v>
      </c>
    </row>
    <row r="176" spans="3:3" x14ac:dyDescent="0.2">
      <c r="C176" s="2" t="s">
        <v>3048</v>
      </c>
    </row>
    <row r="177" spans="3:3" x14ac:dyDescent="0.2">
      <c r="C177" s="2" t="s">
        <v>3083</v>
      </c>
    </row>
    <row r="178" spans="3:3" x14ac:dyDescent="0.2">
      <c r="C178" s="2" t="s">
        <v>3060</v>
      </c>
    </row>
    <row r="179" spans="3:3" x14ac:dyDescent="0.2">
      <c r="C179" s="2" t="s">
        <v>3076</v>
      </c>
    </row>
    <row r="180" spans="3:3" x14ac:dyDescent="0.2">
      <c r="C180" s="2" t="s">
        <v>3069</v>
      </c>
    </row>
    <row r="181" spans="3:3" x14ac:dyDescent="0.2">
      <c r="C181" s="2" t="s">
        <v>3080</v>
      </c>
    </row>
    <row r="182" spans="3:3" x14ac:dyDescent="0.2">
      <c r="C182" s="2" t="s">
        <v>3074</v>
      </c>
    </row>
    <row r="183" spans="3:3" x14ac:dyDescent="0.2">
      <c r="C183" s="2" t="s">
        <v>3070</v>
      </c>
    </row>
    <row r="184" spans="3:3" x14ac:dyDescent="0.2">
      <c r="C184" s="2" t="s">
        <v>3072</v>
      </c>
    </row>
    <row r="185" spans="3:3" x14ac:dyDescent="0.2">
      <c r="C185" s="2" t="s">
        <v>3067</v>
      </c>
    </row>
    <row r="186" spans="3:3" x14ac:dyDescent="0.2">
      <c r="C186" s="2" t="s">
        <v>3063</v>
      </c>
    </row>
    <row r="187" spans="3:3" x14ac:dyDescent="0.2">
      <c r="C187" s="2" t="s">
        <v>3049</v>
      </c>
    </row>
    <row r="188" spans="3:3" x14ac:dyDescent="0.2">
      <c r="C188" s="2" t="s">
        <v>3718</v>
      </c>
    </row>
    <row r="189" spans="3:3" x14ac:dyDescent="0.2">
      <c r="C189" s="2" t="s">
        <v>3719</v>
      </c>
    </row>
    <row r="190" spans="3:3" x14ac:dyDescent="0.2">
      <c r="C190" s="2" t="s">
        <v>3720</v>
      </c>
    </row>
    <row r="191" spans="3:3" x14ac:dyDescent="0.2">
      <c r="C191" s="2" t="s">
        <v>3721</v>
      </c>
    </row>
    <row r="192" spans="3:3" x14ac:dyDescent="0.2">
      <c r="C192" s="2" t="s">
        <v>3722</v>
      </c>
    </row>
    <row r="193" spans="3:3" x14ac:dyDescent="0.2">
      <c r="C193" s="2" t="s">
        <v>3723</v>
      </c>
    </row>
    <row r="194" spans="3:3" x14ac:dyDescent="0.2">
      <c r="C194" s="2" t="s">
        <v>3724</v>
      </c>
    </row>
    <row r="195" spans="3:3" x14ac:dyDescent="0.2">
      <c r="C195" s="2" t="s">
        <v>3725</v>
      </c>
    </row>
    <row r="196" spans="3:3" x14ac:dyDescent="0.2">
      <c r="C196" s="2" t="s">
        <v>3726</v>
      </c>
    </row>
    <row r="197" spans="3:3" x14ac:dyDescent="0.2">
      <c r="C197" s="2" t="s">
        <v>3727</v>
      </c>
    </row>
    <row r="198" spans="3:3" x14ac:dyDescent="0.2">
      <c r="C198" s="2" t="s">
        <v>3728</v>
      </c>
    </row>
    <row r="199" spans="3:3" x14ac:dyDescent="0.2">
      <c r="C199" s="2" t="s">
        <v>3729</v>
      </c>
    </row>
    <row r="200" spans="3:3" x14ac:dyDescent="0.2">
      <c r="C200" s="2" t="s">
        <v>3730</v>
      </c>
    </row>
    <row r="201" spans="3:3" x14ac:dyDescent="0.2">
      <c r="C201" s="2" t="s">
        <v>3731</v>
      </c>
    </row>
    <row r="202" spans="3:3" x14ac:dyDescent="0.2">
      <c r="C202" s="2" t="s">
        <v>3732</v>
      </c>
    </row>
    <row r="203" spans="3:3" x14ac:dyDescent="0.2">
      <c r="C203" s="2" t="s">
        <v>3733</v>
      </c>
    </row>
    <row r="204" spans="3:3" x14ac:dyDescent="0.2">
      <c r="C204" s="2" t="s">
        <v>3734</v>
      </c>
    </row>
    <row r="205" spans="3:3" x14ac:dyDescent="0.2">
      <c r="C205" s="2" t="s">
        <v>3735</v>
      </c>
    </row>
    <row r="206" spans="3:3" x14ac:dyDescent="0.2">
      <c r="C206" s="2" t="s">
        <v>3736</v>
      </c>
    </row>
    <row r="207" spans="3:3" x14ac:dyDescent="0.2">
      <c r="C207" s="2" t="s">
        <v>3737</v>
      </c>
    </row>
    <row r="208" spans="3:3" x14ac:dyDescent="0.2">
      <c r="C208" s="2" t="s">
        <v>3738</v>
      </c>
    </row>
    <row r="209" spans="3:3" x14ac:dyDescent="0.2">
      <c r="C209" s="2" t="s">
        <v>3739</v>
      </c>
    </row>
    <row r="210" spans="3:3" x14ac:dyDescent="0.2">
      <c r="C210" s="2" t="s">
        <v>3740</v>
      </c>
    </row>
    <row r="211" spans="3:3" x14ac:dyDescent="0.2">
      <c r="C211" s="2" t="s">
        <v>3741</v>
      </c>
    </row>
    <row r="212" spans="3:3" x14ac:dyDescent="0.2">
      <c r="C212" s="2" t="s">
        <v>3742</v>
      </c>
    </row>
    <row r="213" spans="3:3" x14ac:dyDescent="0.2">
      <c r="C213" s="2" t="s">
        <v>3743</v>
      </c>
    </row>
    <row r="214" spans="3:3" x14ac:dyDescent="0.2">
      <c r="C214" s="2" t="s">
        <v>3744</v>
      </c>
    </row>
    <row r="215" spans="3:3" x14ac:dyDescent="0.2">
      <c r="C215" s="2" t="s">
        <v>3745</v>
      </c>
    </row>
    <row r="216" spans="3:3" x14ac:dyDescent="0.2">
      <c r="C216" s="2" t="s">
        <v>3746</v>
      </c>
    </row>
    <row r="217" spans="3:3" x14ac:dyDescent="0.2">
      <c r="C217" s="2" t="s">
        <v>3747</v>
      </c>
    </row>
    <row r="218" spans="3:3" x14ac:dyDescent="0.2">
      <c r="C218" s="2" t="s">
        <v>3748</v>
      </c>
    </row>
    <row r="219" spans="3:3" x14ac:dyDescent="0.2">
      <c r="C219" s="2" t="s">
        <v>3749</v>
      </c>
    </row>
    <row r="220" spans="3:3" x14ac:dyDescent="0.2">
      <c r="C220" s="2" t="s">
        <v>3750</v>
      </c>
    </row>
    <row r="221" spans="3:3" x14ac:dyDescent="0.2">
      <c r="C221" s="2" t="s">
        <v>3751</v>
      </c>
    </row>
    <row r="222" spans="3:3" x14ac:dyDescent="0.2">
      <c r="C222" s="2" t="s">
        <v>3752</v>
      </c>
    </row>
    <row r="223" spans="3:3" x14ac:dyDescent="0.2">
      <c r="C223" s="2" t="s">
        <v>3753</v>
      </c>
    </row>
    <row r="224" spans="3:3" x14ac:dyDescent="0.2">
      <c r="C224" s="2" t="s">
        <v>3754</v>
      </c>
    </row>
    <row r="225" spans="3:3" x14ac:dyDescent="0.2">
      <c r="C225" s="2" t="s">
        <v>3755</v>
      </c>
    </row>
    <row r="226" spans="3:3" x14ac:dyDescent="0.2">
      <c r="C226" s="2" t="s">
        <v>3756</v>
      </c>
    </row>
    <row r="227" spans="3:3" x14ac:dyDescent="0.2">
      <c r="C227" s="2" t="s">
        <v>3757</v>
      </c>
    </row>
    <row r="228" spans="3:3" x14ac:dyDescent="0.2">
      <c r="C228" s="2" t="s">
        <v>3758</v>
      </c>
    </row>
    <row r="229" spans="3:3" x14ac:dyDescent="0.2">
      <c r="C229" s="2" t="s">
        <v>3759</v>
      </c>
    </row>
    <row r="230" spans="3:3" x14ac:dyDescent="0.2">
      <c r="C230" s="2" t="s">
        <v>3760</v>
      </c>
    </row>
    <row r="231" spans="3:3" x14ac:dyDescent="0.2">
      <c r="C231" s="2" t="s">
        <v>3761</v>
      </c>
    </row>
    <row r="232" spans="3:3" x14ac:dyDescent="0.2">
      <c r="C232" s="2" t="s">
        <v>3762</v>
      </c>
    </row>
    <row r="233" spans="3:3" x14ac:dyDescent="0.2">
      <c r="C233" s="2" t="s">
        <v>3763</v>
      </c>
    </row>
    <row r="234" spans="3:3" x14ac:dyDescent="0.2">
      <c r="C234" s="2" t="s">
        <v>3764</v>
      </c>
    </row>
    <row r="235" spans="3:3" x14ac:dyDescent="0.2">
      <c r="C235" s="2" t="s">
        <v>3765</v>
      </c>
    </row>
    <row r="236" spans="3:3" x14ac:dyDescent="0.2">
      <c r="C236" s="2" t="s">
        <v>3766</v>
      </c>
    </row>
    <row r="237" spans="3:3" x14ac:dyDescent="0.2">
      <c r="C237" s="2" t="s">
        <v>3767</v>
      </c>
    </row>
    <row r="238" spans="3:3" x14ac:dyDescent="0.2">
      <c r="C238" s="2" t="s">
        <v>3768</v>
      </c>
    </row>
    <row r="239" spans="3:3" x14ac:dyDescent="0.2">
      <c r="C239" s="2" t="s">
        <v>3769</v>
      </c>
    </row>
    <row r="240" spans="3:3" x14ac:dyDescent="0.2">
      <c r="C240" s="2" t="s">
        <v>3770</v>
      </c>
    </row>
    <row r="241" spans="3:3" x14ac:dyDescent="0.2">
      <c r="C241" s="2" t="s">
        <v>3771</v>
      </c>
    </row>
    <row r="242" spans="3:3" x14ac:dyDescent="0.2">
      <c r="C242" s="2" t="s">
        <v>3772</v>
      </c>
    </row>
    <row r="243" spans="3:3" x14ac:dyDescent="0.2">
      <c r="C243" s="2" t="s">
        <v>3773</v>
      </c>
    </row>
    <row r="244" spans="3:3" x14ac:dyDescent="0.2">
      <c r="C244" s="2" t="s">
        <v>3774</v>
      </c>
    </row>
    <row r="245" spans="3:3" x14ac:dyDescent="0.2">
      <c r="C245" s="2" t="s">
        <v>3775</v>
      </c>
    </row>
    <row r="246" spans="3:3" x14ac:dyDescent="0.2">
      <c r="C246" s="2" t="s">
        <v>3776</v>
      </c>
    </row>
    <row r="247" spans="3:3" x14ac:dyDescent="0.2">
      <c r="C247" s="2" t="s">
        <v>3777</v>
      </c>
    </row>
    <row r="248" spans="3:3" x14ac:dyDescent="0.2">
      <c r="C248" s="2" t="s">
        <v>3778</v>
      </c>
    </row>
    <row r="249" spans="3:3" x14ac:dyDescent="0.2">
      <c r="C249" s="2" t="s">
        <v>3779</v>
      </c>
    </row>
    <row r="250" spans="3:3" x14ac:dyDescent="0.2">
      <c r="C250" s="2" t="s">
        <v>3780</v>
      </c>
    </row>
    <row r="251" spans="3:3" x14ac:dyDescent="0.2">
      <c r="C251" s="2" t="s">
        <v>3781</v>
      </c>
    </row>
    <row r="252" spans="3:3" x14ac:dyDescent="0.2">
      <c r="C252" s="2" t="s">
        <v>3782</v>
      </c>
    </row>
    <row r="253" spans="3:3" x14ac:dyDescent="0.2">
      <c r="C253" s="2" t="s">
        <v>3783</v>
      </c>
    </row>
    <row r="254" spans="3:3" x14ac:dyDescent="0.2">
      <c r="C254" s="2" t="s">
        <v>3784</v>
      </c>
    </row>
    <row r="255" spans="3:3" x14ac:dyDescent="0.2">
      <c r="C255" s="2" t="s">
        <v>3785</v>
      </c>
    </row>
    <row r="256" spans="3:3" x14ac:dyDescent="0.2">
      <c r="C256" s="2" t="s">
        <v>3786</v>
      </c>
    </row>
    <row r="257" spans="3:3" x14ac:dyDescent="0.2">
      <c r="C257" s="2" t="s">
        <v>3787</v>
      </c>
    </row>
    <row r="258" spans="3:3" x14ac:dyDescent="0.2">
      <c r="C258" s="2" t="s">
        <v>3788</v>
      </c>
    </row>
    <row r="259" spans="3:3" x14ac:dyDescent="0.2">
      <c r="C259" s="2" t="s">
        <v>3789</v>
      </c>
    </row>
    <row r="260" spans="3:3" x14ac:dyDescent="0.2">
      <c r="C260" s="2" t="s">
        <v>3790</v>
      </c>
    </row>
    <row r="261" spans="3:3" x14ac:dyDescent="0.2">
      <c r="C261" s="2" t="s">
        <v>3791</v>
      </c>
    </row>
    <row r="262" spans="3:3" x14ac:dyDescent="0.2">
      <c r="C262" s="2" t="s">
        <v>3792</v>
      </c>
    </row>
    <row r="263" spans="3:3" x14ac:dyDescent="0.2">
      <c r="C263" s="2" t="s">
        <v>3372</v>
      </c>
    </row>
    <row r="264" spans="3:3" x14ac:dyDescent="0.2">
      <c r="C264" s="2" t="s">
        <v>3400</v>
      </c>
    </row>
    <row r="265" spans="3:3" x14ac:dyDescent="0.2">
      <c r="C265" s="2" t="s">
        <v>3793</v>
      </c>
    </row>
    <row r="266" spans="3:3" x14ac:dyDescent="0.2">
      <c r="C266" s="2" t="s">
        <v>3397</v>
      </c>
    </row>
    <row r="267" spans="3:3" x14ac:dyDescent="0.2">
      <c r="C267" s="2" t="s">
        <v>3398</v>
      </c>
    </row>
    <row r="268" spans="3:3" x14ac:dyDescent="0.2">
      <c r="C268" s="2" t="s">
        <v>3395</v>
      </c>
    </row>
    <row r="269" spans="3:3" x14ac:dyDescent="0.2">
      <c r="C269" s="2" t="s">
        <v>3381</v>
      </c>
    </row>
    <row r="270" spans="3:3" x14ac:dyDescent="0.2">
      <c r="C270" s="2" t="s">
        <v>3794</v>
      </c>
    </row>
    <row r="271" spans="3:3" x14ac:dyDescent="0.2">
      <c r="C271" s="2" t="s">
        <v>3396</v>
      </c>
    </row>
    <row r="272" spans="3:3" x14ac:dyDescent="0.2">
      <c r="C272" s="2" t="s">
        <v>3795</v>
      </c>
    </row>
    <row r="273" spans="3:3" x14ac:dyDescent="0.2">
      <c r="C273" s="2" t="s">
        <v>3796</v>
      </c>
    </row>
    <row r="274" spans="3:3" x14ac:dyDescent="0.2">
      <c r="C274" s="2" t="s">
        <v>3401</v>
      </c>
    </row>
    <row r="275" spans="3:3" x14ac:dyDescent="0.2">
      <c r="C275" s="2" t="s">
        <v>3797</v>
      </c>
    </row>
    <row r="276" spans="3:3" x14ac:dyDescent="0.2">
      <c r="C276" s="2" t="s">
        <v>3360</v>
      </c>
    </row>
    <row r="277" spans="3:3" x14ac:dyDescent="0.2">
      <c r="C277" s="2" t="s">
        <v>3378</v>
      </c>
    </row>
    <row r="278" spans="3:3" x14ac:dyDescent="0.2">
      <c r="C278" s="2" t="s">
        <v>3370</v>
      </c>
    </row>
    <row r="279" spans="3:3" x14ac:dyDescent="0.2">
      <c r="C279" s="2" t="s">
        <v>3380</v>
      </c>
    </row>
    <row r="280" spans="3:3" x14ac:dyDescent="0.2">
      <c r="C280" s="2" t="s">
        <v>3392</v>
      </c>
    </row>
    <row r="281" spans="3:3" x14ac:dyDescent="0.2">
      <c r="C281" s="2" t="s">
        <v>3363</v>
      </c>
    </row>
    <row r="282" spans="3:3" x14ac:dyDescent="0.2">
      <c r="C282" s="2" t="s">
        <v>3369</v>
      </c>
    </row>
    <row r="283" spans="3:3" x14ac:dyDescent="0.2">
      <c r="C283" s="2" t="s">
        <v>3361</v>
      </c>
    </row>
    <row r="284" spans="3:3" x14ac:dyDescent="0.2">
      <c r="C284" s="2" t="s">
        <v>3376</v>
      </c>
    </row>
    <row r="285" spans="3:3" x14ac:dyDescent="0.2">
      <c r="C285" s="2" t="s">
        <v>3347</v>
      </c>
    </row>
    <row r="286" spans="3:3" x14ac:dyDescent="0.2">
      <c r="C286" s="2" t="s">
        <v>3336</v>
      </c>
    </row>
    <row r="287" spans="3:3" x14ac:dyDescent="0.2">
      <c r="C287" s="2" t="s">
        <v>3310</v>
      </c>
    </row>
    <row r="288" spans="3:3" x14ac:dyDescent="0.2">
      <c r="C288" s="2" t="s">
        <v>3297</v>
      </c>
    </row>
    <row r="289" spans="3:3" x14ac:dyDescent="0.2">
      <c r="C289" s="2" t="s">
        <v>3337</v>
      </c>
    </row>
    <row r="290" spans="3:3" x14ac:dyDescent="0.2">
      <c r="C290" s="2" t="s">
        <v>3334</v>
      </c>
    </row>
    <row r="291" spans="3:3" x14ac:dyDescent="0.2">
      <c r="C291" s="2" t="s">
        <v>3300</v>
      </c>
    </row>
    <row r="292" spans="3:3" x14ac:dyDescent="0.2">
      <c r="C292" s="2" t="s">
        <v>3303</v>
      </c>
    </row>
    <row r="293" spans="3:3" x14ac:dyDescent="0.2">
      <c r="C293" s="2" t="s">
        <v>3364</v>
      </c>
    </row>
    <row r="294" spans="3:3" x14ac:dyDescent="0.2">
      <c r="C294" s="2" t="s">
        <v>3355</v>
      </c>
    </row>
    <row r="295" spans="3:3" x14ac:dyDescent="0.2">
      <c r="C295" s="2" t="s">
        <v>3354</v>
      </c>
    </row>
    <row r="296" spans="3:3" x14ac:dyDescent="0.2">
      <c r="C296" s="2" t="s">
        <v>3349</v>
      </c>
    </row>
    <row r="297" spans="3:3" x14ac:dyDescent="0.2">
      <c r="C297" s="2" t="s">
        <v>3344</v>
      </c>
    </row>
    <row r="298" spans="3:3" x14ac:dyDescent="0.2">
      <c r="C298" s="2" t="s">
        <v>3385</v>
      </c>
    </row>
    <row r="299" spans="3:3" x14ac:dyDescent="0.2">
      <c r="C299" s="2" t="s">
        <v>3388</v>
      </c>
    </row>
    <row r="300" spans="3:3" x14ac:dyDescent="0.2">
      <c r="C300" s="2" t="s">
        <v>3357</v>
      </c>
    </row>
    <row r="301" spans="3:3" x14ac:dyDescent="0.2">
      <c r="C301" s="2" t="s">
        <v>3387</v>
      </c>
    </row>
    <row r="302" spans="3:3" x14ac:dyDescent="0.2">
      <c r="C302" s="2" t="s">
        <v>3315</v>
      </c>
    </row>
    <row r="303" spans="3:3" x14ac:dyDescent="0.2">
      <c r="C303" s="2" t="s">
        <v>3324</v>
      </c>
    </row>
    <row r="304" spans="3:3" x14ac:dyDescent="0.2">
      <c r="C304" s="2" t="s">
        <v>3316</v>
      </c>
    </row>
    <row r="305" spans="3:3" x14ac:dyDescent="0.2">
      <c r="C305" s="2" t="s">
        <v>3319</v>
      </c>
    </row>
    <row r="306" spans="3:3" x14ac:dyDescent="0.2">
      <c r="C306" s="2" t="s">
        <v>3342</v>
      </c>
    </row>
    <row r="307" spans="3:3" x14ac:dyDescent="0.2">
      <c r="C307" s="2" t="s">
        <v>3284</v>
      </c>
    </row>
    <row r="308" spans="3:3" x14ac:dyDescent="0.2">
      <c r="C308" s="2" t="s">
        <v>3286</v>
      </c>
    </row>
    <row r="309" spans="3:3" x14ac:dyDescent="0.2">
      <c r="C309" s="2" t="s">
        <v>3323</v>
      </c>
    </row>
    <row r="310" spans="3:3" x14ac:dyDescent="0.2">
      <c r="C310" s="2" t="s">
        <v>3329</v>
      </c>
    </row>
    <row r="311" spans="3:3" x14ac:dyDescent="0.2">
      <c r="C311" s="2" t="s">
        <v>3283</v>
      </c>
    </row>
    <row r="312" spans="3:3" x14ac:dyDescent="0.2">
      <c r="C312" s="2" t="s">
        <v>3285</v>
      </c>
    </row>
    <row r="313" spans="3:3" x14ac:dyDescent="0.2">
      <c r="C313" s="2" t="s">
        <v>3292</v>
      </c>
    </row>
    <row r="314" spans="3:3" x14ac:dyDescent="0.2">
      <c r="C314" s="2" t="s">
        <v>3294</v>
      </c>
    </row>
    <row r="315" spans="3:3" x14ac:dyDescent="0.2">
      <c r="C315" s="2" t="s">
        <v>3267</v>
      </c>
    </row>
    <row r="316" spans="3:3" x14ac:dyDescent="0.2">
      <c r="C316" s="2" t="s">
        <v>3270</v>
      </c>
    </row>
    <row r="317" spans="3:3" x14ac:dyDescent="0.2">
      <c r="C317" s="2" t="s">
        <v>3321</v>
      </c>
    </row>
    <row r="318" spans="3:3" x14ac:dyDescent="0.2">
      <c r="C318" s="2" t="s">
        <v>3271</v>
      </c>
    </row>
    <row r="319" spans="3:3" x14ac:dyDescent="0.2">
      <c r="C319" s="2" t="s">
        <v>3263</v>
      </c>
    </row>
    <row r="320" spans="3:3" x14ac:dyDescent="0.2">
      <c r="C320" s="2" t="s">
        <v>3238</v>
      </c>
    </row>
    <row r="321" spans="3:3" x14ac:dyDescent="0.2">
      <c r="C321" s="2" t="s">
        <v>3258</v>
      </c>
    </row>
    <row r="322" spans="3:3" x14ac:dyDescent="0.2">
      <c r="C322" s="2" t="s">
        <v>3241</v>
      </c>
    </row>
    <row r="323" spans="3:3" x14ac:dyDescent="0.2">
      <c r="C323" s="2" t="s">
        <v>3245</v>
      </c>
    </row>
    <row r="324" spans="3:3" x14ac:dyDescent="0.2">
      <c r="C324" s="2" t="s">
        <v>3239</v>
      </c>
    </row>
    <row r="325" spans="3:3" x14ac:dyDescent="0.2">
      <c r="C325" s="2" t="s">
        <v>3332</v>
      </c>
    </row>
    <row r="326" spans="3:3" x14ac:dyDescent="0.2">
      <c r="C326" s="2" t="s">
        <v>3343</v>
      </c>
    </row>
    <row r="327" spans="3:3" x14ac:dyDescent="0.2">
      <c r="C327" s="2" t="s">
        <v>3330</v>
      </c>
    </row>
    <row r="328" spans="3:3" x14ac:dyDescent="0.2">
      <c r="C328" s="2" t="s">
        <v>3278</v>
      </c>
    </row>
    <row r="329" spans="3:3" x14ac:dyDescent="0.2">
      <c r="C329" s="2" t="s">
        <v>3326</v>
      </c>
    </row>
    <row r="330" spans="3:3" x14ac:dyDescent="0.2">
      <c r="C330" s="2" t="s">
        <v>3312</v>
      </c>
    </row>
    <row r="331" spans="3:3" x14ac:dyDescent="0.2">
      <c r="C331" s="2" t="s">
        <v>3313</v>
      </c>
    </row>
    <row r="332" spans="3:3" x14ac:dyDescent="0.2">
      <c r="C332" s="2" t="s">
        <v>3305</v>
      </c>
    </row>
    <row r="333" spans="3:3" x14ac:dyDescent="0.2">
      <c r="C333" s="2" t="s">
        <v>3276</v>
      </c>
    </row>
    <row r="334" spans="3:3" x14ac:dyDescent="0.2">
      <c r="C334" s="2" t="s">
        <v>3308</v>
      </c>
    </row>
    <row r="335" spans="3:3" x14ac:dyDescent="0.2">
      <c r="C335" s="2" t="s">
        <v>3279</v>
      </c>
    </row>
    <row r="336" spans="3:3" x14ac:dyDescent="0.2">
      <c r="C336" s="2" t="s">
        <v>3311</v>
      </c>
    </row>
    <row r="337" spans="3:3" x14ac:dyDescent="0.2">
      <c r="C337" s="2" t="s">
        <v>3708</v>
      </c>
    </row>
    <row r="338" spans="3:3" x14ac:dyDescent="0.2">
      <c r="C338" s="2" t="s">
        <v>3295</v>
      </c>
    </row>
    <row r="339" spans="3:3" x14ac:dyDescent="0.2">
      <c r="C339" s="2" t="s">
        <v>3272</v>
      </c>
    </row>
    <row r="340" spans="3:3" x14ac:dyDescent="0.2">
      <c r="C340" s="2" t="s">
        <v>3296</v>
      </c>
    </row>
    <row r="341" spans="3:3" x14ac:dyDescent="0.2">
      <c r="C341" s="2" t="s">
        <v>3281</v>
      </c>
    </row>
    <row r="342" spans="3:3" x14ac:dyDescent="0.2">
      <c r="C342" s="2" t="s">
        <v>3260</v>
      </c>
    </row>
    <row r="343" spans="3:3" x14ac:dyDescent="0.2">
      <c r="C343" s="2" t="s">
        <v>3264</v>
      </c>
    </row>
    <row r="344" spans="3:3" x14ac:dyDescent="0.2">
      <c r="C344" s="2" t="s">
        <v>3240</v>
      </c>
    </row>
    <row r="345" spans="3:3" x14ac:dyDescent="0.2">
      <c r="C345" s="2" t="s">
        <v>3228</v>
      </c>
    </row>
    <row r="346" spans="3:3" x14ac:dyDescent="0.2">
      <c r="C346" s="2" t="s">
        <v>3226</v>
      </c>
    </row>
    <row r="347" spans="3:3" x14ac:dyDescent="0.2">
      <c r="C347" s="2" t="s">
        <v>3209</v>
      </c>
    </row>
    <row r="348" spans="3:3" x14ac:dyDescent="0.2">
      <c r="C348" s="2" t="s">
        <v>3220</v>
      </c>
    </row>
    <row r="349" spans="3:3" x14ac:dyDescent="0.2">
      <c r="C349" s="2" t="s">
        <v>3229</v>
      </c>
    </row>
    <row r="350" spans="3:3" x14ac:dyDescent="0.2">
      <c r="C350" s="2" t="s">
        <v>3231</v>
      </c>
    </row>
    <row r="351" spans="3:3" x14ac:dyDescent="0.2">
      <c r="C351" s="2" t="s">
        <v>3307</v>
      </c>
    </row>
    <row r="352" spans="3:3" x14ac:dyDescent="0.2">
      <c r="C352" s="2" t="s">
        <v>3208</v>
      </c>
    </row>
    <row r="353" spans="3:3" x14ac:dyDescent="0.2">
      <c r="C353" s="2" t="s">
        <v>3215</v>
      </c>
    </row>
    <row r="354" spans="3:3" x14ac:dyDescent="0.2">
      <c r="C354" s="2" t="s">
        <v>3210</v>
      </c>
    </row>
    <row r="355" spans="3:3" x14ac:dyDescent="0.2">
      <c r="C355" s="2" t="s">
        <v>3211</v>
      </c>
    </row>
    <row r="356" spans="3:3" x14ac:dyDescent="0.2">
      <c r="C356" s="2" t="s">
        <v>3216</v>
      </c>
    </row>
    <row r="357" spans="3:3" x14ac:dyDescent="0.2">
      <c r="C357" s="2" t="s">
        <v>3212</v>
      </c>
    </row>
    <row r="358" spans="3:3" x14ac:dyDescent="0.2">
      <c r="C358" s="2" t="s">
        <v>3217</v>
      </c>
    </row>
    <row r="359" spans="3:3" x14ac:dyDescent="0.2">
      <c r="C359" s="2" t="s">
        <v>3202</v>
      </c>
    </row>
    <row r="360" spans="3:3" x14ac:dyDescent="0.2">
      <c r="C360" s="2" t="s">
        <v>3203</v>
      </c>
    </row>
    <row r="361" spans="3:3" x14ac:dyDescent="0.2">
      <c r="C361" s="2" t="s">
        <v>3255</v>
      </c>
    </row>
    <row r="362" spans="3:3" x14ac:dyDescent="0.2">
      <c r="C362" s="2" t="s">
        <v>3262</v>
      </c>
    </row>
    <row r="363" spans="3:3" x14ac:dyDescent="0.2">
      <c r="C363" s="2" t="s">
        <v>3253</v>
      </c>
    </row>
    <row r="364" spans="3:3" x14ac:dyDescent="0.2">
      <c r="C364" s="2" t="s">
        <v>3195</v>
      </c>
    </row>
    <row r="365" spans="3:3" x14ac:dyDescent="0.2">
      <c r="C365" s="2" t="s">
        <v>3234</v>
      </c>
    </row>
    <row r="366" spans="3:3" x14ac:dyDescent="0.2">
      <c r="C366" s="2" t="s">
        <v>3206</v>
      </c>
    </row>
    <row r="367" spans="3:3" x14ac:dyDescent="0.2">
      <c r="C367" s="2" t="s">
        <v>3207</v>
      </c>
    </row>
    <row r="368" spans="3:3" x14ac:dyDescent="0.2">
      <c r="C368" s="2" t="s">
        <v>3251</v>
      </c>
    </row>
    <row r="369" spans="3:3" x14ac:dyDescent="0.2">
      <c r="C369" s="2" t="s">
        <v>3237</v>
      </c>
    </row>
    <row r="370" spans="3:3" x14ac:dyDescent="0.2">
      <c r="C370" s="2" t="s">
        <v>3232</v>
      </c>
    </row>
    <row r="371" spans="3:3" x14ac:dyDescent="0.2">
      <c r="C371" s="2" t="s">
        <v>3192</v>
      </c>
    </row>
    <row r="372" spans="3:3" x14ac:dyDescent="0.2">
      <c r="C372" s="2" t="s">
        <v>3178</v>
      </c>
    </row>
    <row r="373" spans="3:3" x14ac:dyDescent="0.2">
      <c r="C373" s="2" t="s">
        <v>3236</v>
      </c>
    </row>
    <row r="374" spans="3:3" x14ac:dyDescent="0.2">
      <c r="C374" s="2" t="s">
        <v>3194</v>
      </c>
    </row>
    <row r="375" spans="3:3" x14ac:dyDescent="0.2">
      <c r="C375" s="2" t="s">
        <v>3249</v>
      </c>
    </row>
    <row r="376" spans="3:3" x14ac:dyDescent="0.2">
      <c r="C376" s="2" t="s">
        <v>3252</v>
      </c>
    </row>
    <row r="377" spans="3:3" x14ac:dyDescent="0.2">
      <c r="C377" s="2" t="s">
        <v>3204</v>
      </c>
    </row>
    <row r="378" spans="3:3" x14ac:dyDescent="0.2">
      <c r="C378" s="2" t="s">
        <v>3186</v>
      </c>
    </row>
    <row r="379" spans="3:3" x14ac:dyDescent="0.2">
      <c r="C379" s="2" t="s">
        <v>3189</v>
      </c>
    </row>
    <row r="380" spans="3:3" x14ac:dyDescent="0.2">
      <c r="C380" s="2" t="s">
        <v>3185</v>
      </c>
    </row>
    <row r="381" spans="3:3" x14ac:dyDescent="0.2">
      <c r="C381" s="2" t="s">
        <v>3102</v>
      </c>
    </row>
    <row r="382" spans="3:3" x14ac:dyDescent="0.2">
      <c r="C382" s="2" t="s">
        <v>3177</v>
      </c>
    </row>
    <row r="383" spans="3:3" x14ac:dyDescent="0.2">
      <c r="C383" s="2" t="s">
        <v>3173</v>
      </c>
    </row>
    <row r="384" spans="3:3" x14ac:dyDescent="0.2">
      <c r="C384" s="2" t="s">
        <v>3176</v>
      </c>
    </row>
    <row r="385" spans="3:3" x14ac:dyDescent="0.2">
      <c r="C385" s="2" t="s">
        <v>3104</v>
      </c>
    </row>
    <row r="386" spans="3:3" x14ac:dyDescent="0.2">
      <c r="C386" s="2" t="s">
        <v>3132</v>
      </c>
    </row>
    <row r="387" spans="3:3" x14ac:dyDescent="0.2">
      <c r="C387" s="2" t="s">
        <v>3121</v>
      </c>
    </row>
    <row r="388" spans="3:3" x14ac:dyDescent="0.2">
      <c r="C388" s="2" t="s">
        <v>3146</v>
      </c>
    </row>
    <row r="389" spans="3:3" x14ac:dyDescent="0.2">
      <c r="C389" s="2" t="s">
        <v>3137</v>
      </c>
    </row>
    <row r="390" spans="3:3" x14ac:dyDescent="0.2">
      <c r="C390" s="2" t="s">
        <v>3161</v>
      </c>
    </row>
    <row r="391" spans="3:3" x14ac:dyDescent="0.2">
      <c r="C391" s="2" t="s">
        <v>3149</v>
      </c>
    </row>
    <row r="392" spans="3:3" x14ac:dyDescent="0.2">
      <c r="C392" s="2" t="s">
        <v>3118</v>
      </c>
    </row>
    <row r="393" spans="3:3" x14ac:dyDescent="0.2">
      <c r="C393" s="2" t="s">
        <v>3197</v>
      </c>
    </row>
    <row r="394" spans="3:3" x14ac:dyDescent="0.2">
      <c r="C394" s="2" t="s">
        <v>3201</v>
      </c>
    </row>
    <row r="395" spans="3:3" x14ac:dyDescent="0.2">
      <c r="C395" s="2" t="s">
        <v>3233</v>
      </c>
    </row>
    <row r="396" spans="3:3" x14ac:dyDescent="0.2">
      <c r="C396" s="2" t="s">
        <v>3141</v>
      </c>
    </row>
    <row r="397" spans="3:3" x14ac:dyDescent="0.2">
      <c r="C397" s="2" t="s">
        <v>3159</v>
      </c>
    </row>
    <row r="398" spans="3:3" x14ac:dyDescent="0.2">
      <c r="C398" s="2" t="s">
        <v>3170</v>
      </c>
    </row>
    <row r="399" spans="3:3" x14ac:dyDescent="0.2">
      <c r="C399" s="2" t="s">
        <v>3089</v>
      </c>
    </row>
    <row r="400" spans="3:3" x14ac:dyDescent="0.2">
      <c r="C400" s="2" t="s">
        <v>3105</v>
      </c>
    </row>
    <row r="401" spans="3:3" x14ac:dyDescent="0.2">
      <c r="C401" s="2" t="s">
        <v>3160</v>
      </c>
    </row>
    <row r="402" spans="3:3" x14ac:dyDescent="0.2">
      <c r="C402" s="2" t="s">
        <v>3158</v>
      </c>
    </row>
    <row r="403" spans="3:3" x14ac:dyDescent="0.2">
      <c r="C403" s="2" t="s">
        <v>3136</v>
      </c>
    </row>
    <row r="404" spans="3:3" x14ac:dyDescent="0.2">
      <c r="C404" s="2" t="s">
        <v>3180</v>
      </c>
    </row>
    <row r="405" spans="3:3" x14ac:dyDescent="0.2">
      <c r="C405" s="2" t="s">
        <v>3150</v>
      </c>
    </row>
    <row r="406" spans="3:3" x14ac:dyDescent="0.2">
      <c r="C406" s="2" t="s">
        <v>3190</v>
      </c>
    </row>
    <row r="407" spans="3:3" x14ac:dyDescent="0.2">
      <c r="C407" s="2" t="s">
        <v>3131</v>
      </c>
    </row>
    <row r="408" spans="3:3" x14ac:dyDescent="0.2">
      <c r="C408" s="2" t="s">
        <v>3034</v>
      </c>
    </row>
    <row r="409" spans="3:3" x14ac:dyDescent="0.2">
      <c r="C409" s="2" t="s">
        <v>3182</v>
      </c>
    </row>
    <row r="410" spans="3:3" x14ac:dyDescent="0.2">
      <c r="C410" s="2" t="s">
        <v>3033</v>
      </c>
    </row>
    <row r="411" spans="3:3" x14ac:dyDescent="0.2">
      <c r="C411" s="2" t="s">
        <v>3090</v>
      </c>
    </row>
    <row r="412" spans="3:3" x14ac:dyDescent="0.2">
      <c r="C412" s="2" t="s">
        <v>3055</v>
      </c>
    </row>
    <row r="413" spans="3:3" x14ac:dyDescent="0.2">
      <c r="C413" s="2" t="s">
        <v>3068</v>
      </c>
    </row>
    <row r="414" spans="3:3" x14ac:dyDescent="0.2">
      <c r="C414" s="2" t="s">
        <v>3042</v>
      </c>
    </row>
    <row r="415" spans="3:3" x14ac:dyDescent="0.2">
      <c r="C415" s="2" t="s">
        <v>3171</v>
      </c>
    </row>
    <row r="416" spans="3:3" x14ac:dyDescent="0.2">
      <c r="C416" s="2" t="s">
        <v>3164</v>
      </c>
    </row>
    <row r="417" spans="3:3" x14ac:dyDescent="0.2">
      <c r="C417" s="2" t="s">
        <v>3027</v>
      </c>
    </row>
    <row r="418" spans="3:3" x14ac:dyDescent="0.2">
      <c r="C418" s="2" t="s">
        <v>3114</v>
      </c>
    </row>
    <row r="419" spans="3:3" x14ac:dyDescent="0.2">
      <c r="C419" s="2" t="s">
        <v>3122</v>
      </c>
    </row>
    <row r="420" spans="3:3" x14ac:dyDescent="0.2">
      <c r="C420" s="2" t="s">
        <v>3184</v>
      </c>
    </row>
    <row r="421" spans="3:3" x14ac:dyDescent="0.2">
      <c r="C421" s="2" t="s">
        <v>3116</v>
      </c>
    </row>
    <row r="422" spans="3:3" x14ac:dyDescent="0.2">
      <c r="C422" s="2" t="s">
        <v>3115</v>
      </c>
    </row>
    <row r="423" spans="3:3" x14ac:dyDescent="0.2">
      <c r="C423" s="2" t="s">
        <v>3127</v>
      </c>
    </row>
    <row r="424" spans="3:3" x14ac:dyDescent="0.2">
      <c r="C424" s="2" t="s">
        <v>3144</v>
      </c>
    </row>
    <row r="425" spans="3:3" x14ac:dyDescent="0.2">
      <c r="C425" s="2" t="s">
        <v>3162</v>
      </c>
    </row>
    <row r="426" spans="3:3" x14ac:dyDescent="0.2">
      <c r="C426" s="2" t="s">
        <v>3086</v>
      </c>
    </row>
    <row r="427" spans="3:3" x14ac:dyDescent="0.2">
      <c r="C427" s="2" t="s">
        <v>3096</v>
      </c>
    </row>
    <row r="428" spans="3:3" x14ac:dyDescent="0.2">
      <c r="C428" s="2" t="s">
        <v>3057</v>
      </c>
    </row>
    <row r="429" spans="3:3" x14ac:dyDescent="0.2">
      <c r="C429" s="2" t="s">
        <v>3047</v>
      </c>
    </row>
    <row r="430" spans="3:3" x14ac:dyDescent="0.2">
      <c r="C430" s="2" t="s">
        <v>3125</v>
      </c>
    </row>
    <row r="431" spans="3:3" x14ac:dyDescent="0.2">
      <c r="C431" s="2" t="s">
        <v>3077</v>
      </c>
    </row>
    <row r="432" spans="3:3" x14ac:dyDescent="0.2">
      <c r="C432" s="2" t="s">
        <v>3065</v>
      </c>
    </row>
    <row r="433" spans="3:3" x14ac:dyDescent="0.2">
      <c r="C433" s="2" t="s">
        <v>3066</v>
      </c>
    </row>
    <row r="434" spans="3:3" x14ac:dyDescent="0.2">
      <c r="C434" s="2" t="s">
        <v>3151</v>
      </c>
    </row>
    <row r="435" spans="3:3" x14ac:dyDescent="0.2">
      <c r="C435" s="2" t="s">
        <v>3148</v>
      </c>
    </row>
    <row r="436" spans="3:3" x14ac:dyDescent="0.2">
      <c r="C436" s="2" t="s">
        <v>3075</v>
      </c>
    </row>
    <row r="437" spans="3:3" x14ac:dyDescent="0.2">
      <c r="C437" s="2" t="s">
        <v>3053</v>
      </c>
    </row>
    <row r="438" spans="3:3" x14ac:dyDescent="0.2">
      <c r="C438" s="2" t="s">
        <v>3120</v>
      </c>
    </row>
    <row r="439" spans="3:3" x14ac:dyDescent="0.2">
      <c r="C439" s="2" t="s">
        <v>3156</v>
      </c>
    </row>
    <row r="440" spans="3:3" x14ac:dyDescent="0.2">
      <c r="C440" s="2" t="s">
        <v>3058</v>
      </c>
    </row>
    <row r="441" spans="3:3" x14ac:dyDescent="0.2">
      <c r="C441" s="2" t="s">
        <v>3064</v>
      </c>
    </row>
    <row r="442" spans="3:3" x14ac:dyDescent="0.2">
      <c r="C442" s="2" t="s">
        <v>3061</v>
      </c>
    </row>
    <row r="443" spans="3:3" x14ac:dyDescent="0.2">
      <c r="C443" s="2" t="s">
        <v>3039</v>
      </c>
    </row>
    <row r="444" spans="3:3" x14ac:dyDescent="0.2">
      <c r="C444" s="2" t="s">
        <v>3052</v>
      </c>
    </row>
    <row r="445" spans="3:3" x14ac:dyDescent="0.2">
      <c r="C445" s="2" t="s">
        <v>3168</v>
      </c>
    </row>
    <row r="446" spans="3:3" x14ac:dyDescent="0.2">
      <c r="C446" s="2" t="s">
        <v>3041</v>
      </c>
    </row>
    <row r="447" spans="3:3" x14ac:dyDescent="0.2">
      <c r="C447" s="2" t="s">
        <v>3071</v>
      </c>
    </row>
    <row r="448" spans="3:3" x14ac:dyDescent="0.2">
      <c r="C448" s="2" t="s">
        <v>3045</v>
      </c>
    </row>
    <row r="449" spans="3:3" x14ac:dyDescent="0.2">
      <c r="C449" s="2" t="s">
        <v>3050</v>
      </c>
    </row>
    <row r="450" spans="3:3" x14ac:dyDescent="0.2">
      <c r="C450" s="2" t="s">
        <v>3165</v>
      </c>
    </row>
    <row r="451" spans="3:3" x14ac:dyDescent="0.2">
      <c r="C451" s="2" t="s">
        <v>3087</v>
      </c>
    </row>
    <row r="452" spans="3:3" x14ac:dyDescent="0.2">
      <c r="C452" s="2" t="s">
        <v>3081</v>
      </c>
    </row>
    <row r="453" spans="3:3" x14ac:dyDescent="0.2">
      <c r="C453" s="2" t="s">
        <v>3093</v>
      </c>
    </row>
    <row r="454" spans="3:3" x14ac:dyDescent="0.2">
      <c r="C454" s="2" t="s">
        <v>3099</v>
      </c>
    </row>
    <row r="455" spans="3:3" x14ac:dyDescent="0.2">
      <c r="C455" s="2" t="s">
        <v>3026</v>
      </c>
    </row>
    <row r="456" spans="3:3" x14ac:dyDescent="0.2">
      <c r="C456" s="2" t="s">
        <v>3035</v>
      </c>
    </row>
    <row r="457" spans="3:3" x14ac:dyDescent="0.2">
      <c r="C457" s="2" t="s">
        <v>3798</v>
      </c>
    </row>
    <row r="458" spans="3:3" x14ac:dyDescent="0.2">
      <c r="C458" s="2" t="s">
        <v>3032</v>
      </c>
    </row>
    <row r="459" spans="3:3" x14ac:dyDescent="0.2">
      <c r="C459" s="2" t="s">
        <v>3084</v>
      </c>
    </row>
    <row r="460" spans="3:3" x14ac:dyDescent="0.2">
      <c r="C460" s="2" t="s">
        <v>3051</v>
      </c>
    </row>
    <row r="461" spans="3:3" x14ac:dyDescent="0.2">
      <c r="C461" s="2" t="s">
        <v>3043</v>
      </c>
    </row>
    <row r="462" spans="3:3" x14ac:dyDescent="0.2">
      <c r="C462" s="2" t="s">
        <v>3799</v>
      </c>
    </row>
    <row r="463" spans="3:3" x14ac:dyDescent="0.2">
      <c r="C463" s="2" t="s">
        <v>3169</v>
      </c>
    </row>
    <row r="464" spans="3:3" x14ac:dyDescent="0.2">
      <c r="C464" s="2" t="s">
        <v>3800</v>
      </c>
    </row>
    <row r="465" spans="3:3" x14ac:dyDescent="0.2">
      <c r="C465" s="2" t="s">
        <v>3088</v>
      </c>
    </row>
    <row r="466" spans="3:3" x14ac:dyDescent="0.2">
      <c r="C466" s="2" t="s">
        <v>3801</v>
      </c>
    </row>
    <row r="467" spans="3:3" x14ac:dyDescent="0.2">
      <c r="C467" s="2" t="s">
        <v>3094</v>
      </c>
    </row>
    <row r="468" spans="3:3" x14ac:dyDescent="0.2">
      <c r="C468" s="2" t="s">
        <v>3092</v>
      </c>
    </row>
    <row r="469" spans="3:3" x14ac:dyDescent="0.2">
      <c r="C469" s="2" t="s">
        <v>3082</v>
      </c>
    </row>
    <row r="470" spans="3:3" x14ac:dyDescent="0.2">
      <c r="C470" s="2" t="s">
        <v>3091</v>
      </c>
    </row>
    <row r="471" spans="3:3" x14ac:dyDescent="0.2">
      <c r="C471" s="2" t="s">
        <v>3062</v>
      </c>
    </row>
    <row r="472" spans="3:3" x14ac:dyDescent="0.2">
      <c r="C472" s="2" t="s">
        <v>3046</v>
      </c>
    </row>
    <row r="473" spans="3:3" x14ac:dyDescent="0.2">
      <c r="C473" s="2" t="s">
        <v>3031</v>
      </c>
    </row>
    <row r="474" spans="3:3" x14ac:dyDescent="0.2">
      <c r="C474" s="2" t="s">
        <v>3802</v>
      </c>
    </row>
    <row r="475" spans="3:3" x14ac:dyDescent="0.2">
      <c r="C475" s="2" t="s">
        <v>3098</v>
      </c>
    </row>
    <row r="476" spans="3:3" x14ac:dyDescent="0.2">
      <c r="C476" s="2" t="s">
        <v>3803</v>
      </c>
    </row>
    <row r="477" spans="3:3" x14ac:dyDescent="0.2">
      <c r="C477" s="2" t="s">
        <v>3036</v>
      </c>
    </row>
    <row r="478" spans="3:3" x14ac:dyDescent="0.2">
      <c r="C478" s="2" t="s">
        <v>3100</v>
      </c>
    </row>
    <row r="479" spans="3:3" x14ac:dyDescent="0.2">
      <c r="C479" s="2" t="s">
        <v>3804</v>
      </c>
    </row>
    <row r="480" spans="3:3" x14ac:dyDescent="0.2">
      <c r="C480" s="2" t="s">
        <v>3805</v>
      </c>
    </row>
    <row r="481" spans="3:3" x14ac:dyDescent="0.2">
      <c r="C481" s="2" t="s">
        <v>3101</v>
      </c>
    </row>
    <row r="482" spans="3:3" x14ac:dyDescent="0.2">
      <c r="C482" s="2" t="s">
        <v>3806</v>
      </c>
    </row>
    <row r="483" spans="3:3" x14ac:dyDescent="0.2">
      <c r="C483" s="2" t="s">
        <v>3807</v>
      </c>
    </row>
    <row r="484" spans="3:3" x14ac:dyDescent="0.2">
      <c r="C484" s="2" t="s">
        <v>3037</v>
      </c>
    </row>
    <row r="485" spans="3:3" x14ac:dyDescent="0.2">
      <c r="C485" s="2" t="s">
        <v>3808</v>
      </c>
    </row>
    <row r="486" spans="3:3" x14ac:dyDescent="0.2">
      <c r="C486" s="2" t="s">
        <v>3809</v>
      </c>
    </row>
    <row r="487" spans="3:3" x14ac:dyDescent="0.2">
      <c r="C487" s="2" t="s">
        <v>3810</v>
      </c>
    </row>
    <row r="488" spans="3:3" x14ac:dyDescent="0.2">
      <c r="C488" s="2" t="s">
        <v>3811</v>
      </c>
    </row>
    <row r="489" spans="3:3" x14ac:dyDescent="0.2">
      <c r="C489" s="2" t="s">
        <v>3812</v>
      </c>
    </row>
    <row r="490" spans="3:3" x14ac:dyDescent="0.2">
      <c r="C490" s="2" t="s">
        <v>3813</v>
      </c>
    </row>
    <row r="491" spans="3:3" x14ac:dyDescent="0.2">
      <c r="C491" s="2" t="s">
        <v>3814</v>
      </c>
    </row>
    <row r="492" spans="3:3" x14ac:dyDescent="0.2">
      <c r="C492" s="2" t="s">
        <v>3815</v>
      </c>
    </row>
    <row r="493" spans="3:3" x14ac:dyDescent="0.2">
      <c r="C493" s="2" t="s">
        <v>3816</v>
      </c>
    </row>
    <row r="494" spans="3:3" x14ac:dyDescent="0.2">
      <c r="C494" s="2" t="s">
        <v>3817</v>
      </c>
    </row>
    <row r="495" spans="3:3" x14ac:dyDescent="0.2">
      <c r="C495" s="2" t="s">
        <v>3818</v>
      </c>
    </row>
    <row r="496" spans="3:3" x14ac:dyDescent="0.2">
      <c r="C496" s="2" t="s">
        <v>3819</v>
      </c>
    </row>
    <row r="497" spans="3:3" x14ac:dyDescent="0.2">
      <c r="C497" s="2" t="s">
        <v>3820</v>
      </c>
    </row>
    <row r="498" spans="3:3" x14ac:dyDescent="0.2">
      <c r="C498" s="2" t="s">
        <v>3821</v>
      </c>
    </row>
    <row r="499" spans="3:3" x14ac:dyDescent="0.2">
      <c r="C499" s="2" t="s">
        <v>3822</v>
      </c>
    </row>
    <row r="500" spans="3:3" x14ac:dyDescent="0.2">
      <c r="C500" s="2" t="s">
        <v>3823</v>
      </c>
    </row>
    <row r="501" spans="3:3" x14ac:dyDescent="0.2">
      <c r="C501" s="2" t="s">
        <v>3824</v>
      </c>
    </row>
    <row r="502" spans="3:3" x14ac:dyDescent="0.2">
      <c r="C502" s="2" t="s">
        <v>3825</v>
      </c>
    </row>
    <row r="503" spans="3:3" x14ac:dyDescent="0.2">
      <c r="C503" s="2" t="s">
        <v>3826</v>
      </c>
    </row>
    <row r="504" spans="3:3" x14ac:dyDescent="0.2">
      <c r="C504" s="2" t="s">
        <v>3827</v>
      </c>
    </row>
    <row r="505" spans="3:3" x14ac:dyDescent="0.2">
      <c r="C505" s="2" t="s">
        <v>3828</v>
      </c>
    </row>
    <row r="506" spans="3:3" x14ac:dyDescent="0.2">
      <c r="C506" s="2" t="s">
        <v>3829</v>
      </c>
    </row>
    <row r="507" spans="3:3" x14ac:dyDescent="0.2">
      <c r="C507" s="2" t="s">
        <v>3830</v>
      </c>
    </row>
    <row r="508" spans="3:3" x14ac:dyDescent="0.2">
      <c r="C508" s="2" t="s">
        <v>3831</v>
      </c>
    </row>
    <row r="509" spans="3:3" x14ac:dyDescent="0.2">
      <c r="C509" s="2" t="s">
        <v>3832</v>
      </c>
    </row>
    <row r="510" spans="3:3" x14ac:dyDescent="0.2">
      <c r="C510" s="2" t="s">
        <v>3833</v>
      </c>
    </row>
    <row r="511" spans="3:3" x14ac:dyDescent="0.2">
      <c r="C511" s="2" t="s">
        <v>3834</v>
      </c>
    </row>
    <row r="512" spans="3:3" x14ac:dyDescent="0.2">
      <c r="C512" s="2" t="s">
        <v>3835</v>
      </c>
    </row>
    <row r="513" spans="3:3" x14ac:dyDescent="0.2">
      <c r="C513" s="2" t="s">
        <v>3836</v>
      </c>
    </row>
    <row r="514" spans="3:3" x14ac:dyDescent="0.2">
      <c r="C514" s="2" t="s">
        <v>3837</v>
      </c>
    </row>
    <row r="515" spans="3:3" x14ac:dyDescent="0.2">
      <c r="C515" s="2" t="s">
        <v>3838</v>
      </c>
    </row>
    <row r="516" spans="3:3" x14ac:dyDescent="0.2">
      <c r="C516" s="2" t="s">
        <v>3839</v>
      </c>
    </row>
    <row r="517" spans="3:3" x14ac:dyDescent="0.2">
      <c r="C517" s="2" t="s">
        <v>3840</v>
      </c>
    </row>
    <row r="518" spans="3:3" x14ac:dyDescent="0.2">
      <c r="C518" s="2" t="s">
        <v>3841</v>
      </c>
    </row>
    <row r="519" spans="3:3" x14ac:dyDescent="0.2">
      <c r="C519" s="2" t="s">
        <v>3842</v>
      </c>
    </row>
    <row r="520" spans="3:3" x14ac:dyDescent="0.2">
      <c r="C520" s="2" t="s">
        <v>3843</v>
      </c>
    </row>
    <row r="521" spans="3:3" x14ac:dyDescent="0.2">
      <c r="C521" s="2" t="s">
        <v>3844</v>
      </c>
    </row>
    <row r="522" spans="3:3" x14ac:dyDescent="0.2">
      <c r="C522" s="2" t="s">
        <v>3845</v>
      </c>
    </row>
    <row r="523" spans="3:3" x14ac:dyDescent="0.2">
      <c r="C523" s="2" t="s">
        <v>3846</v>
      </c>
    </row>
    <row r="524" spans="3:3" x14ac:dyDescent="0.2">
      <c r="C524" s="2" t="s">
        <v>3847</v>
      </c>
    </row>
    <row r="525" spans="3:3" x14ac:dyDescent="0.2">
      <c r="C525" s="2" t="s">
        <v>3848</v>
      </c>
    </row>
    <row r="526" spans="3:3" x14ac:dyDescent="0.2">
      <c r="C526" s="2" t="s">
        <v>3849</v>
      </c>
    </row>
    <row r="527" spans="3:3" x14ac:dyDescent="0.2">
      <c r="C527" s="2" t="s">
        <v>3850</v>
      </c>
    </row>
    <row r="528" spans="3:3" x14ac:dyDescent="0.2">
      <c r="C528" s="2" t="s">
        <v>3851</v>
      </c>
    </row>
    <row r="529" spans="3:3" x14ac:dyDescent="0.2">
      <c r="C529" s="2" t="s">
        <v>3852</v>
      </c>
    </row>
    <row r="530" spans="3:3" x14ac:dyDescent="0.2">
      <c r="C530" s="2" t="s">
        <v>3853</v>
      </c>
    </row>
    <row r="531" spans="3:3" x14ac:dyDescent="0.2">
      <c r="C531" s="2" t="s">
        <v>3854</v>
      </c>
    </row>
    <row r="532" spans="3:3" x14ac:dyDescent="0.2">
      <c r="C532" s="2" t="s">
        <v>3855</v>
      </c>
    </row>
    <row r="533" spans="3:3" x14ac:dyDescent="0.2">
      <c r="C533" s="2" t="s">
        <v>3856</v>
      </c>
    </row>
    <row r="534" spans="3:3" x14ac:dyDescent="0.2">
      <c r="C534" s="2" t="s">
        <v>3857</v>
      </c>
    </row>
    <row r="535" spans="3:3" x14ac:dyDescent="0.2">
      <c r="C535" s="2" t="s">
        <v>3858</v>
      </c>
    </row>
    <row r="536" spans="3:3" x14ac:dyDescent="0.2">
      <c r="C536" s="2" t="s">
        <v>3859</v>
      </c>
    </row>
    <row r="537" spans="3:3" x14ac:dyDescent="0.2">
      <c r="C537" s="2" t="s">
        <v>3860</v>
      </c>
    </row>
    <row r="538" spans="3:3" x14ac:dyDescent="0.2">
      <c r="C538" s="2" t="s">
        <v>3861</v>
      </c>
    </row>
    <row r="539" spans="3:3" x14ac:dyDescent="0.2">
      <c r="C539" s="2" t="s">
        <v>3862</v>
      </c>
    </row>
    <row r="540" spans="3:3" x14ac:dyDescent="0.2">
      <c r="C540" s="2" t="s">
        <v>3863</v>
      </c>
    </row>
    <row r="541" spans="3:3" x14ac:dyDescent="0.2">
      <c r="C541" s="2" t="s">
        <v>3864</v>
      </c>
    </row>
    <row r="542" spans="3:3" x14ac:dyDescent="0.2">
      <c r="C542" s="2" t="s">
        <v>3865</v>
      </c>
    </row>
    <row r="543" spans="3:3" x14ac:dyDescent="0.2">
      <c r="C543" s="2" t="s">
        <v>3866</v>
      </c>
    </row>
    <row r="544" spans="3:3" x14ac:dyDescent="0.2">
      <c r="C544" s="2" t="s">
        <v>3867</v>
      </c>
    </row>
    <row r="545" spans="3:3" x14ac:dyDescent="0.2">
      <c r="C545" s="2" t="s">
        <v>3868</v>
      </c>
    </row>
    <row r="546" spans="3:3" x14ac:dyDescent="0.2">
      <c r="C546" s="2" t="s">
        <v>3869</v>
      </c>
    </row>
    <row r="547" spans="3:3" x14ac:dyDescent="0.2">
      <c r="C547" s="2" t="s">
        <v>3870</v>
      </c>
    </row>
    <row r="548" spans="3:3" x14ac:dyDescent="0.2">
      <c r="C548" s="2" t="s">
        <v>3871</v>
      </c>
    </row>
    <row r="549" spans="3:3" x14ac:dyDescent="0.2">
      <c r="C549" s="2" t="s">
        <v>3872</v>
      </c>
    </row>
    <row r="550" spans="3:3" x14ac:dyDescent="0.2">
      <c r="C550" s="2" t="s">
        <v>3873</v>
      </c>
    </row>
    <row r="551" spans="3:3" x14ac:dyDescent="0.2">
      <c r="C551" s="2" t="s">
        <v>3874</v>
      </c>
    </row>
    <row r="552" spans="3:3" x14ac:dyDescent="0.2">
      <c r="C552" s="2" t="s">
        <v>3875</v>
      </c>
    </row>
    <row r="553" spans="3:3" x14ac:dyDescent="0.2">
      <c r="C553" s="2" t="s">
        <v>3876</v>
      </c>
    </row>
    <row r="554" spans="3:3" x14ac:dyDescent="0.2">
      <c r="C554" s="2" t="s">
        <v>3877</v>
      </c>
    </row>
    <row r="555" spans="3:3" x14ac:dyDescent="0.2">
      <c r="C555" s="2" t="s">
        <v>3878</v>
      </c>
    </row>
    <row r="556" spans="3:3" x14ac:dyDescent="0.2">
      <c r="C556" s="2" t="s">
        <v>3879</v>
      </c>
    </row>
    <row r="557" spans="3:3" x14ac:dyDescent="0.2">
      <c r="C557" s="2" t="s">
        <v>3880</v>
      </c>
    </row>
    <row r="558" spans="3:3" x14ac:dyDescent="0.2">
      <c r="C558" s="2" t="s">
        <v>3881</v>
      </c>
    </row>
    <row r="559" spans="3:3" x14ac:dyDescent="0.2">
      <c r="C559" s="2" t="s">
        <v>3882</v>
      </c>
    </row>
    <row r="560" spans="3:3" x14ac:dyDescent="0.2">
      <c r="C560" s="2" t="s">
        <v>3883</v>
      </c>
    </row>
    <row r="561" spans="3:3" x14ac:dyDescent="0.2">
      <c r="C561" s="2" t="s">
        <v>3884</v>
      </c>
    </row>
    <row r="562" spans="3:3" x14ac:dyDescent="0.2">
      <c r="C562" s="2" t="s">
        <v>3885</v>
      </c>
    </row>
    <row r="563" spans="3:3" x14ac:dyDescent="0.2">
      <c r="C563" s="2" t="s">
        <v>3886</v>
      </c>
    </row>
    <row r="564" spans="3:3" x14ac:dyDescent="0.2">
      <c r="C564" s="2" t="s">
        <v>3887</v>
      </c>
    </row>
    <row r="565" spans="3:3" x14ac:dyDescent="0.2">
      <c r="C565" s="2" t="s">
        <v>3888</v>
      </c>
    </row>
    <row r="566" spans="3:3" x14ac:dyDescent="0.2">
      <c r="C566" s="2" t="s">
        <v>3889</v>
      </c>
    </row>
    <row r="567" spans="3:3" x14ac:dyDescent="0.2">
      <c r="C567" s="2" t="s">
        <v>3890</v>
      </c>
    </row>
    <row r="568" spans="3:3" x14ac:dyDescent="0.2">
      <c r="C568" s="2" t="s">
        <v>3891</v>
      </c>
    </row>
    <row r="569" spans="3:3" x14ac:dyDescent="0.2">
      <c r="C569" s="2" t="s">
        <v>3892</v>
      </c>
    </row>
    <row r="570" spans="3:3" x14ac:dyDescent="0.2">
      <c r="C570" s="2" t="s">
        <v>3893</v>
      </c>
    </row>
    <row r="571" spans="3:3" x14ac:dyDescent="0.2">
      <c r="C571" s="2" t="s">
        <v>3894</v>
      </c>
    </row>
    <row r="572" spans="3:3" x14ac:dyDescent="0.2">
      <c r="C572" s="2" t="s">
        <v>3895</v>
      </c>
    </row>
    <row r="573" spans="3:3" x14ac:dyDescent="0.2">
      <c r="C573" s="2" t="s">
        <v>3896</v>
      </c>
    </row>
    <row r="574" spans="3:3" x14ac:dyDescent="0.2">
      <c r="C574" s="2" t="s">
        <v>3897</v>
      </c>
    </row>
    <row r="575" spans="3:3" x14ac:dyDescent="0.2">
      <c r="C575" s="2" t="s">
        <v>3898</v>
      </c>
    </row>
    <row r="576" spans="3:3" x14ac:dyDescent="0.2">
      <c r="C576" s="2" t="s">
        <v>3899</v>
      </c>
    </row>
    <row r="577" spans="3:3" x14ac:dyDescent="0.2">
      <c r="C577" s="2" t="s">
        <v>3900</v>
      </c>
    </row>
    <row r="578" spans="3:3" x14ac:dyDescent="0.2">
      <c r="C578" s="2" t="s">
        <v>3901</v>
      </c>
    </row>
    <row r="579" spans="3:3" x14ac:dyDescent="0.2">
      <c r="C579" s="2" t="s">
        <v>3902</v>
      </c>
    </row>
    <row r="580" spans="3:3" x14ac:dyDescent="0.2">
      <c r="C580" s="2" t="s">
        <v>3377</v>
      </c>
    </row>
    <row r="581" spans="3:3" x14ac:dyDescent="0.2">
      <c r="C581" s="2" t="s">
        <v>3275</v>
      </c>
    </row>
    <row r="582" spans="3:3" x14ac:dyDescent="0.2">
      <c r="C582" s="2" t="s">
        <v>3044</v>
      </c>
    </row>
    <row r="583" spans="3:3" x14ac:dyDescent="0.2">
      <c r="C583" s="2" t="s">
        <v>3903</v>
      </c>
    </row>
    <row r="584" spans="3:3" x14ac:dyDescent="0.2">
      <c r="C584" s="2" t="s">
        <v>3904</v>
      </c>
    </row>
    <row r="585" spans="3:3" x14ac:dyDescent="0.2">
      <c r="C585" s="2" t="s">
        <v>3905</v>
      </c>
    </row>
    <row r="586" spans="3:3" x14ac:dyDescent="0.2">
      <c r="C586" s="2" t="s">
        <v>3108</v>
      </c>
    </row>
    <row r="587" spans="3:3" x14ac:dyDescent="0.2">
      <c r="C587" s="2" t="s">
        <v>3155</v>
      </c>
    </row>
    <row r="588" spans="3:3" x14ac:dyDescent="0.2">
      <c r="C588" s="2" t="s">
        <v>3906</v>
      </c>
    </row>
    <row r="589" spans="3:3" x14ac:dyDescent="0.2">
      <c r="C589" s="2" t="s">
        <v>3907</v>
      </c>
    </row>
    <row r="590" spans="3:3" x14ac:dyDescent="0.2">
      <c r="C590" s="2" t="s">
        <v>3908</v>
      </c>
    </row>
    <row r="591" spans="3:3" x14ac:dyDescent="0.2">
      <c r="C591" s="2" t="s">
        <v>3128</v>
      </c>
    </row>
    <row r="592" spans="3:3" x14ac:dyDescent="0.2">
      <c r="C592" s="2" t="s">
        <v>3179</v>
      </c>
    </row>
    <row r="593" spans="3:3" x14ac:dyDescent="0.2">
      <c r="C593" s="2" t="s">
        <v>3225</v>
      </c>
    </row>
    <row r="594" spans="3:3" x14ac:dyDescent="0.2">
      <c r="C594" s="2" t="s">
        <v>3219</v>
      </c>
    </row>
    <row r="595" spans="3:3" x14ac:dyDescent="0.2">
      <c r="C595" s="2" t="s">
        <v>3909</v>
      </c>
    </row>
    <row r="596" spans="3:3" x14ac:dyDescent="0.2">
      <c r="C596" s="2" t="s">
        <v>3254</v>
      </c>
    </row>
    <row r="597" spans="3:3" x14ac:dyDescent="0.2">
      <c r="C597" s="2" t="s">
        <v>3133</v>
      </c>
    </row>
  </sheetData>
  <mergeCells count="3">
    <mergeCell ref="A3:A4"/>
    <mergeCell ref="A13:L13"/>
    <mergeCell ref="O13:P13"/>
  </mergeCells>
  <conditionalFormatting sqref="B3">
    <cfRule type="duplicateValues" dxfId="33" priority="4"/>
  </conditionalFormatting>
  <conditionalFormatting sqref="B4:B12">
    <cfRule type="duplicateValues" dxfId="32" priority="85"/>
  </conditionalFormatting>
  <conditionalFormatting sqref="C21:C597">
    <cfRule type="duplicateValues" dxfId="31" priority="3"/>
  </conditionalFormatting>
  <conditionalFormatting sqref="C1:C1048576">
    <cfRule type="duplicateValues" dxfId="25" priority="2"/>
    <cfRule type="timePeriod" dxfId="26" priority="1" timePeriod="yesterday">
      <formula>FLOOR(C1,1)=TODAY()-1</formula>
    </cfRule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4"/>
  <sheetViews>
    <sheetView zoomScale="110" zoomScaleNormal="110" workbookViewId="0">
      <pane xSplit="3" ySplit="2" topLeftCell="D24" activePane="bottomRight" state="frozen"/>
      <selection activeCell="F207" sqref="F207"/>
      <selection pane="topRight" activeCell="F207" sqref="F207"/>
      <selection pane="bottomLeft" activeCell="F207" sqref="F207"/>
      <selection pane="bottomRight" activeCell="A29" sqref="A29:L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2.25" customHeight="1" x14ac:dyDescent="0.2">
      <c r="A3" s="141" t="s">
        <v>3415</v>
      </c>
      <c r="B3" s="73" t="s">
        <v>3416</v>
      </c>
      <c r="C3" s="9" t="s">
        <v>3417</v>
      </c>
      <c r="D3" s="75" t="s">
        <v>292</v>
      </c>
      <c r="E3" s="13">
        <v>44425</v>
      </c>
      <c r="F3" s="75" t="s">
        <v>1452</v>
      </c>
      <c r="G3" s="13">
        <v>44427</v>
      </c>
      <c r="H3" s="10" t="s">
        <v>2180</v>
      </c>
      <c r="I3" s="1">
        <v>48</v>
      </c>
      <c r="J3" s="1">
        <v>42</v>
      </c>
      <c r="K3" s="1">
        <v>29</v>
      </c>
      <c r="L3" s="1">
        <v>10</v>
      </c>
      <c r="M3" s="79">
        <v>14.616</v>
      </c>
      <c r="N3" s="8">
        <v>15</v>
      </c>
      <c r="O3" s="62">
        <v>3000</v>
      </c>
      <c r="P3" s="63">
        <f>Table2245236891011121314151617181920212224234567234568910111213141516171819202122232425262728293031[[#This Row],[PEMBULATAN]]*O3</f>
        <v>45000</v>
      </c>
    </row>
    <row r="4" spans="1:16" ht="32.25" customHeight="1" x14ac:dyDescent="0.2">
      <c r="A4" s="142"/>
      <c r="B4" s="74"/>
      <c r="C4" s="9" t="s">
        <v>3418</v>
      </c>
      <c r="D4" s="75" t="s">
        <v>292</v>
      </c>
      <c r="E4" s="13">
        <v>44425</v>
      </c>
      <c r="F4" s="75" t="s">
        <v>1452</v>
      </c>
      <c r="G4" s="13">
        <v>44427</v>
      </c>
      <c r="H4" s="10" t="s">
        <v>2180</v>
      </c>
      <c r="I4" s="1">
        <v>45</v>
      </c>
      <c r="J4" s="1">
        <v>40</v>
      </c>
      <c r="K4" s="1">
        <v>38</v>
      </c>
      <c r="L4" s="1">
        <v>9</v>
      </c>
      <c r="M4" s="79">
        <v>17.100000000000001</v>
      </c>
      <c r="N4" s="8">
        <v>17</v>
      </c>
      <c r="O4" s="62">
        <v>3000</v>
      </c>
      <c r="P4" s="63">
        <f>Table2245236891011121314151617181920212224234567234568910111213141516171819202122232425262728293031[[#This Row],[PEMBULATAN]]*O4</f>
        <v>51000</v>
      </c>
    </row>
    <row r="5" spans="1:16" ht="32.25" customHeight="1" x14ac:dyDescent="0.2">
      <c r="A5" s="90"/>
      <c r="B5" s="74"/>
      <c r="C5" s="85" t="s">
        <v>3419</v>
      </c>
      <c r="D5" s="77" t="s">
        <v>292</v>
      </c>
      <c r="E5" s="13">
        <v>44425</v>
      </c>
      <c r="F5" s="75" t="s">
        <v>1452</v>
      </c>
      <c r="G5" s="13">
        <v>44427</v>
      </c>
      <c r="H5" s="76" t="s">
        <v>2180</v>
      </c>
      <c r="I5" s="15">
        <v>48</v>
      </c>
      <c r="J5" s="15">
        <v>35</v>
      </c>
      <c r="K5" s="15">
        <v>29</v>
      </c>
      <c r="L5" s="15">
        <v>5</v>
      </c>
      <c r="M5" s="80">
        <v>12.18</v>
      </c>
      <c r="N5" s="71">
        <v>12</v>
      </c>
      <c r="O5" s="62">
        <v>3000</v>
      </c>
      <c r="P5" s="63">
        <f>Table2245236891011121314151617181920212224234567234568910111213141516171819202122232425262728293031[[#This Row],[PEMBULATAN]]*O5</f>
        <v>36000</v>
      </c>
    </row>
    <row r="6" spans="1:16" ht="32.25" customHeight="1" x14ac:dyDescent="0.2">
      <c r="A6" s="90"/>
      <c r="B6" s="74"/>
      <c r="C6" s="85" t="s">
        <v>3420</v>
      </c>
      <c r="D6" s="77" t="s">
        <v>292</v>
      </c>
      <c r="E6" s="13">
        <v>44425</v>
      </c>
      <c r="F6" s="75" t="s">
        <v>1452</v>
      </c>
      <c r="G6" s="13">
        <v>44427</v>
      </c>
      <c r="H6" s="76" t="s">
        <v>2180</v>
      </c>
      <c r="I6" s="15">
        <v>80</v>
      </c>
      <c r="J6" s="15">
        <v>40</v>
      </c>
      <c r="K6" s="15">
        <v>23</v>
      </c>
      <c r="L6" s="15">
        <v>10</v>
      </c>
      <c r="M6" s="80">
        <v>18.399999999999999</v>
      </c>
      <c r="N6" s="71">
        <v>18</v>
      </c>
      <c r="O6" s="62">
        <v>3000</v>
      </c>
      <c r="P6" s="63">
        <f>Table2245236891011121314151617181920212224234567234568910111213141516171819202122232425262728293031[[#This Row],[PEMBULATAN]]*O6</f>
        <v>54000</v>
      </c>
    </row>
    <row r="7" spans="1:16" ht="32.25" customHeight="1" x14ac:dyDescent="0.2">
      <c r="A7" s="90"/>
      <c r="B7" s="74"/>
      <c r="C7" s="85" t="s">
        <v>3421</v>
      </c>
      <c r="D7" s="77" t="s">
        <v>292</v>
      </c>
      <c r="E7" s="13">
        <v>44425</v>
      </c>
      <c r="F7" s="75" t="s">
        <v>1452</v>
      </c>
      <c r="G7" s="13">
        <v>44427</v>
      </c>
      <c r="H7" s="76" t="s">
        <v>2180</v>
      </c>
      <c r="I7" s="15">
        <v>104</v>
      </c>
      <c r="J7" s="15">
        <v>38</v>
      </c>
      <c r="K7" s="15">
        <v>20</v>
      </c>
      <c r="L7" s="15">
        <v>11</v>
      </c>
      <c r="M7" s="80">
        <v>19.760000000000002</v>
      </c>
      <c r="N7" s="71">
        <v>20</v>
      </c>
      <c r="O7" s="62">
        <v>3000</v>
      </c>
      <c r="P7" s="63">
        <f>Table2245236891011121314151617181920212224234567234568910111213141516171819202122232425262728293031[[#This Row],[PEMBULATAN]]*O7</f>
        <v>60000</v>
      </c>
    </row>
    <row r="8" spans="1:16" ht="32.25" customHeight="1" x14ac:dyDescent="0.2">
      <c r="A8" s="90"/>
      <c r="B8" s="74"/>
      <c r="C8" s="85" t="s">
        <v>3422</v>
      </c>
      <c r="D8" s="77" t="s">
        <v>292</v>
      </c>
      <c r="E8" s="13">
        <v>44425</v>
      </c>
      <c r="F8" s="75" t="s">
        <v>1452</v>
      </c>
      <c r="G8" s="13">
        <v>44427</v>
      </c>
      <c r="H8" s="76" t="s">
        <v>2180</v>
      </c>
      <c r="I8" s="15">
        <v>64</v>
      </c>
      <c r="J8" s="15">
        <v>22</v>
      </c>
      <c r="K8" s="15">
        <v>13</v>
      </c>
      <c r="L8" s="15">
        <v>2</v>
      </c>
      <c r="M8" s="80">
        <v>4.5759999999999996</v>
      </c>
      <c r="N8" s="71">
        <v>5</v>
      </c>
      <c r="O8" s="62">
        <v>3000</v>
      </c>
      <c r="P8" s="63">
        <f>Table2245236891011121314151617181920212224234567234568910111213141516171819202122232425262728293031[[#This Row],[PEMBULATAN]]*O8</f>
        <v>15000</v>
      </c>
    </row>
    <row r="9" spans="1:16" ht="32.25" customHeight="1" x14ac:dyDescent="0.2">
      <c r="A9" s="90"/>
      <c r="B9" s="74"/>
      <c r="C9" s="85" t="s">
        <v>3423</v>
      </c>
      <c r="D9" s="77" t="s">
        <v>292</v>
      </c>
      <c r="E9" s="13">
        <v>44425</v>
      </c>
      <c r="F9" s="75" t="s">
        <v>1452</v>
      </c>
      <c r="G9" s="13">
        <v>44427</v>
      </c>
      <c r="H9" s="76" t="s">
        <v>2180</v>
      </c>
      <c r="I9" s="15">
        <v>101</v>
      </c>
      <c r="J9" s="15">
        <v>35</v>
      </c>
      <c r="K9" s="15">
        <v>16</v>
      </c>
      <c r="L9" s="15">
        <v>5</v>
      </c>
      <c r="M9" s="80">
        <v>14.14</v>
      </c>
      <c r="N9" s="71">
        <v>14</v>
      </c>
      <c r="O9" s="62">
        <v>3000</v>
      </c>
      <c r="P9" s="63">
        <f>Table2245236891011121314151617181920212224234567234568910111213141516171819202122232425262728293031[[#This Row],[PEMBULATAN]]*O9</f>
        <v>42000</v>
      </c>
    </row>
    <row r="10" spans="1:16" ht="32.25" customHeight="1" x14ac:dyDescent="0.2">
      <c r="A10" s="90"/>
      <c r="B10" s="74"/>
      <c r="C10" s="85" t="s">
        <v>3424</v>
      </c>
      <c r="D10" s="77" t="s">
        <v>292</v>
      </c>
      <c r="E10" s="13">
        <v>44425</v>
      </c>
      <c r="F10" s="75" t="s">
        <v>1452</v>
      </c>
      <c r="G10" s="13">
        <v>44427</v>
      </c>
      <c r="H10" s="76" t="s">
        <v>2180</v>
      </c>
      <c r="I10" s="15">
        <v>110</v>
      </c>
      <c r="J10" s="15">
        <v>19</v>
      </c>
      <c r="K10" s="15">
        <v>11</v>
      </c>
      <c r="L10" s="15">
        <v>6</v>
      </c>
      <c r="M10" s="80">
        <v>5.7474999999999996</v>
      </c>
      <c r="N10" s="71">
        <v>6</v>
      </c>
      <c r="O10" s="62">
        <v>3000</v>
      </c>
      <c r="P10" s="63">
        <f>Table2245236891011121314151617181920212224234567234568910111213141516171819202122232425262728293031[[#This Row],[PEMBULATAN]]*O10</f>
        <v>18000</v>
      </c>
    </row>
    <row r="11" spans="1:16" ht="32.25" customHeight="1" x14ac:dyDescent="0.2">
      <c r="A11" s="90"/>
      <c r="B11" s="74"/>
      <c r="C11" s="85" t="s">
        <v>3425</v>
      </c>
      <c r="D11" s="77" t="s">
        <v>292</v>
      </c>
      <c r="E11" s="13">
        <v>44425</v>
      </c>
      <c r="F11" s="75" t="s">
        <v>1452</v>
      </c>
      <c r="G11" s="13">
        <v>44427</v>
      </c>
      <c r="H11" s="76" t="s">
        <v>2180</v>
      </c>
      <c r="I11" s="15">
        <v>100</v>
      </c>
      <c r="J11" s="15">
        <v>20</v>
      </c>
      <c r="K11" s="15">
        <v>14</v>
      </c>
      <c r="L11" s="15">
        <v>3</v>
      </c>
      <c r="M11" s="80">
        <v>7</v>
      </c>
      <c r="N11" s="71">
        <v>7</v>
      </c>
      <c r="O11" s="62">
        <v>3000</v>
      </c>
      <c r="P11" s="63">
        <f>Table2245236891011121314151617181920212224234567234568910111213141516171819202122232425262728293031[[#This Row],[PEMBULATAN]]*O11</f>
        <v>21000</v>
      </c>
    </row>
    <row r="12" spans="1:16" ht="32.25" customHeight="1" x14ac:dyDescent="0.2">
      <c r="A12" s="90"/>
      <c r="B12" s="74"/>
      <c r="C12" s="85" t="s">
        <v>3426</v>
      </c>
      <c r="D12" s="77" t="s">
        <v>292</v>
      </c>
      <c r="E12" s="13">
        <v>44425</v>
      </c>
      <c r="F12" s="75" t="s">
        <v>1452</v>
      </c>
      <c r="G12" s="13">
        <v>44427</v>
      </c>
      <c r="H12" s="76" t="s">
        <v>2180</v>
      </c>
      <c r="I12" s="15">
        <v>64</v>
      </c>
      <c r="J12" s="15">
        <v>33</v>
      </c>
      <c r="K12" s="15">
        <v>17</v>
      </c>
      <c r="L12" s="15">
        <v>2</v>
      </c>
      <c r="M12" s="80">
        <v>8.9760000000000009</v>
      </c>
      <c r="N12" s="71">
        <v>9</v>
      </c>
      <c r="O12" s="62">
        <v>3000</v>
      </c>
      <c r="P12" s="63">
        <f>Table2245236891011121314151617181920212224234567234568910111213141516171819202122232425262728293031[[#This Row],[PEMBULATAN]]*O12</f>
        <v>27000</v>
      </c>
    </row>
    <row r="13" spans="1:16" ht="32.25" customHeight="1" x14ac:dyDescent="0.2">
      <c r="A13" s="90"/>
      <c r="B13" s="74"/>
      <c r="C13" s="85" t="s">
        <v>3427</v>
      </c>
      <c r="D13" s="77" t="s">
        <v>292</v>
      </c>
      <c r="E13" s="13">
        <v>44425</v>
      </c>
      <c r="F13" s="75" t="s">
        <v>1452</v>
      </c>
      <c r="G13" s="13">
        <v>44427</v>
      </c>
      <c r="H13" s="76" t="s">
        <v>2180</v>
      </c>
      <c r="I13" s="15">
        <v>108</v>
      </c>
      <c r="J13" s="15">
        <v>16</v>
      </c>
      <c r="K13" s="15">
        <v>6</v>
      </c>
      <c r="L13" s="15">
        <v>1</v>
      </c>
      <c r="M13" s="80">
        <v>2.5920000000000001</v>
      </c>
      <c r="N13" s="71">
        <v>3</v>
      </c>
      <c r="O13" s="62">
        <v>3000</v>
      </c>
      <c r="P13" s="63">
        <f>Table2245236891011121314151617181920212224234567234568910111213141516171819202122232425262728293031[[#This Row],[PEMBULATAN]]*O13</f>
        <v>9000</v>
      </c>
    </row>
    <row r="14" spans="1:16" ht="32.25" customHeight="1" x14ac:dyDescent="0.2">
      <c r="A14" s="90"/>
      <c r="B14" s="74"/>
      <c r="C14" s="85" t="s">
        <v>3428</v>
      </c>
      <c r="D14" s="77" t="s">
        <v>292</v>
      </c>
      <c r="E14" s="13">
        <v>44425</v>
      </c>
      <c r="F14" s="75" t="s">
        <v>1452</v>
      </c>
      <c r="G14" s="13">
        <v>44427</v>
      </c>
      <c r="H14" s="76" t="s">
        <v>2180</v>
      </c>
      <c r="I14" s="15">
        <v>104</v>
      </c>
      <c r="J14" s="15">
        <v>12</v>
      </c>
      <c r="K14" s="15">
        <v>7</v>
      </c>
      <c r="L14" s="15">
        <v>1</v>
      </c>
      <c r="M14" s="80">
        <v>2.1840000000000002</v>
      </c>
      <c r="N14" s="71">
        <v>2</v>
      </c>
      <c r="O14" s="62">
        <v>3000</v>
      </c>
      <c r="P14" s="63">
        <f>Table2245236891011121314151617181920212224234567234568910111213141516171819202122232425262728293031[[#This Row],[PEMBULATAN]]*O14</f>
        <v>6000</v>
      </c>
    </row>
    <row r="15" spans="1:16" ht="32.25" customHeight="1" x14ac:dyDescent="0.2">
      <c r="A15" s="90"/>
      <c r="B15" s="74"/>
      <c r="C15" s="85" t="s">
        <v>3429</v>
      </c>
      <c r="D15" s="77" t="s">
        <v>292</v>
      </c>
      <c r="E15" s="13">
        <v>44425</v>
      </c>
      <c r="F15" s="75" t="s">
        <v>1452</v>
      </c>
      <c r="G15" s="13">
        <v>44427</v>
      </c>
      <c r="H15" s="76" t="s">
        <v>2180</v>
      </c>
      <c r="I15" s="15">
        <v>87</v>
      </c>
      <c r="J15" s="15">
        <v>9</v>
      </c>
      <c r="K15" s="15">
        <v>9</v>
      </c>
      <c r="L15" s="15">
        <v>1</v>
      </c>
      <c r="M15" s="80">
        <v>1.7617499999999999</v>
      </c>
      <c r="N15" s="71">
        <v>2</v>
      </c>
      <c r="O15" s="62">
        <v>3000</v>
      </c>
      <c r="P15" s="63">
        <f>Table2245236891011121314151617181920212224234567234568910111213141516171819202122232425262728293031[[#This Row],[PEMBULATAN]]*O15</f>
        <v>6000</v>
      </c>
    </row>
    <row r="16" spans="1:16" ht="32.25" customHeight="1" x14ac:dyDescent="0.2">
      <c r="A16" s="90"/>
      <c r="B16" s="74"/>
      <c r="C16" s="85" t="s">
        <v>3430</v>
      </c>
      <c r="D16" s="77" t="s">
        <v>292</v>
      </c>
      <c r="E16" s="13">
        <v>44425</v>
      </c>
      <c r="F16" s="75" t="s">
        <v>1452</v>
      </c>
      <c r="G16" s="13">
        <v>44427</v>
      </c>
      <c r="H16" s="76" t="s">
        <v>2180</v>
      </c>
      <c r="I16" s="15">
        <v>55</v>
      </c>
      <c r="J16" s="15">
        <v>40</v>
      </c>
      <c r="K16" s="15">
        <v>35</v>
      </c>
      <c r="L16" s="15">
        <v>14</v>
      </c>
      <c r="M16" s="80">
        <v>19.25</v>
      </c>
      <c r="N16" s="71">
        <v>19</v>
      </c>
      <c r="O16" s="62">
        <v>3000</v>
      </c>
      <c r="P16" s="63">
        <f>Table2245236891011121314151617181920212224234567234568910111213141516171819202122232425262728293031[[#This Row],[PEMBULATAN]]*O16</f>
        <v>57000</v>
      </c>
    </row>
    <row r="17" spans="1:16" ht="32.25" customHeight="1" x14ac:dyDescent="0.2">
      <c r="A17" s="90"/>
      <c r="B17" s="74"/>
      <c r="C17" s="85" t="s">
        <v>3431</v>
      </c>
      <c r="D17" s="77" t="s">
        <v>292</v>
      </c>
      <c r="E17" s="13">
        <v>44425</v>
      </c>
      <c r="F17" s="75" t="s">
        <v>1452</v>
      </c>
      <c r="G17" s="13">
        <v>44427</v>
      </c>
      <c r="H17" s="76" t="s">
        <v>2180</v>
      </c>
      <c r="I17" s="15">
        <v>88</v>
      </c>
      <c r="J17" s="15">
        <v>19</v>
      </c>
      <c r="K17" s="15">
        <v>7</v>
      </c>
      <c r="L17" s="15">
        <v>1</v>
      </c>
      <c r="M17" s="80">
        <v>2.9260000000000002</v>
      </c>
      <c r="N17" s="71">
        <v>3</v>
      </c>
      <c r="O17" s="62">
        <v>3000</v>
      </c>
      <c r="P17" s="63">
        <f>Table2245236891011121314151617181920212224234567234568910111213141516171819202122232425262728293031[[#This Row],[PEMBULATAN]]*O17</f>
        <v>9000</v>
      </c>
    </row>
    <row r="18" spans="1:16" ht="32.25" customHeight="1" x14ac:dyDescent="0.2">
      <c r="A18" s="90"/>
      <c r="B18" s="74"/>
      <c r="C18" s="85" t="s">
        <v>3432</v>
      </c>
      <c r="D18" s="77" t="s">
        <v>292</v>
      </c>
      <c r="E18" s="13">
        <v>44425</v>
      </c>
      <c r="F18" s="75" t="s">
        <v>1452</v>
      </c>
      <c r="G18" s="13">
        <v>44427</v>
      </c>
      <c r="H18" s="76" t="s">
        <v>2180</v>
      </c>
      <c r="I18" s="15">
        <v>85</v>
      </c>
      <c r="J18" s="15">
        <v>56</v>
      </c>
      <c r="K18" s="15">
        <v>20</v>
      </c>
      <c r="L18" s="15">
        <v>7</v>
      </c>
      <c r="M18" s="80">
        <v>23.8</v>
      </c>
      <c r="N18" s="71">
        <v>24</v>
      </c>
      <c r="O18" s="62">
        <v>3000</v>
      </c>
      <c r="P18" s="63">
        <f>Table2245236891011121314151617181920212224234567234568910111213141516171819202122232425262728293031[[#This Row],[PEMBULATAN]]*O18</f>
        <v>72000</v>
      </c>
    </row>
    <row r="19" spans="1:16" ht="32.25" customHeight="1" x14ac:dyDescent="0.2">
      <c r="A19" s="90"/>
      <c r="B19" s="74"/>
      <c r="C19" s="85" t="s">
        <v>3433</v>
      </c>
      <c r="D19" s="77" t="s">
        <v>292</v>
      </c>
      <c r="E19" s="13">
        <v>44425</v>
      </c>
      <c r="F19" s="75" t="s">
        <v>1452</v>
      </c>
      <c r="G19" s="13">
        <v>44427</v>
      </c>
      <c r="H19" s="76" t="s">
        <v>2180</v>
      </c>
      <c r="I19" s="15">
        <v>37</v>
      </c>
      <c r="J19" s="15">
        <v>29</v>
      </c>
      <c r="K19" s="15">
        <v>22</v>
      </c>
      <c r="L19" s="15">
        <v>12</v>
      </c>
      <c r="M19" s="80">
        <v>5.9015000000000004</v>
      </c>
      <c r="N19" s="71">
        <v>12</v>
      </c>
      <c r="O19" s="62">
        <v>3000</v>
      </c>
      <c r="P19" s="63">
        <f>Table2245236891011121314151617181920212224234567234568910111213141516171819202122232425262728293031[[#This Row],[PEMBULATAN]]*O19</f>
        <v>36000</v>
      </c>
    </row>
    <row r="20" spans="1:16" ht="32.25" customHeight="1" x14ac:dyDescent="0.2">
      <c r="A20" s="90"/>
      <c r="B20" s="74"/>
      <c r="C20" s="85" t="s">
        <v>3434</v>
      </c>
      <c r="D20" s="77" t="s">
        <v>292</v>
      </c>
      <c r="E20" s="13">
        <v>44425</v>
      </c>
      <c r="F20" s="75" t="s">
        <v>1452</v>
      </c>
      <c r="G20" s="13">
        <v>44427</v>
      </c>
      <c r="H20" s="76" t="s">
        <v>2180</v>
      </c>
      <c r="I20" s="15">
        <v>33</v>
      </c>
      <c r="J20" s="15">
        <v>33</v>
      </c>
      <c r="K20" s="15">
        <v>37</v>
      </c>
      <c r="L20" s="15">
        <v>5</v>
      </c>
      <c r="M20" s="80">
        <v>10.07325</v>
      </c>
      <c r="N20" s="71">
        <v>10</v>
      </c>
      <c r="O20" s="62">
        <v>3000</v>
      </c>
      <c r="P20" s="63">
        <f>Table2245236891011121314151617181920212224234567234568910111213141516171819202122232425262728293031[[#This Row],[PEMBULATAN]]*O20</f>
        <v>30000</v>
      </c>
    </row>
    <row r="21" spans="1:16" ht="32.25" customHeight="1" x14ac:dyDescent="0.2">
      <c r="A21" s="90"/>
      <c r="B21" s="74"/>
      <c r="C21" s="85" t="s">
        <v>3435</v>
      </c>
      <c r="D21" s="77" t="s">
        <v>292</v>
      </c>
      <c r="E21" s="13">
        <v>44425</v>
      </c>
      <c r="F21" s="75" t="s">
        <v>1452</v>
      </c>
      <c r="G21" s="13">
        <v>44427</v>
      </c>
      <c r="H21" s="76" t="s">
        <v>2180</v>
      </c>
      <c r="I21" s="15">
        <v>42</v>
      </c>
      <c r="J21" s="15">
        <v>19</v>
      </c>
      <c r="K21" s="15">
        <v>29</v>
      </c>
      <c r="L21" s="15">
        <v>7</v>
      </c>
      <c r="M21" s="80">
        <v>5.7854999999999999</v>
      </c>
      <c r="N21" s="71">
        <v>7</v>
      </c>
      <c r="O21" s="62">
        <v>3000</v>
      </c>
      <c r="P21" s="63">
        <f>Table2245236891011121314151617181920212224234567234568910111213141516171819202122232425262728293031[[#This Row],[PEMBULATAN]]*O21</f>
        <v>21000</v>
      </c>
    </row>
    <row r="22" spans="1:16" ht="32.25" customHeight="1" x14ac:dyDescent="0.2">
      <c r="A22" s="90"/>
      <c r="B22" s="74"/>
      <c r="C22" s="85" t="s">
        <v>3436</v>
      </c>
      <c r="D22" s="77" t="s">
        <v>292</v>
      </c>
      <c r="E22" s="13">
        <v>44425</v>
      </c>
      <c r="F22" s="75" t="s">
        <v>1452</v>
      </c>
      <c r="G22" s="13">
        <v>44427</v>
      </c>
      <c r="H22" s="76" t="s">
        <v>2180</v>
      </c>
      <c r="I22" s="15">
        <v>100</v>
      </c>
      <c r="J22" s="15">
        <v>4</v>
      </c>
      <c r="K22" s="15">
        <v>4</v>
      </c>
      <c r="L22" s="15">
        <v>1</v>
      </c>
      <c r="M22" s="80">
        <v>0.4</v>
      </c>
      <c r="N22" s="71">
        <v>1</v>
      </c>
      <c r="O22" s="62">
        <v>3000</v>
      </c>
      <c r="P22" s="63">
        <f>Table2245236891011121314151617181920212224234567234568910111213141516171819202122232425262728293031[[#This Row],[PEMBULATAN]]*O22</f>
        <v>3000</v>
      </c>
    </row>
    <row r="23" spans="1:16" ht="32.25" customHeight="1" x14ac:dyDescent="0.2">
      <c r="A23" s="90"/>
      <c r="B23" s="100"/>
      <c r="C23" s="85" t="s">
        <v>3437</v>
      </c>
      <c r="D23" s="77" t="s">
        <v>292</v>
      </c>
      <c r="E23" s="13">
        <v>44425</v>
      </c>
      <c r="F23" s="75" t="s">
        <v>1452</v>
      </c>
      <c r="G23" s="13">
        <v>44427</v>
      </c>
      <c r="H23" s="76" t="s">
        <v>2180</v>
      </c>
      <c r="I23" s="15">
        <v>151</v>
      </c>
      <c r="J23" s="15">
        <v>25</v>
      </c>
      <c r="K23" s="15">
        <v>22</v>
      </c>
      <c r="L23" s="15">
        <v>20</v>
      </c>
      <c r="M23" s="80">
        <v>20.762499999999999</v>
      </c>
      <c r="N23" s="71">
        <v>21</v>
      </c>
      <c r="O23" s="62">
        <v>3000</v>
      </c>
      <c r="P23" s="63">
        <f>Table2245236891011121314151617181920212224234567234568910111213141516171819202122232425262728293031[[#This Row],[PEMBULATAN]]*O23</f>
        <v>63000</v>
      </c>
    </row>
    <row r="24" spans="1:16" ht="32.25" customHeight="1" x14ac:dyDescent="0.2">
      <c r="A24" s="90"/>
      <c r="B24" s="74" t="s">
        <v>3438</v>
      </c>
      <c r="C24" s="85" t="s">
        <v>3439</v>
      </c>
      <c r="D24" s="77" t="s">
        <v>292</v>
      </c>
      <c r="E24" s="13">
        <v>44425</v>
      </c>
      <c r="F24" s="75" t="s">
        <v>1452</v>
      </c>
      <c r="G24" s="13">
        <v>44427</v>
      </c>
      <c r="H24" s="76" t="s">
        <v>2180</v>
      </c>
      <c r="I24" s="15">
        <v>75</v>
      </c>
      <c r="J24" s="15">
        <v>58</v>
      </c>
      <c r="K24" s="15">
        <v>34</v>
      </c>
      <c r="L24" s="15">
        <v>7</v>
      </c>
      <c r="M24" s="80">
        <v>36.975000000000001</v>
      </c>
      <c r="N24" s="71">
        <v>37</v>
      </c>
      <c r="O24" s="62">
        <v>3000</v>
      </c>
      <c r="P24" s="63">
        <f>Table2245236891011121314151617181920212224234567234568910111213141516171819202122232425262728293031[[#This Row],[PEMBULATAN]]*O24</f>
        <v>111000</v>
      </c>
    </row>
    <row r="25" spans="1:16" ht="32.25" customHeight="1" x14ac:dyDescent="0.2">
      <c r="A25" s="90"/>
      <c r="B25" s="74"/>
      <c r="C25" s="85" t="s">
        <v>3440</v>
      </c>
      <c r="D25" s="77" t="s">
        <v>292</v>
      </c>
      <c r="E25" s="13">
        <v>44425</v>
      </c>
      <c r="F25" s="75" t="s">
        <v>1452</v>
      </c>
      <c r="G25" s="13">
        <v>44427</v>
      </c>
      <c r="H25" s="76" t="s">
        <v>2180</v>
      </c>
      <c r="I25" s="15">
        <v>57</v>
      </c>
      <c r="J25" s="15">
        <v>60</v>
      </c>
      <c r="K25" s="15">
        <v>10</v>
      </c>
      <c r="L25" s="15">
        <v>12</v>
      </c>
      <c r="M25" s="80">
        <v>8.5500000000000007</v>
      </c>
      <c r="N25" s="71">
        <v>12</v>
      </c>
      <c r="O25" s="62">
        <v>3000</v>
      </c>
      <c r="P25" s="63">
        <f>Table2245236891011121314151617181920212224234567234568910111213141516171819202122232425262728293031[[#This Row],[PEMBULATAN]]*O25</f>
        <v>36000</v>
      </c>
    </row>
    <row r="26" spans="1:16" ht="32.25" customHeight="1" x14ac:dyDescent="0.2">
      <c r="A26" s="90"/>
      <c r="B26" s="74"/>
      <c r="C26" s="85" t="s">
        <v>3441</v>
      </c>
      <c r="D26" s="77" t="s">
        <v>292</v>
      </c>
      <c r="E26" s="13">
        <v>44425</v>
      </c>
      <c r="F26" s="75" t="s">
        <v>1452</v>
      </c>
      <c r="G26" s="13">
        <v>44427</v>
      </c>
      <c r="H26" s="76" t="s">
        <v>2180</v>
      </c>
      <c r="I26" s="15">
        <v>78</v>
      </c>
      <c r="J26" s="15">
        <v>59</v>
      </c>
      <c r="K26" s="15">
        <v>86</v>
      </c>
      <c r="L26" s="15">
        <v>12</v>
      </c>
      <c r="M26" s="80">
        <v>98.942999999999998</v>
      </c>
      <c r="N26" s="71">
        <v>99</v>
      </c>
      <c r="O26" s="62">
        <v>3000</v>
      </c>
      <c r="P26" s="63">
        <f>Table2245236891011121314151617181920212224234567234568910111213141516171819202122232425262728293031[[#This Row],[PEMBULATAN]]*O26</f>
        <v>297000</v>
      </c>
    </row>
    <row r="27" spans="1:16" ht="32.25" customHeight="1" x14ac:dyDescent="0.2">
      <c r="A27" s="90"/>
      <c r="B27" s="74"/>
      <c r="C27" s="85" t="s">
        <v>3442</v>
      </c>
      <c r="D27" s="77" t="s">
        <v>292</v>
      </c>
      <c r="E27" s="13">
        <v>44425</v>
      </c>
      <c r="F27" s="75" t="s">
        <v>1452</v>
      </c>
      <c r="G27" s="13">
        <v>44427</v>
      </c>
      <c r="H27" s="76" t="s">
        <v>2180</v>
      </c>
      <c r="I27" s="15">
        <v>75</v>
      </c>
      <c r="J27" s="15">
        <v>56</v>
      </c>
      <c r="K27" s="15">
        <v>100</v>
      </c>
      <c r="L27" s="15">
        <v>12</v>
      </c>
      <c r="M27" s="80">
        <v>105</v>
      </c>
      <c r="N27" s="71">
        <v>105</v>
      </c>
      <c r="O27" s="62">
        <v>3000</v>
      </c>
      <c r="P27" s="63">
        <f>Table2245236891011121314151617181920212224234567234568910111213141516171819202122232425262728293031[[#This Row],[PEMBULATAN]]*O27</f>
        <v>315000</v>
      </c>
    </row>
    <row r="28" spans="1:16" ht="32.25" customHeight="1" x14ac:dyDescent="0.2">
      <c r="A28" s="90"/>
      <c r="B28" s="74"/>
      <c r="C28" s="85" t="s">
        <v>3443</v>
      </c>
      <c r="D28" s="77" t="s">
        <v>292</v>
      </c>
      <c r="E28" s="13">
        <v>44425</v>
      </c>
      <c r="F28" s="75" t="s">
        <v>1452</v>
      </c>
      <c r="G28" s="13">
        <v>44427</v>
      </c>
      <c r="H28" s="76" t="s">
        <v>2180</v>
      </c>
      <c r="I28" s="15">
        <v>75</v>
      </c>
      <c r="J28" s="15">
        <v>56</v>
      </c>
      <c r="K28" s="15">
        <v>100</v>
      </c>
      <c r="L28" s="15">
        <v>12</v>
      </c>
      <c r="M28" s="80">
        <v>105</v>
      </c>
      <c r="N28" s="71">
        <v>105</v>
      </c>
      <c r="O28" s="62">
        <v>3000</v>
      </c>
      <c r="P28" s="63">
        <f>Table2245236891011121314151617181920212224234567234568910111213141516171819202122232425262728293031[[#This Row],[PEMBULATAN]]*O28</f>
        <v>315000</v>
      </c>
    </row>
    <row r="29" spans="1:16" ht="22.5" customHeight="1" x14ac:dyDescent="0.2">
      <c r="A29" s="143" t="s">
        <v>32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5"/>
      <c r="M29" s="78">
        <f>SUBTOTAL(109,Table2245236891011121314151617181920212224234567234568910111213141516171819202122232425262728293031[KG VOLUME])</f>
        <v>572.4</v>
      </c>
      <c r="N29" s="66">
        <f>SUM(N3:N28)</f>
        <v>585</v>
      </c>
      <c r="O29" s="146">
        <f>SUM(P3:P28)</f>
        <v>1755000</v>
      </c>
      <c r="P29" s="147"/>
    </row>
    <row r="30" spans="1:16" ht="22.5" customHeight="1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2"/>
      <c r="N30" s="84" t="s">
        <v>53</v>
      </c>
      <c r="O30" s="83"/>
      <c r="P30" s="83">
        <f>O29*10%</f>
        <v>175500</v>
      </c>
    </row>
    <row r="31" spans="1:16" x14ac:dyDescent="0.2">
      <c r="A31" s="11"/>
      <c r="B31" s="54" t="s">
        <v>46</v>
      </c>
      <c r="C31" s="53"/>
      <c r="D31" s="55" t="s">
        <v>47</v>
      </c>
      <c r="H31" s="61"/>
      <c r="N31" s="60" t="s">
        <v>33</v>
      </c>
      <c r="P31" s="67">
        <f>O29*1%</f>
        <v>17550</v>
      </c>
    </row>
    <row r="32" spans="1:16" x14ac:dyDescent="0.2">
      <c r="A32" s="11"/>
      <c r="H32" s="61"/>
      <c r="N32" s="60" t="s">
        <v>34</v>
      </c>
      <c r="P32" s="69">
        <v>0</v>
      </c>
    </row>
    <row r="33" spans="1:16" ht="15.75" thickBot="1" x14ac:dyDescent="0.25">
      <c r="A33" s="11"/>
      <c r="H33" s="61"/>
      <c r="N33" s="60" t="s">
        <v>35</v>
      </c>
      <c r="P33" s="69">
        <v>0</v>
      </c>
    </row>
    <row r="34" spans="1:16" x14ac:dyDescent="0.2">
      <c r="A34" s="11"/>
      <c r="H34" s="61"/>
      <c r="N34" s="64" t="s">
        <v>36</v>
      </c>
      <c r="O34" s="65"/>
      <c r="P34" s="68">
        <f>O29-P30+P31</f>
        <v>1597050</v>
      </c>
    </row>
    <row r="35" spans="1:16" x14ac:dyDescent="0.2">
      <c r="B35" s="54"/>
      <c r="C35" s="53"/>
      <c r="D35" s="55"/>
    </row>
    <row r="37" spans="1:16" x14ac:dyDescent="0.2">
      <c r="A37" s="11"/>
      <c r="H37" s="61"/>
      <c r="P37" s="70"/>
    </row>
    <row r="38" spans="1:16" x14ac:dyDescent="0.2">
      <c r="A38" s="11"/>
      <c r="C38" s="53" t="s">
        <v>3713</v>
      </c>
      <c r="H38" s="61"/>
      <c r="O38" s="56"/>
      <c r="P38" s="70"/>
    </row>
    <row r="39" spans="1:16" s="3" customFormat="1" x14ac:dyDescent="0.25">
      <c r="A39" s="11"/>
      <c r="B39" s="2"/>
      <c r="C39" s="2" t="s">
        <v>3714</v>
      </c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 t="s">
        <v>3715</v>
      </c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 t="s">
        <v>3402</v>
      </c>
      <c r="E41" s="12"/>
      <c r="H41" s="61"/>
      <c r="N41" s="14"/>
      <c r="O41" s="14"/>
      <c r="P41" s="14"/>
    </row>
    <row r="42" spans="1:16" s="3" customFormat="1" x14ac:dyDescent="0.2">
      <c r="A42" s="11"/>
      <c r="B42" s="2"/>
      <c r="C42" s="53" t="s">
        <v>3716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3399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3717</v>
      </c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 t="s">
        <v>3383</v>
      </c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 t="s">
        <v>3393</v>
      </c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 t="s">
        <v>3394</v>
      </c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 t="s">
        <v>3382</v>
      </c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 t="s">
        <v>3371</v>
      </c>
      <c r="E49" s="12"/>
      <c r="H49" s="61"/>
      <c r="N49" s="14"/>
      <c r="O49" s="14"/>
      <c r="P49" s="14"/>
    </row>
    <row r="50" spans="1:16" s="3" customFormat="1" x14ac:dyDescent="0.25">
      <c r="A50" s="11"/>
      <c r="B50" s="2"/>
      <c r="C50" s="2" t="s">
        <v>3362</v>
      </c>
      <c r="E50" s="12"/>
      <c r="H50" s="61"/>
      <c r="N50" s="14"/>
      <c r="O50" s="14"/>
      <c r="P50" s="14"/>
    </row>
    <row r="51" spans="1:16" x14ac:dyDescent="0.2">
      <c r="C51" s="2" t="s">
        <v>3374</v>
      </c>
    </row>
    <row r="52" spans="1:16" x14ac:dyDescent="0.2">
      <c r="C52" s="2" t="s">
        <v>3375</v>
      </c>
    </row>
    <row r="53" spans="1:16" x14ac:dyDescent="0.2">
      <c r="C53" s="2" t="s">
        <v>3373</v>
      </c>
    </row>
    <row r="54" spans="1:16" x14ac:dyDescent="0.2">
      <c r="C54" s="2" t="s">
        <v>3350</v>
      </c>
    </row>
    <row r="55" spans="1:16" x14ac:dyDescent="0.2">
      <c r="C55" s="2" t="s">
        <v>3359</v>
      </c>
    </row>
    <row r="56" spans="1:16" x14ac:dyDescent="0.2">
      <c r="C56" s="2" t="s">
        <v>3366</v>
      </c>
    </row>
    <row r="57" spans="1:16" x14ac:dyDescent="0.2">
      <c r="C57" s="2" t="s">
        <v>3368</v>
      </c>
    </row>
    <row r="58" spans="1:16" x14ac:dyDescent="0.2">
      <c r="C58" s="2" t="s">
        <v>3352</v>
      </c>
    </row>
    <row r="59" spans="1:16" x14ac:dyDescent="0.2">
      <c r="C59" s="2" t="s">
        <v>3358</v>
      </c>
    </row>
    <row r="60" spans="1:16" x14ac:dyDescent="0.2">
      <c r="C60" s="2" t="s">
        <v>3367</v>
      </c>
    </row>
    <row r="61" spans="1:16" x14ac:dyDescent="0.2">
      <c r="C61" s="2" t="s">
        <v>3348</v>
      </c>
    </row>
    <row r="62" spans="1:16" x14ac:dyDescent="0.2">
      <c r="C62" s="2" t="s">
        <v>3341</v>
      </c>
    </row>
    <row r="63" spans="1:16" x14ac:dyDescent="0.2">
      <c r="C63" s="2" t="s">
        <v>3345</v>
      </c>
    </row>
    <row r="64" spans="1:16" x14ac:dyDescent="0.2">
      <c r="C64" s="2" t="s">
        <v>3322</v>
      </c>
    </row>
    <row r="65" spans="3:3" x14ac:dyDescent="0.2">
      <c r="C65" s="2" t="s">
        <v>3320</v>
      </c>
    </row>
    <row r="66" spans="3:3" x14ac:dyDescent="0.2">
      <c r="C66" s="2" t="s">
        <v>3306</v>
      </c>
    </row>
    <row r="67" spans="3:3" x14ac:dyDescent="0.2">
      <c r="C67" s="2" t="s">
        <v>3299</v>
      </c>
    </row>
    <row r="68" spans="3:3" x14ac:dyDescent="0.2">
      <c r="C68" s="2" t="s">
        <v>3280</v>
      </c>
    </row>
    <row r="69" spans="3:3" x14ac:dyDescent="0.2">
      <c r="C69" s="2" t="s">
        <v>3302</v>
      </c>
    </row>
    <row r="70" spans="3:3" x14ac:dyDescent="0.2">
      <c r="C70" s="2" t="s">
        <v>3333</v>
      </c>
    </row>
    <row r="71" spans="3:3" x14ac:dyDescent="0.2">
      <c r="C71" s="2" t="s">
        <v>3298</v>
      </c>
    </row>
    <row r="72" spans="3:3" x14ac:dyDescent="0.2">
      <c r="C72" s="2" t="s">
        <v>3301</v>
      </c>
    </row>
    <row r="73" spans="3:3" x14ac:dyDescent="0.2">
      <c r="C73" s="2" t="s">
        <v>3379</v>
      </c>
    </row>
    <row r="74" spans="3:3" x14ac:dyDescent="0.2">
      <c r="C74" s="2" t="s">
        <v>3365</v>
      </c>
    </row>
    <row r="75" spans="3:3" x14ac:dyDescent="0.2">
      <c r="C75" s="2" t="s">
        <v>3356</v>
      </c>
    </row>
    <row r="76" spans="3:3" x14ac:dyDescent="0.2">
      <c r="C76" s="2" t="s">
        <v>3346</v>
      </c>
    </row>
    <row r="77" spans="3:3" x14ac:dyDescent="0.2">
      <c r="C77" s="2" t="s">
        <v>3335</v>
      </c>
    </row>
    <row r="78" spans="3:3" x14ac:dyDescent="0.2">
      <c r="C78" s="2" t="s">
        <v>3384</v>
      </c>
    </row>
    <row r="79" spans="3:3" x14ac:dyDescent="0.2">
      <c r="C79" s="2" t="s">
        <v>3339</v>
      </c>
    </row>
    <row r="80" spans="3:3" x14ac:dyDescent="0.2">
      <c r="C80" s="2" t="s">
        <v>3327</v>
      </c>
    </row>
    <row r="81" spans="3:3" x14ac:dyDescent="0.2">
      <c r="C81" s="2" t="s">
        <v>3386</v>
      </c>
    </row>
    <row r="82" spans="3:3" x14ac:dyDescent="0.2">
      <c r="C82" s="2" t="s">
        <v>3318</v>
      </c>
    </row>
    <row r="83" spans="3:3" x14ac:dyDescent="0.2">
      <c r="C83" s="2" t="s">
        <v>3325</v>
      </c>
    </row>
    <row r="84" spans="3:3" x14ac:dyDescent="0.2">
      <c r="C84" s="2" t="s">
        <v>3309</v>
      </c>
    </row>
    <row r="85" spans="3:3" x14ac:dyDescent="0.2">
      <c r="C85" s="2" t="s">
        <v>3314</v>
      </c>
    </row>
    <row r="86" spans="3:3" x14ac:dyDescent="0.2">
      <c r="C86" s="2" t="s">
        <v>3290</v>
      </c>
    </row>
    <row r="87" spans="3:3" x14ac:dyDescent="0.2">
      <c r="C87" s="2" t="s">
        <v>3268</v>
      </c>
    </row>
    <row r="88" spans="3:3" x14ac:dyDescent="0.2">
      <c r="C88" s="2" t="s">
        <v>3288</v>
      </c>
    </row>
    <row r="89" spans="3:3" x14ac:dyDescent="0.2">
      <c r="C89" s="2" t="s">
        <v>3287</v>
      </c>
    </row>
    <row r="90" spans="3:3" x14ac:dyDescent="0.2">
      <c r="C90" s="2" t="s">
        <v>3261</v>
      </c>
    </row>
    <row r="91" spans="3:3" x14ac:dyDescent="0.2">
      <c r="C91" s="2" t="s">
        <v>3274</v>
      </c>
    </row>
    <row r="92" spans="3:3" x14ac:dyDescent="0.2">
      <c r="C92" s="2" t="s">
        <v>3246</v>
      </c>
    </row>
    <row r="93" spans="3:3" x14ac:dyDescent="0.2">
      <c r="C93" s="2" t="s">
        <v>3259</v>
      </c>
    </row>
    <row r="94" spans="3:3" x14ac:dyDescent="0.2">
      <c r="C94" s="2" t="s">
        <v>3266</v>
      </c>
    </row>
    <row r="95" spans="3:3" x14ac:dyDescent="0.2">
      <c r="C95" s="2" t="s">
        <v>3338</v>
      </c>
    </row>
    <row r="96" spans="3:3" x14ac:dyDescent="0.2">
      <c r="C96" s="2" t="s">
        <v>3269</v>
      </c>
    </row>
    <row r="97" spans="3:3" x14ac:dyDescent="0.2">
      <c r="C97" s="2" t="s">
        <v>3243</v>
      </c>
    </row>
    <row r="98" spans="3:3" x14ac:dyDescent="0.2">
      <c r="C98" s="2" t="s">
        <v>3242</v>
      </c>
    </row>
    <row r="99" spans="3:3" x14ac:dyDescent="0.2">
      <c r="C99" s="2" t="s">
        <v>3244</v>
      </c>
    </row>
    <row r="100" spans="3:3" x14ac:dyDescent="0.2">
      <c r="C100" s="2" t="s">
        <v>3389</v>
      </c>
    </row>
    <row r="101" spans="3:3" x14ac:dyDescent="0.2">
      <c r="C101" s="2" t="s">
        <v>3390</v>
      </c>
    </row>
    <row r="102" spans="3:3" x14ac:dyDescent="0.2">
      <c r="C102" s="2" t="s">
        <v>3391</v>
      </c>
    </row>
    <row r="103" spans="3:3" x14ac:dyDescent="0.2">
      <c r="C103" s="2" t="s">
        <v>3256</v>
      </c>
    </row>
    <row r="104" spans="3:3" x14ac:dyDescent="0.2">
      <c r="C104" s="2" t="s">
        <v>3353</v>
      </c>
    </row>
    <row r="105" spans="3:3" x14ac:dyDescent="0.2">
      <c r="C105" s="2" t="s">
        <v>3340</v>
      </c>
    </row>
    <row r="106" spans="3:3" x14ac:dyDescent="0.2">
      <c r="C106" s="2" t="s">
        <v>3351</v>
      </c>
    </row>
    <row r="107" spans="3:3" x14ac:dyDescent="0.2">
      <c r="C107" s="2" t="s">
        <v>3282</v>
      </c>
    </row>
    <row r="108" spans="3:3" x14ac:dyDescent="0.2">
      <c r="C108" s="2" t="s">
        <v>3328</v>
      </c>
    </row>
    <row r="109" spans="3:3" x14ac:dyDescent="0.2">
      <c r="C109" s="2" t="s">
        <v>3317</v>
      </c>
    </row>
    <row r="110" spans="3:3" x14ac:dyDescent="0.2">
      <c r="C110" s="2" t="s">
        <v>3291</v>
      </c>
    </row>
    <row r="111" spans="3:3" x14ac:dyDescent="0.2">
      <c r="C111" s="2" t="s">
        <v>3277</v>
      </c>
    </row>
    <row r="112" spans="3:3" x14ac:dyDescent="0.2">
      <c r="C112" s="2" t="s">
        <v>3289</v>
      </c>
    </row>
    <row r="113" spans="3:3" x14ac:dyDescent="0.2">
      <c r="C113" s="2" t="s">
        <v>3273</v>
      </c>
    </row>
    <row r="114" spans="3:3" x14ac:dyDescent="0.2">
      <c r="C114" s="2" t="s">
        <v>3227</v>
      </c>
    </row>
    <row r="115" spans="3:3" x14ac:dyDescent="0.2">
      <c r="C115" s="2" t="s">
        <v>3331</v>
      </c>
    </row>
    <row r="116" spans="3:3" x14ac:dyDescent="0.2">
      <c r="C116" s="2" t="s">
        <v>3265</v>
      </c>
    </row>
    <row r="117" spans="3:3" x14ac:dyDescent="0.2">
      <c r="C117" s="2" t="s">
        <v>3304</v>
      </c>
    </row>
    <row r="118" spans="3:3" x14ac:dyDescent="0.2">
      <c r="C118" s="2" t="s">
        <v>3293</v>
      </c>
    </row>
    <row r="119" spans="3:3" x14ac:dyDescent="0.2">
      <c r="C119" s="2" t="s">
        <v>3214</v>
      </c>
    </row>
    <row r="120" spans="3:3" x14ac:dyDescent="0.2">
      <c r="C120" s="2" t="s">
        <v>3230</v>
      </c>
    </row>
    <row r="121" spans="3:3" x14ac:dyDescent="0.2">
      <c r="C121" s="2" t="s">
        <v>3221</v>
      </c>
    </row>
    <row r="122" spans="3:3" x14ac:dyDescent="0.2">
      <c r="C122" s="2" t="s">
        <v>3218</v>
      </c>
    </row>
    <row r="123" spans="3:3" x14ac:dyDescent="0.2">
      <c r="C123" s="2" t="s">
        <v>3224</v>
      </c>
    </row>
    <row r="124" spans="3:3" x14ac:dyDescent="0.2">
      <c r="C124" s="2" t="s">
        <v>3222</v>
      </c>
    </row>
    <row r="125" spans="3:3" x14ac:dyDescent="0.2">
      <c r="C125" s="2" t="s">
        <v>3223</v>
      </c>
    </row>
    <row r="126" spans="3:3" x14ac:dyDescent="0.2">
      <c r="C126" s="2" t="s">
        <v>3403</v>
      </c>
    </row>
    <row r="127" spans="3:3" x14ac:dyDescent="0.2">
      <c r="C127" s="2" t="s">
        <v>3257</v>
      </c>
    </row>
    <row r="128" spans="3:3" x14ac:dyDescent="0.2">
      <c r="C128" s="2" t="s">
        <v>3213</v>
      </c>
    </row>
    <row r="129" spans="3:3" x14ac:dyDescent="0.2">
      <c r="C129" s="2" t="s">
        <v>3247</v>
      </c>
    </row>
    <row r="130" spans="3:3" x14ac:dyDescent="0.2">
      <c r="C130" s="2" t="s">
        <v>3205</v>
      </c>
    </row>
    <row r="131" spans="3:3" x14ac:dyDescent="0.2">
      <c r="C131" s="2" t="s">
        <v>3250</v>
      </c>
    </row>
    <row r="132" spans="3:3" x14ac:dyDescent="0.2">
      <c r="C132" s="2" t="s">
        <v>3191</v>
      </c>
    </row>
    <row r="133" spans="3:3" x14ac:dyDescent="0.2">
      <c r="C133" s="2" t="s">
        <v>3193</v>
      </c>
    </row>
    <row r="134" spans="3:3" x14ac:dyDescent="0.2">
      <c r="C134" s="2" t="s">
        <v>3188</v>
      </c>
    </row>
    <row r="135" spans="3:3" x14ac:dyDescent="0.2">
      <c r="C135" s="2" t="s">
        <v>3248</v>
      </c>
    </row>
    <row r="136" spans="3:3" x14ac:dyDescent="0.2">
      <c r="C136" s="2" t="s">
        <v>3199</v>
      </c>
    </row>
    <row r="137" spans="3:3" x14ac:dyDescent="0.2">
      <c r="C137" s="2" t="s">
        <v>3198</v>
      </c>
    </row>
    <row r="138" spans="3:3" x14ac:dyDescent="0.2">
      <c r="C138" s="2" t="s">
        <v>3129</v>
      </c>
    </row>
    <row r="139" spans="3:3" x14ac:dyDescent="0.2">
      <c r="C139" s="2" t="s">
        <v>3174</v>
      </c>
    </row>
    <row r="140" spans="3:3" x14ac:dyDescent="0.2">
      <c r="C140" s="2" t="s">
        <v>3126</v>
      </c>
    </row>
    <row r="141" spans="3:3" x14ac:dyDescent="0.2">
      <c r="C141" s="2" t="s">
        <v>3103</v>
      </c>
    </row>
    <row r="142" spans="3:3" x14ac:dyDescent="0.2">
      <c r="C142" s="2" t="s">
        <v>3123</v>
      </c>
    </row>
    <row r="143" spans="3:3" x14ac:dyDescent="0.2">
      <c r="C143" s="2" t="s">
        <v>3110</v>
      </c>
    </row>
    <row r="144" spans="3:3" x14ac:dyDescent="0.2">
      <c r="C144" s="2" t="s">
        <v>3163</v>
      </c>
    </row>
    <row r="145" spans="3:3" x14ac:dyDescent="0.2">
      <c r="C145" s="2" t="s">
        <v>3200</v>
      </c>
    </row>
    <row r="146" spans="3:3" x14ac:dyDescent="0.2">
      <c r="C146" s="2" t="s">
        <v>3187</v>
      </c>
    </row>
    <row r="147" spans="3:3" x14ac:dyDescent="0.2">
      <c r="C147" s="2" t="s">
        <v>3106</v>
      </c>
    </row>
    <row r="148" spans="3:3" x14ac:dyDescent="0.2">
      <c r="C148" s="2" t="s">
        <v>3107</v>
      </c>
    </row>
    <row r="149" spans="3:3" x14ac:dyDescent="0.2">
      <c r="C149" s="2" t="s">
        <v>3113</v>
      </c>
    </row>
    <row r="150" spans="3:3" x14ac:dyDescent="0.2">
      <c r="C150" s="2" t="s">
        <v>3112</v>
      </c>
    </row>
    <row r="151" spans="3:3" x14ac:dyDescent="0.2">
      <c r="C151" s="2" t="s">
        <v>3119</v>
      </c>
    </row>
    <row r="152" spans="3:3" x14ac:dyDescent="0.2">
      <c r="C152" s="2" t="s">
        <v>3196</v>
      </c>
    </row>
    <row r="153" spans="3:3" x14ac:dyDescent="0.2">
      <c r="C153" s="2" t="s">
        <v>3139</v>
      </c>
    </row>
    <row r="154" spans="3:3" x14ac:dyDescent="0.2">
      <c r="C154" s="2" t="s">
        <v>3135</v>
      </c>
    </row>
    <row r="155" spans="3:3" x14ac:dyDescent="0.2">
      <c r="C155" s="2" t="s">
        <v>3140</v>
      </c>
    </row>
    <row r="156" spans="3:3" x14ac:dyDescent="0.2">
      <c r="C156" s="2" t="s">
        <v>3130</v>
      </c>
    </row>
    <row r="157" spans="3:3" x14ac:dyDescent="0.2">
      <c r="C157" s="2" t="s">
        <v>3142</v>
      </c>
    </row>
    <row r="158" spans="3:3" x14ac:dyDescent="0.2">
      <c r="C158" s="2" t="s">
        <v>3143</v>
      </c>
    </row>
    <row r="159" spans="3:3" x14ac:dyDescent="0.2">
      <c r="C159" s="2" t="s">
        <v>3109</v>
      </c>
    </row>
    <row r="160" spans="3:3" x14ac:dyDescent="0.2">
      <c r="C160" s="2" t="s">
        <v>3157</v>
      </c>
    </row>
    <row r="161" spans="3:3" x14ac:dyDescent="0.2">
      <c r="C161" s="2" t="s">
        <v>3235</v>
      </c>
    </row>
    <row r="162" spans="3:3" x14ac:dyDescent="0.2">
      <c r="C162" s="2" t="s">
        <v>3167</v>
      </c>
    </row>
    <row r="163" spans="3:3" x14ac:dyDescent="0.2">
      <c r="C163" s="2" t="s">
        <v>3095</v>
      </c>
    </row>
    <row r="164" spans="3:3" x14ac:dyDescent="0.2">
      <c r="C164" s="2" t="s">
        <v>3025</v>
      </c>
    </row>
    <row r="165" spans="3:3" x14ac:dyDescent="0.2">
      <c r="C165" s="2" t="s">
        <v>3183</v>
      </c>
    </row>
    <row r="166" spans="3:3" x14ac:dyDescent="0.2">
      <c r="C166" s="2" t="s">
        <v>3152</v>
      </c>
    </row>
    <row r="167" spans="3:3" x14ac:dyDescent="0.2">
      <c r="C167" s="2" t="s">
        <v>3138</v>
      </c>
    </row>
    <row r="168" spans="3:3" x14ac:dyDescent="0.2">
      <c r="C168" s="2" t="s">
        <v>3124</v>
      </c>
    </row>
    <row r="169" spans="3:3" x14ac:dyDescent="0.2">
      <c r="C169" s="2" t="s">
        <v>3153</v>
      </c>
    </row>
    <row r="170" spans="3:3" x14ac:dyDescent="0.2">
      <c r="C170" s="2" t="s">
        <v>3147</v>
      </c>
    </row>
    <row r="171" spans="3:3" x14ac:dyDescent="0.2">
      <c r="C171" s="2" t="s">
        <v>3111</v>
      </c>
    </row>
    <row r="172" spans="3:3" x14ac:dyDescent="0.2">
      <c r="C172" s="2" t="s">
        <v>3134</v>
      </c>
    </row>
    <row r="173" spans="3:3" x14ac:dyDescent="0.2">
      <c r="C173" s="2" t="s">
        <v>3145</v>
      </c>
    </row>
    <row r="174" spans="3:3" x14ac:dyDescent="0.2">
      <c r="C174" s="2" t="s">
        <v>3117</v>
      </c>
    </row>
    <row r="175" spans="3:3" x14ac:dyDescent="0.2">
      <c r="C175" s="2" t="s">
        <v>3154</v>
      </c>
    </row>
    <row r="176" spans="3:3" x14ac:dyDescent="0.2">
      <c r="C176" s="2" t="s">
        <v>3181</v>
      </c>
    </row>
    <row r="177" spans="3:3" x14ac:dyDescent="0.2">
      <c r="C177" s="2" t="s">
        <v>3030</v>
      </c>
    </row>
    <row r="178" spans="3:3" x14ac:dyDescent="0.2">
      <c r="C178" s="2" t="s">
        <v>3073</v>
      </c>
    </row>
    <row r="179" spans="3:3" x14ac:dyDescent="0.2">
      <c r="C179" s="2" t="s">
        <v>3029</v>
      </c>
    </row>
    <row r="180" spans="3:3" x14ac:dyDescent="0.2">
      <c r="C180" s="2" t="s">
        <v>3038</v>
      </c>
    </row>
    <row r="181" spans="3:3" x14ac:dyDescent="0.2">
      <c r="C181" s="2" t="s">
        <v>3085</v>
      </c>
    </row>
    <row r="182" spans="3:3" x14ac:dyDescent="0.2">
      <c r="C182" s="2" t="s">
        <v>3054</v>
      </c>
    </row>
    <row r="183" spans="3:3" x14ac:dyDescent="0.2">
      <c r="C183" s="2" t="s">
        <v>3040</v>
      </c>
    </row>
    <row r="184" spans="3:3" x14ac:dyDescent="0.2">
      <c r="C184" s="2" t="s">
        <v>3078</v>
      </c>
    </row>
    <row r="185" spans="3:3" x14ac:dyDescent="0.2">
      <c r="C185" s="2" t="s">
        <v>3059</v>
      </c>
    </row>
    <row r="186" spans="3:3" x14ac:dyDescent="0.2">
      <c r="C186" s="2" t="s">
        <v>3028</v>
      </c>
    </row>
    <row r="187" spans="3:3" x14ac:dyDescent="0.2">
      <c r="C187" s="2" t="s">
        <v>3166</v>
      </c>
    </row>
    <row r="188" spans="3:3" x14ac:dyDescent="0.2">
      <c r="C188" s="2" t="s">
        <v>3097</v>
      </c>
    </row>
    <row r="189" spans="3:3" x14ac:dyDescent="0.2">
      <c r="C189" s="2" t="s">
        <v>3172</v>
      </c>
    </row>
    <row r="190" spans="3:3" x14ac:dyDescent="0.2">
      <c r="C190" s="2" t="s">
        <v>3175</v>
      </c>
    </row>
    <row r="191" spans="3:3" x14ac:dyDescent="0.2">
      <c r="C191" s="2" t="s">
        <v>3079</v>
      </c>
    </row>
    <row r="192" spans="3:3" x14ac:dyDescent="0.2">
      <c r="C192" s="2" t="s">
        <v>3056</v>
      </c>
    </row>
    <row r="193" spans="3:3" x14ac:dyDescent="0.2">
      <c r="C193" s="2" t="s">
        <v>3048</v>
      </c>
    </row>
    <row r="194" spans="3:3" x14ac:dyDescent="0.2">
      <c r="C194" s="2" t="s">
        <v>3083</v>
      </c>
    </row>
    <row r="195" spans="3:3" x14ac:dyDescent="0.2">
      <c r="C195" s="2" t="s">
        <v>3060</v>
      </c>
    </row>
    <row r="196" spans="3:3" x14ac:dyDescent="0.2">
      <c r="C196" s="2" t="s">
        <v>3076</v>
      </c>
    </row>
    <row r="197" spans="3:3" x14ac:dyDescent="0.2">
      <c r="C197" s="2" t="s">
        <v>3069</v>
      </c>
    </row>
    <row r="198" spans="3:3" x14ac:dyDescent="0.2">
      <c r="C198" s="2" t="s">
        <v>3080</v>
      </c>
    </row>
    <row r="199" spans="3:3" x14ac:dyDescent="0.2">
      <c r="C199" s="2" t="s">
        <v>3074</v>
      </c>
    </row>
    <row r="200" spans="3:3" x14ac:dyDescent="0.2">
      <c r="C200" s="2" t="s">
        <v>3070</v>
      </c>
    </row>
    <row r="201" spans="3:3" x14ac:dyDescent="0.2">
      <c r="C201" s="2" t="s">
        <v>3072</v>
      </c>
    </row>
    <row r="202" spans="3:3" x14ac:dyDescent="0.2">
      <c r="C202" s="2" t="s">
        <v>3067</v>
      </c>
    </row>
    <row r="203" spans="3:3" x14ac:dyDescent="0.2">
      <c r="C203" s="2" t="s">
        <v>3063</v>
      </c>
    </row>
    <row r="204" spans="3:3" x14ac:dyDescent="0.2">
      <c r="C204" s="2" t="s">
        <v>3049</v>
      </c>
    </row>
    <row r="205" spans="3:3" x14ac:dyDescent="0.2">
      <c r="C205" s="2" t="s">
        <v>3718</v>
      </c>
    </row>
    <row r="206" spans="3:3" x14ac:dyDescent="0.2">
      <c r="C206" s="2" t="s">
        <v>3719</v>
      </c>
    </row>
    <row r="207" spans="3:3" x14ac:dyDescent="0.2">
      <c r="C207" s="2" t="s">
        <v>3720</v>
      </c>
    </row>
    <row r="208" spans="3:3" x14ac:dyDescent="0.2">
      <c r="C208" s="2" t="s">
        <v>3721</v>
      </c>
    </row>
    <row r="209" spans="3:3" x14ac:dyDescent="0.2">
      <c r="C209" s="2" t="s">
        <v>3722</v>
      </c>
    </row>
    <row r="210" spans="3:3" x14ac:dyDescent="0.2">
      <c r="C210" s="2" t="s">
        <v>3723</v>
      </c>
    </row>
    <row r="211" spans="3:3" x14ac:dyDescent="0.2">
      <c r="C211" s="2" t="s">
        <v>3724</v>
      </c>
    </row>
    <row r="212" spans="3:3" x14ac:dyDescent="0.2">
      <c r="C212" s="2" t="s">
        <v>3725</v>
      </c>
    </row>
    <row r="213" spans="3:3" x14ac:dyDescent="0.2">
      <c r="C213" s="2" t="s">
        <v>3726</v>
      </c>
    </row>
    <row r="214" spans="3:3" x14ac:dyDescent="0.2">
      <c r="C214" s="2" t="s">
        <v>3727</v>
      </c>
    </row>
    <row r="215" spans="3:3" x14ac:dyDescent="0.2">
      <c r="C215" s="2" t="s">
        <v>3728</v>
      </c>
    </row>
    <row r="216" spans="3:3" x14ac:dyDescent="0.2">
      <c r="C216" s="2" t="s">
        <v>3729</v>
      </c>
    </row>
    <row r="217" spans="3:3" x14ac:dyDescent="0.2">
      <c r="C217" s="2" t="s">
        <v>3730</v>
      </c>
    </row>
    <row r="218" spans="3:3" x14ac:dyDescent="0.2">
      <c r="C218" s="2" t="s">
        <v>3731</v>
      </c>
    </row>
    <row r="219" spans="3:3" x14ac:dyDescent="0.2">
      <c r="C219" s="2" t="s">
        <v>3732</v>
      </c>
    </row>
    <row r="220" spans="3:3" x14ac:dyDescent="0.2">
      <c r="C220" s="2" t="s">
        <v>3733</v>
      </c>
    </row>
    <row r="221" spans="3:3" x14ac:dyDescent="0.2">
      <c r="C221" s="2" t="s">
        <v>3734</v>
      </c>
    </row>
    <row r="222" spans="3:3" x14ac:dyDescent="0.2">
      <c r="C222" s="2" t="s">
        <v>3735</v>
      </c>
    </row>
    <row r="223" spans="3:3" x14ac:dyDescent="0.2">
      <c r="C223" s="2" t="s">
        <v>3736</v>
      </c>
    </row>
    <row r="224" spans="3:3" x14ac:dyDescent="0.2">
      <c r="C224" s="2" t="s">
        <v>3737</v>
      </c>
    </row>
    <row r="225" spans="3:3" x14ac:dyDescent="0.2">
      <c r="C225" s="2" t="s">
        <v>3738</v>
      </c>
    </row>
    <row r="226" spans="3:3" x14ac:dyDescent="0.2">
      <c r="C226" s="2" t="s">
        <v>3739</v>
      </c>
    </row>
    <row r="227" spans="3:3" x14ac:dyDescent="0.2">
      <c r="C227" s="2" t="s">
        <v>3740</v>
      </c>
    </row>
    <row r="228" spans="3:3" x14ac:dyDescent="0.2">
      <c r="C228" s="2" t="s">
        <v>3741</v>
      </c>
    </row>
    <row r="229" spans="3:3" x14ac:dyDescent="0.2">
      <c r="C229" s="2" t="s">
        <v>3742</v>
      </c>
    </row>
    <row r="230" spans="3:3" x14ac:dyDescent="0.2">
      <c r="C230" s="2" t="s">
        <v>3743</v>
      </c>
    </row>
    <row r="231" spans="3:3" x14ac:dyDescent="0.2">
      <c r="C231" s="2" t="s">
        <v>3744</v>
      </c>
    </row>
    <row r="232" spans="3:3" x14ac:dyDescent="0.2">
      <c r="C232" s="2" t="s">
        <v>3745</v>
      </c>
    </row>
    <row r="233" spans="3:3" x14ac:dyDescent="0.2">
      <c r="C233" s="2" t="s">
        <v>3746</v>
      </c>
    </row>
    <row r="234" spans="3:3" x14ac:dyDescent="0.2">
      <c r="C234" s="2" t="s">
        <v>3747</v>
      </c>
    </row>
    <row r="235" spans="3:3" x14ac:dyDescent="0.2">
      <c r="C235" s="2" t="s">
        <v>3748</v>
      </c>
    </row>
    <row r="236" spans="3:3" x14ac:dyDescent="0.2">
      <c r="C236" s="2" t="s">
        <v>3749</v>
      </c>
    </row>
    <row r="237" spans="3:3" x14ac:dyDescent="0.2">
      <c r="C237" s="2" t="s">
        <v>3750</v>
      </c>
    </row>
    <row r="238" spans="3:3" x14ac:dyDescent="0.2">
      <c r="C238" s="2" t="s">
        <v>3751</v>
      </c>
    </row>
    <row r="239" spans="3:3" x14ac:dyDescent="0.2">
      <c r="C239" s="2" t="s">
        <v>3752</v>
      </c>
    </row>
    <row r="240" spans="3:3" x14ac:dyDescent="0.2">
      <c r="C240" s="2" t="s">
        <v>3753</v>
      </c>
    </row>
    <row r="241" spans="3:3" x14ac:dyDescent="0.2">
      <c r="C241" s="2" t="s">
        <v>3754</v>
      </c>
    </row>
    <row r="242" spans="3:3" x14ac:dyDescent="0.2">
      <c r="C242" s="2" t="s">
        <v>3755</v>
      </c>
    </row>
    <row r="243" spans="3:3" x14ac:dyDescent="0.2">
      <c r="C243" s="2" t="s">
        <v>3756</v>
      </c>
    </row>
    <row r="244" spans="3:3" x14ac:dyDescent="0.2">
      <c r="C244" s="2" t="s">
        <v>3757</v>
      </c>
    </row>
    <row r="245" spans="3:3" x14ac:dyDescent="0.2">
      <c r="C245" s="2" t="s">
        <v>3758</v>
      </c>
    </row>
    <row r="246" spans="3:3" x14ac:dyDescent="0.2">
      <c r="C246" s="2" t="s">
        <v>3759</v>
      </c>
    </row>
    <row r="247" spans="3:3" x14ac:dyDescent="0.2">
      <c r="C247" s="2" t="s">
        <v>3760</v>
      </c>
    </row>
    <row r="248" spans="3:3" x14ac:dyDescent="0.2">
      <c r="C248" s="2" t="s">
        <v>3761</v>
      </c>
    </row>
    <row r="249" spans="3:3" x14ac:dyDescent="0.2">
      <c r="C249" s="2" t="s">
        <v>3762</v>
      </c>
    </row>
    <row r="250" spans="3:3" x14ac:dyDescent="0.2">
      <c r="C250" s="2" t="s">
        <v>3763</v>
      </c>
    </row>
    <row r="251" spans="3:3" x14ac:dyDescent="0.2">
      <c r="C251" s="2" t="s">
        <v>3764</v>
      </c>
    </row>
    <row r="252" spans="3:3" x14ac:dyDescent="0.2">
      <c r="C252" s="2" t="s">
        <v>3765</v>
      </c>
    </row>
    <row r="253" spans="3:3" x14ac:dyDescent="0.2">
      <c r="C253" s="2" t="s">
        <v>3766</v>
      </c>
    </row>
    <row r="254" spans="3:3" x14ac:dyDescent="0.2">
      <c r="C254" s="2" t="s">
        <v>3767</v>
      </c>
    </row>
    <row r="255" spans="3:3" x14ac:dyDescent="0.2">
      <c r="C255" s="2" t="s">
        <v>3768</v>
      </c>
    </row>
    <row r="256" spans="3:3" x14ac:dyDescent="0.2">
      <c r="C256" s="2" t="s">
        <v>3769</v>
      </c>
    </row>
    <row r="257" spans="3:3" x14ac:dyDescent="0.2">
      <c r="C257" s="2" t="s">
        <v>3770</v>
      </c>
    </row>
    <row r="258" spans="3:3" x14ac:dyDescent="0.2">
      <c r="C258" s="2" t="s">
        <v>3771</v>
      </c>
    </row>
    <row r="259" spans="3:3" x14ac:dyDescent="0.2">
      <c r="C259" s="2" t="s">
        <v>3772</v>
      </c>
    </row>
    <row r="260" spans="3:3" x14ac:dyDescent="0.2">
      <c r="C260" s="2" t="s">
        <v>3773</v>
      </c>
    </row>
    <row r="261" spans="3:3" x14ac:dyDescent="0.2">
      <c r="C261" s="2" t="s">
        <v>3774</v>
      </c>
    </row>
    <row r="262" spans="3:3" x14ac:dyDescent="0.2">
      <c r="C262" s="2" t="s">
        <v>3775</v>
      </c>
    </row>
    <row r="263" spans="3:3" x14ac:dyDescent="0.2">
      <c r="C263" s="2" t="s">
        <v>3776</v>
      </c>
    </row>
    <row r="264" spans="3:3" x14ac:dyDescent="0.2">
      <c r="C264" s="2" t="s">
        <v>3777</v>
      </c>
    </row>
    <row r="265" spans="3:3" x14ac:dyDescent="0.2">
      <c r="C265" s="2" t="s">
        <v>3778</v>
      </c>
    </row>
    <row r="266" spans="3:3" x14ac:dyDescent="0.2">
      <c r="C266" s="2" t="s">
        <v>3779</v>
      </c>
    </row>
    <row r="267" spans="3:3" x14ac:dyDescent="0.2">
      <c r="C267" s="2" t="s">
        <v>3780</v>
      </c>
    </row>
    <row r="268" spans="3:3" x14ac:dyDescent="0.2">
      <c r="C268" s="2" t="s">
        <v>3781</v>
      </c>
    </row>
    <row r="269" spans="3:3" x14ac:dyDescent="0.2">
      <c r="C269" s="2" t="s">
        <v>3782</v>
      </c>
    </row>
    <row r="270" spans="3:3" x14ac:dyDescent="0.2">
      <c r="C270" s="2" t="s">
        <v>3783</v>
      </c>
    </row>
    <row r="271" spans="3:3" x14ac:dyDescent="0.2">
      <c r="C271" s="2" t="s">
        <v>3784</v>
      </c>
    </row>
    <row r="272" spans="3:3" x14ac:dyDescent="0.2">
      <c r="C272" s="2" t="s">
        <v>3785</v>
      </c>
    </row>
    <row r="273" spans="3:3" x14ac:dyDescent="0.2">
      <c r="C273" s="2" t="s">
        <v>3786</v>
      </c>
    </row>
    <row r="274" spans="3:3" x14ac:dyDescent="0.2">
      <c r="C274" s="2" t="s">
        <v>3787</v>
      </c>
    </row>
    <row r="275" spans="3:3" x14ac:dyDescent="0.2">
      <c r="C275" s="2" t="s">
        <v>3788</v>
      </c>
    </row>
    <row r="276" spans="3:3" x14ac:dyDescent="0.2">
      <c r="C276" s="2" t="s">
        <v>3789</v>
      </c>
    </row>
    <row r="277" spans="3:3" x14ac:dyDescent="0.2">
      <c r="C277" s="2" t="s">
        <v>3790</v>
      </c>
    </row>
    <row r="278" spans="3:3" x14ac:dyDescent="0.2">
      <c r="C278" s="2" t="s">
        <v>3791</v>
      </c>
    </row>
    <row r="279" spans="3:3" x14ac:dyDescent="0.2">
      <c r="C279" s="2" t="s">
        <v>3792</v>
      </c>
    </row>
    <row r="280" spans="3:3" x14ac:dyDescent="0.2">
      <c r="C280" s="2" t="s">
        <v>3372</v>
      </c>
    </row>
    <row r="281" spans="3:3" x14ac:dyDescent="0.2">
      <c r="C281" s="2" t="s">
        <v>3400</v>
      </c>
    </row>
    <row r="282" spans="3:3" x14ac:dyDescent="0.2">
      <c r="C282" s="2" t="s">
        <v>3793</v>
      </c>
    </row>
    <row r="283" spans="3:3" x14ac:dyDescent="0.2">
      <c r="C283" s="2" t="s">
        <v>3397</v>
      </c>
    </row>
    <row r="284" spans="3:3" x14ac:dyDescent="0.2">
      <c r="C284" s="2" t="s">
        <v>3398</v>
      </c>
    </row>
    <row r="285" spans="3:3" x14ac:dyDescent="0.2">
      <c r="C285" s="2" t="s">
        <v>3395</v>
      </c>
    </row>
    <row r="286" spans="3:3" x14ac:dyDescent="0.2">
      <c r="C286" s="2" t="s">
        <v>3381</v>
      </c>
    </row>
    <row r="287" spans="3:3" x14ac:dyDescent="0.2">
      <c r="C287" s="2" t="s">
        <v>3794</v>
      </c>
    </row>
    <row r="288" spans="3:3" x14ac:dyDescent="0.2">
      <c r="C288" s="2" t="s">
        <v>3396</v>
      </c>
    </row>
    <row r="289" spans="3:3" x14ac:dyDescent="0.2">
      <c r="C289" s="2" t="s">
        <v>3795</v>
      </c>
    </row>
    <row r="290" spans="3:3" x14ac:dyDescent="0.2">
      <c r="C290" s="2" t="s">
        <v>3796</v>
      </c>
    </row>
    <row r="291" spans="3:3" x14ac:dyDescent="0.2">
      <c r="C291" s="2" t="s">
        <v>3401</v>
      </c>
    </row>
    <row r="292" spans="3:3" x14ac:dyDescent="0.2">
      <c r="C292" s="2" t="s">
        <v>3797</v>
      </c>
    </row>
    <row r="293" spans="3:3" x14ac:dyDescent="0.2">
      <c r="C293" s="2" t="s">
        <v>3360</v>
      </c>
    </row>
    <row r="294" spans="3:3" x14ac:dyDescent="0.2">
      <c r="C294" s="2" t="s">
        <v>3378</v>
      </c>
    </row>
    <row r="295" spans="3:3" x14ac:dyDescent="0.2">
      <c r="C295" s="2" t="s">
        <v>3370</v>
      </c>
    </row>
    <row r="296" spans="3:3" x14ac:dyDescent="0.2">
      <c r="C296" s="2" t="s">
        <v>3380</v>
      </c>
    </row>
    <row r="297" spans="3:3" x14ac:dyDescent="0.2">
      <c r="C297" s="2" t="s">
        <v>3392</v>
      </c>
    </row>
    <row r="298" spans="3:3" x14ac:dyDescent="0.2">
      <c r="C298" s="2" t="s">
        <v>3363</v>
      </c>
    </row>
    <row r="299" spans="3:3" x14ac:dyDescent="0.2">
      <c r="C299" s="2" t="s">
        <v>3369</v>
      </c>
    </row>
    <row r="300" spans="3:3" x14ac:dyDescent="0.2">
      <c r="C300" s="2" t="s">
        <v>3361</v>
      </c>
    </row>
    <row r="301" spans="3:3" x14ac:dyDescent="0.2">
      <c r="C301" s="2" t="s">
        <v>3376</v>
      </c>
    </row>
    <row r="302" spans="3:3" x14ac:dyDescent="0.2">
      <c r="C302" s="2" t="s">
        <v>3347</v>
      </c>
    </row>
    <row r="303" spans="3:3" x14ac:dyDescent="0.2">
      <c r="C303" s="2" t="s">
        <v>3336</v>
      </c>
    </row>
    <row r="304" spans="3:3" x14ac:dyDescent="0.2">
      <c r="C304" s="2" t="s">
        <v>3310</v>
      </c>
    </row>
    <row r="305" spans="3:3" x14ac:dyDescent="0.2">
      <c r="C305" s="2" t="s">
        <v>3297</v>
      </c>
    </row>
    <row r="306" spans="3:3" x14ac:dyDescent="0.2">
      <c r="C306" s="2" t="s">
        <v>3337</v>
      </c>
    </row>
    <row r="307" spans="3:3" x14ac:dyDescent="0.2">
      <c r="C307" s="2" t="s">
        <v>3334</v>
      </c>
    </row>
    <row r="308" spans="3:3" x14ac:dyDescent="0.2">
      <c r="C308" s="2" t="s">
        <v>3300</v>
      </c>
    </row>
    <row r="309" spans="3:3" x14ac:dyDescent="0.2">
      <c r="C309" s="2" t="s">
        <v>3303</v>
      </c>
    </row>
    <row r="310" spans="3:3" x14ac:dyDescent="0.2">
      <c r="C310" s="2" t="s">
        <v>3364</v>
      </c>
    </row>
    <row r="311" spans="3:3" x14ac:dyDescent="0.2">
      <c r="C311" s="2" t="s">
        <v>3355</v>
      </c>
    </row>
    <row r="312" spans="3:3" x14ac:dyDescent="0.2">
      <c r="C312" s="2" t="s">
        <v>3354</v>
      </c>
    </row>
    <row r="313" spans="3:3" x14ac:dyDescent="0.2">
      <c r="C313" s="2" t="s">
        <v>3349</v>
      </c>
    </row>
    <row r="314" spans="3:3" x14ac:dyDescent="0.2">
      <c r="C314" s="2" t="s">
        <v>3344</v>
      </c>
    </row>
    <row r="315" spans="3:3" x14ac:dyDescent="0.2">
      <c r="C315" s="2" t="s">
        <v>3385</v>
      </c>
    </row>
    <row r="316" spans="3:3" x14ac:dyDescent="0.2">
      <c r="C316" s="2" t="s">
        <v>3388</v>
      </c>
    </row>
    <row r="317" spans="3:3" x14ac:dyDescent="0.2">
      <c r="C317" s="2" t="s">
        <v>3357</v>
      </c>
    </row>
    <row r="318" spans="3:3" x14ac:dyDescent="0.2">
      <c r="C318" s="2" t="s">
        <v>3387</v>
      </c>
    </row>
    <row r="319" spans="3:3" x14ac:dyDescent="0.2">
      <c r="C319" s="2" t="s">
        <v>3315</v>
      </c>
    </row>
    <row r="320" spans="3:3" x14ac:dyDescent="0.2">
      <c r="C320" s="2" t="s">
        <v>3324</v>
      </c>
    </row>
    <row r="321" spans="3:3" x14ac:dyDescent="0.2">
      <c r="C321" s="2" t="s">
        <v>3316</v>
      </c>
    </row>
    <row r="322" spans="3:3" x14ac:dyDescent="0.2">
      <c r="C322" s="2" t="s">
        <v>3319</v>
      </c>
    </row>
    <row r="323" spans="3:3" x14ac:dyDescent="0.2">
      <c r="C323" s="2" t="s">
        <v>3342</v>
      </c>
    </row>
    <row r="324" spans="3:3" x14ac:dyDescent="0.2">
      <c r="C324" s="2" t="s">
        <v>3284</v>
      </c>
    </row>
    <row r="325" spans="3:3" x14ac:dyDescent="0.2">
      <c r="C325" s="2" t="s">
        <v>3286</v>
      </c>
    </row>
    <row r="326" spans="3:3" x14ac:dyDescent="0.2">
      <c r="C326" s="2" t="s">
        <v>3323</v>
      </c>
    </row>
    <row r="327" spans="3:3" x14ac:dyDescent="0.2">
      <c r="C327" s="2" t="s">
        <v>3329</v>
      </c>
    </row>
    <row r="328" spans="3:3" x14ac:dyDescent="0.2">
      <c r="C328" s="2" t="s">
        <v>3283</v>
      </c>
    </row>
    <row r="329" spans="3:3" x14ac:dyDescent="0.2">
      <c r="C329" s="2" t="s">
        <v>3285</v>
      </c>
    </row>
    <row r="330" spans="3:3" x14ac:dyDescent="0.2">
      <c r="C330" s="2" t="s">
        <v>3292</v>
      </c>
    </row>
    <row r="331" spans="3:3" x14ac:dyDescent="0.2">
      <c r="C331" s="2" t="s">
        <v>3294</v>
      </c>
    </row>
    <row r="332" spans="3:3" x14ac:dyDescent="0.2">
      <c r="C332" s="2" t="s">
        <v>3267</v>
      </c>
    </row>
    <row r="333" spans="3:3" x14ac:dyDescent="0.2">
      <c r="C333" s="2" t="s">
        <v>3270</v>
      </c>
    </row>
    <row r="334" spans="3:3" x14ac:dyDescent="0.2">
      <c r="C334" s="2" t="s">
        <v>3321</v>
      </c>
    </row>
    <row r="335" spans="3:3" x14ac:dyDescent="0.2">
      <c r="C335" s="2" t="s">
        <v>3271</v>
      </c>
    </row>
    <row r="336" spans="3:3" x14ac:dyDescent="0.2">
      <c r="C336" s="2" t="s">
        <v>3263</v>
      </c>
    </row>
    <row r="337" spans="3:3" x14ac:dyDescent="0.2">
      <c r="C337" s="2" t="s">
        <v>3238</v>
      </c>
    </row>
    <row r="338" spans="3:3" x14ac:dyDescent="0.2">
      <c r="C338" s="2" t="s">
        <v>3258</v>
      </c>
    </row>
    <row r="339" spans="3:3" x14ac:dyDescent="0.2">
      <c r="C339" s="2" t="s">
        <v>3241</v>
      </c>
    </row>
    <row r="340" spans="3:3" x14ac:dyDescent="0.2">
      <c r="C340" s="2" t="s">
        <v>3245</v>
      </c>
    </row>
    <row r="341" spans="3:3" x14ac:dyDescent="0.2">
      <c r="C341" s="2" t="s">
        <v>3239</v>
      </c>
    </row>
    <row r="342" spans="3:3" x14ac:dyDescent="0.2">
      <c r="C342" s="2" t="s">
        <v>3332</v>
      </c>
    </row>
    <row r="343" spans="3:3" x14ac:dyDescent="0.2">
      <c r="C343" s="2" t="s">
        <v>3343</v>
      </c>
    </row>
    <row r="344" spans="3:3" x14ac:dyDescent="0.2">
      <c r="C344" s="2" t="s">
        <v>3330</v>
      </c>
    </row>
    <row r="345" spans="3:3" x14ac:dyDescent="0.2">
      <c r="C345" s="2" t="s">
        <v>3278</v>
      </c>
    </row>
    <row r="346" spans="3:3" x14ac:dyDescent="0.2">
      <c r="C346" s="2" t="s">
        <v>3326</v>
      </c>
    </row>
    <row r="347" spans="3:3" x14ac:dyDescent="0.2">
      <c r="C347" s="2" t="s">
        <v>3312</v>
      </c>
    </row>
    <row r="348" spans="3:3" x14ac:dyDescent="0.2">
      <c r="C348" s="2" t="s">
        <v>3313</v>
      </c>
    </row>
    <row r="349" spans="3:3" x14ac:dyDescent="0.2">
      <c r="C349" s="2" t="s">
        <v>3305</v>
      </c>
    </row>
    <row r="350" spans="3:3" x14ac:dyDescent="0.2">
      <c r="C350" s="2" t="s">
        <v>3276</v>
      </c>
    </row>
    <row r="351" spans="3:3" x14ac:dyDescent="0.2">
      <c r="C351" s="2" t="s">
        <v>3308</v>
      </c>
    </row>
    <row r="352" spans="3:3" x14ac:dyDescent="0.2">
      <c r="C352" s="2" t="s">
        <v>3279</v>
      </c>
    </row>
    <row r="353" spans="3:3" x14ac:dyDescent="0.2">
      <c r="C353" s="2" t="s">
        <v>3311</v>
      </c>
    </row>
    <row r="354" spans="3:3" x14ac:dyDescent="0.2">
      <c r="C354" s="2" t="s">
        <v>3708</v>
      </c>
    </row>
    <row r="355" spans="3:3" x14ac:dyDescent="0.2">
      <c r="C355" s="2" t="s">
        <v>3295</v>
      </c>
    </row>
    <row r="356" spans="3:3" x14ac:dyDescent="0.2">
      <c r="C356" s="2" t="s">
        <v>3272</v>
      </c>
    </row>
    <row r="357" spans="3:3" x14ac:dyDescent="0.2">
      <c r="C357" s="2" t="s">
        <v>3296</v>
      </c>
    </row>
    <row r="358" spans="3:3" x14ac:dyDescent="0.2">
      <c r="C358" s="2" t="s">
        <v>3281</v>
      </c>
    </row>
    <row r="359" spans="3:3" x14ac:dyDescent="0.2">
      <c r="C359" s="2" t="s">
        <v>3260</v>
      </c>
    </row>
    <row r="360" spans="3:3" x14ac:dyDescent="0.2">
      <c r="C360" s="2" t="s">
        <v>3264</v>
      </c>
    </row>
    <row r="361" spans="3:3" x14ac:dyDescent="0.2">
      <c r="C361" s="2" t="s">
        <v>3240</v>
      </c>
    </row>
    <row r="362" spans="3:3" x14ac:dyDescent="0.2">
      <c r="C362" s="2" t="s">
        <v>3228</v>
      </c>
    </row>
    <row r="363" spans="3:3" x14ac:dyDescent="0.2">
      <c r="C363" s="2" t="s">
        <v>3226</v>
      </c>
    </row>
    <row r="364" spans="3:3" x14ac:dyDescent="0.2">
      <c r="C364" s="2" t="s">
        <v>3209</v>
      </c>
    </row>
    <row r="365" spans="3:3" x14ac:dyDescent="0.2">
      <c r="C365" s="2" t="s">
        <v>3220</v>
      </c>
    </row>
    <row r="366" spans="3:3" x14ac:dyDescent="0.2">
      <c r="C366" s="2" t="s">
        <v>3229</v>
      </c>
    </row>
    <row r="367" spans="3:3" x14ac:dyDescent="0.2">
      <c r="C367" s="2" t="s">
        <v>3231</v>
      </c>
    </row>
    <row r="368" spans="3:3" x14ac:dyDescent="0.2">
      <c r="C368" s="2" t="s">
        <v>3307</v>
      </c>
    </row>
    <row r="369" spans="3:3" x14ac:dyDescent="0.2">
      <c r="C369" s="2" t="s">
        <v>3208</v>
      </c>
    </row>
    <row r="370" spans="3:3" x14ac:dyDescent="0.2">
      <c r="C370" s="2" t="s">
        <v>3215</v>
      </c>
    </row>
    <row r="371" spans="3:3" x14ac:dyDescent="0.2">
      <c r="C371" s="2" t="s">
        <v>3210</v>
      </c>
    </row>
    <row r="372" spans="3:3" x14ac:dyDescent="0.2">
      <c r="C372" s="2" t="s">
        <v>3211</v>
      </c>
    </row>
    <row r="373" spans="3:3" x14ac:dyDescent="0.2">
      <c r="C373" s="2" t="s">
        <v>3216</v>
      </c>
    </row>
    <row r="374" spans="3:3" x14ac:dyDescent="0.2">
      <c r="C374" s="2" t="s">
        <v>3212</v>
      </c>
    </row>
    <row r="375" spans="3:3" x14ac:dyDescent="0.2">
      <c r="C375" s="2" t="s">
        <v>3217</v>
      </c>
    </row>
    <row r="376" spans="3:3" x14ac:dyDescent="0.2">
      <c r="C376" s="2" t="s">
        <v>3202</v>
      </c>
    </row>
    <row r="377" spans="3:3" x14ac:dyDescent="0.2">
      <c r="C377" s="2" t="s">
        <v>3203</v>
      </c>
    </row>
    <row r="378" spans="3:3" x14ac:dyDescent="0.2">
      <c r="C378" s="2" t="s">
        <v>3255</v>
      </c>
    </row>
    <row r="379" spans="3:3" x14ac:dyDescent="0.2">
      <c r="C379" s="2" t="s">
        <v>3262</v>
      </c>
    </row>
    <row r="380" spans="3:3" x14ac:dyDescent="0.2">
      <c r="C380" s="2" t="s">
        <v>3253</v>
      </c>
    </row>
    <row r="381" spans="3:3" x14ac:dyDescent="0.2">
      <c r="C381" s="2" t="s">
        <v>3195</v>
      </c>
    </row>
    <row r="382" spans="3:3" x14ac:dyDescent="0.2">
      <c r="C382" s="2" t="s">
        <v>3234</v>
      </c>
    </row>
    <row r="383" spans="3:3" x14ac:dyDescent="0.2">
      <c r="C383" s="2" t="s">
        <v>3206</v>
      </c>
    </row>
    <row r="384" spans="3:3" x14ac:dyDescent="0.2">
      <c r="C384" s="2" t="s">
        <v>3207</v>
      </c>
    </row>
    <row r="385" spans="3:3" x14ac:dyDescent="0.2">
      <c r="C385" s="2" t="s">
        <v>3251</v>
      </c>
    </row>
    <row r="386" spans="3:3" x14ac:dyDescent="0.2">
      <c r="C386" s="2" t="s">
        <v>3237</v>
      </c>
    </row>
    <row r="387" spans="3:3" x14ac:dyDescent="0.2">
      <c r="C387" s="2" t="s">
        <v>3232</v>
      </c>
    </row>
    <row r="388" spans="3:3" x14ac:dyDescent="0.2">
      <c r="C388" s="2" t="s">
        <v>3192</v>
      </c>
    </row>
    <row r="389" spans="3:3" x14ac:dyDescent="0.2">
      <c r="C389" s="2" t="s">
        <v>3178</v>
      </c>
    </row>
    <row r="390" spans="3:3" x14ac:dyDescent="0.2">
      <c r="C390" s="2" t="s">
        <v>3236</v>
      </c>
    </row>
    <row r="391" spans="3:3" x14ac:dyDescent="0.2">
      <c r="C391" s="2" t="s">
        <v>3194</v>
      </c>
    </row>
    <row r="392" spans="3:3" x14ac:dyDescent="0.2">
      <c r="C392" s="2" t="s">
        <v>3249</v>
      </c>
    </row>
    <row r="393" spans="3:3" x14ac:dyDescent="0.2">
      <c r="C393" s="2" t="s">
        <v>3252</v>
      </c>
    </row>
    <row r="394" spans="3:3" x14ac:dyDescent="0.2">
      <c r="C394" s="2" t="s">
        <v>3204</v>
      </c>
    </row>
    <row r="395" spans="3:3" x14ac:dyDescent="0.2">
      <c r="C395" s="2" t="s">
        <v>3186</v>
      </c>
    </row>
    <row r="396" spans="3:3" x14ac:dyDescent="0.2">
      <c r="C396" s="2" t="s">
        <v>3189</v>
      </c>
    </row>
    <row r="397" spans="3:3" x14ac:dyDescent="0.2">
      <c r="C397" s="2" t="s">
        <v>3185</v>
      </c>
    </row>
    <row r="398" spans="3:3" x14ac:dyDescent="0.2">
      <c r="C398" s="2" t="s">
        <v>3102</v>
      </c>
    </row>
    <row r="399" spans="3:3" x14ac:dyDescent="0.2">
      <c r="C399" s="2" t="s">
        <v>3177</v>
      </c>
    </row>
    <row r="400" spans="3:3" x14ac:dyDescent="0.2">
      <c r="C400" s="2" t="s">
        <v>3173</v>
      </c>
    </row>
    <row r="401" spans="3:3" x14ac:dyDescent="0.2">
      <c r="C401" s="2" t="s">
        <v>3176</v>
      </c>
    </row>
    <row r="402" spans="3:3" x14ac:dyDescent="0.2">
      <c r="C402" s="2" t="s">
        <v>3104</v>
      </c>
    </row>
    <row r="403" spans="3:3" x14ac:dyDescent="0.2">
      <c r="C403" s="2" t="s">
        <v>3132</v>
      </c>
    </row>
    <row r="404" spans="3:3" x14ac:dyDescent="0.2">
      <c r="C404" s="2" t="s">
        <v>3121</v>
      </c>
    </row>
    <row r="405" spans="3:3" x14ac:dyDescent="0.2">
      <c r="C405" s="2" t="s">
        <v>3146</v>
      </c>
    </row>
    <row r="406" spans="3:3" x14ac:dyDescent="0.2">
      <c r="C406" s="2" t="s">
        <v>3137</v>
      </c>
    </row>
    <row r="407" spans="3:3" x14ac:dyDescent="0.2">
      <c r="C407" s="2" t="s">
        <v>3161</v>
      </c>
    </row>
    <row r="408" spans="3:3" x14ac:dyDescent="0.2">
      <c r="C408" s="2" t="s">
        <v>3149</v>
      </c>
    </row>
    <row r="409" spans="3:3" x14ac:dyDescent="0.2">
      <c r="C409" s="2" t="s">
        <v>3118</v>
      </c>
    </row>
    <row r="410" spans="3:3" x14ac:dyDescent="0.2">
      <c r="C410" s="2" t="s">
        <v>3197</v>
      </c>
    </row>
    <row r="411" spans="3:3" x14ac:dyDescent="0.2">
      <c r="C411" s="2" t="s">
        <v>3201</v>
      </c>
    </row>
    <row r="412" spans="3:3" x14ac:dyDescent="0.2">
      <c r="C412" s="2" t="s">
        <v>3233</v>
      </c>
    </row>
    <row r="413" spans="3:3" x14ac:dyDescent="0.2">
      <c r="C413" s="2" t="s">
        <v>3141</v>
      </c>
    </row>
    <row r="414" spans="3:3" x14ac:dyDescent="0.2">
      <c r="C414" s="2" t="s">
        <v>3159</v>
      </c>
    </row>
    <row r="415" spans="3:3" x14ac:dyDescent="0.2">
      <c r="C415" s="2" t="s">
        <v>3170</v>
      </c>
    </row>
    <row r="416" spans="3:3" x14ac:dyDescent="0.2">
      <c r="C416" s="2" t="s">
        <v>3089</v>
      </c>
    </row>
    <row r="417" spans="3:3" x14ac:dyDescent="0.2">
      <c r="C417" s="2" t="s">
        <v>3105</v>
      </c>
    </row>
    <row r="418" spans="3:3" x14ac:dyDescent="0.2">
      <c r="C418" s="2" t="s">
        <v>3160</v>
      </c>
    </row>
    <row r="419" spans="3:3" x14ac:dyDescent="0.2">
      <c r="C419" s="2" t="s">
        <v>3158</v>
      </c>
    </row>
    <row r="420" spans="3:3" x14ac:dyDescent="0.2">
      <c r="C420" s="2" t="s">
        <v>3136</v>
      </c>
    </row>
    <row r="421" spans="3:3" x14ac:dyDescent="0.2">
      <c r="C421" s="2" t="s">
        <v>3180</v>
      </c>
    </row>
    <row r="422" spans="3:3" x14ac:dyDescent="0.2">
      <c r="C422" s="2" t="s">
        <v>3150</v>
      </c>
    </row>
    <row r="423" spans="3:3" x14ac:dyDescent="0.2">
      <c r="C423" s="2" t="s">
        <v>3190</v>
      </c>
    </row>
    <row r="424" spans="3:3" x14ac:dyDescent="0.2">
      <c r="C424" s="2" t="s">
        <v>3131</v>
      </c>
    </row>
    <row r="425" spans="3:3" x14ac:dyDescent="0.2">
      <c r="C425" s="2" t="s">
        <v>3034</v>
      </c>
    </row>
    <row r="426" spans="3:3" x14ac:dyDescent="0.2">
      <c r="C426" s="2" t="s">
        <v>3182</v>
      </c>
    </row>
    <row r="427" spans="3:3" x14ac:dyDescent="0.2">
      <c r="C427" s="2" t="s">
        <v>3033</v>
      </c>
    </row>
    <row r="428" spans="3:3" x14ac:dyDescent="0.2">
      <c r="C428" s="2" t="s">
        <v>3090</v>
      </c>
    </row>
    <row r="429" spans="3:3" x14ac:dyDescent="0.2">
      <c r="C429" s="2" t="s">
        <v>3055</v>
      </c>
    </row>
    <row r="430" spans="3:3" x14ac:dyDescent="0.2">
      <c r="C430" s="2" t="s">
        <v>3068</v>
      </c>
    </row>
    <row r="431" spans="3:3" x14ac:dyDescent="0.2">
      <c r="C431" s="2" t="s">
        <v>3042</v>
      </c>
    </row>
    <row r="432" spans="3:3" x14ac:dyDescent="0.2">
      <c r="C432" s="2" t="s">
        <v>3171</v>
      </c>
    </row>
    <row r="433" spans="3:3" x14ac:dyDescent="0.2">
      <c r="C433" s="2" t="s">
        <v>3164</v>
      </c>
    </row>
    <row r="434" spans="3:3" x14ac:dyDescent="0.2">
      <c r="C434" s="2" t="s">
        <v>3027</v>
      </c>
    </row>
    <row r="435" spans="3:3" x14ac:dyDescent="0.2">
      <c r="C435" s="2" t="s">
        <v>3114</v>
      </c>
    </row>
    <row r="436" spans="3:3" x14ac:dyDescent="0.2">
      <c r="C436" s="2" t="s">
        <v>3122</v>
      </c>
    </row>
    <row r="437" spans="3:3" x14ac:dyDescent="0.2">
      <c r="C437" s="2" t="s">
        <v>3184</v>
      </c>
    </row>
    <row r="438" spans="3:3" x14ac:dyDescent="0.2">
      <c r="C438" s="2" t="s">
        <v>3116</v>
      </c>
    </row>
    <row r="439" spans="3:3" x14ac:dyDescent="0.2">
      <c r="C439" s="2" t="s">
        <v>3115</v>
      </c>
    </row>
    <row r="440" spans="3:3" x14ac:dyDescent="0.2">
      <c r="C440" s="2" t="s">
        <v>3127</v>
      </c>
    </row>
    <row r="441" spans="3:3" x14ac:dyDescent="0.2">
      <c r="C441" s="2" t="s">
        <v>3144</v>
      </c>
    </row>
    <row r="442" spans="3:3" x14ac:dyDescent="0.2">
      <c r="C442" s="2" t="s">
        <v>3162</v>
      </c>
    </row>
    <row r="443" spans="3:3" x14ac:dyDescent="0.2">
      <c r="C443" s="2" t="s">
        <v>3086</v>
      </c>
    </row>
    <row r="444" spans="3:3" x14ac:dyDescent="0.2">
      <c r="C444" s="2" t="s">
        <v>3096</v>
      </c>
    </row>
    <row r="445" spans="3:3" x14ac:dyDescent="0.2">
      <c r="C445" s="2" t="s">
        <v>3057</v>
      </c>
    </row>
    <row r="446" spans="3:3" x14ac:dyDescent="0.2">
      <c r="C446" s="2" t="s">
        <v>3047</v>
      </c>
    </row>
    <row r="447" spans="3:3" x14ac:dyDescent="0.2">
      <c r="C447" s="2" t="s">
        <v>3125</v>
      </c>
    </row>
    <row r="448" spans="3:3" x14ac:dyDescent="0.2">
      <c r="C448" s="2" t="s">
        <v>3077</v>
      </c>
    </row>
    <row r="449" spans="3:3" x14ac:dyDescent="0.2">
      <c r="C449" s="2" t="s">
        <v>3065</v>
      </c>
    </row>
    <row r="450" spans="3:3" x14ac:dyDescent="0.2">
      <c r="C450" s="2" t="s">
        <v>3066</v>
      </c>
    </row>
    <row r="451" spans="3:3" x14ac:dyDescent="0.2">
      <c r="C451" s="2" t="s">
        <v>3151</v>
      </c>
    </row>
    <row r="452" spans="3:3" x14ac:dyDescent="0.2">
      <c r="C452" s="2" t="s">
        <v>3148</v>
      </c>
    </row>
    <row r="453" spans="3:3" x14ac:dyDescent="0.2">
      <c r="C453" s="2" t="s">
        <v>3075</v>
      </c>
    </row>
    <row r="454" spans="3:3" x14ac:dyDescent="0.2">
      <c r="C454" s="2" t="s">
        <v>3053</v>
      </c>
    </row>
    <row r="455" spans="3:3" x14ac:dyDescent="0.2">
      <c r="C455" s="2" t="s">
        <v>3120</v>
      </c>
    </row>
    <row r="456" spans="3:3" x14ac:dyDescent="0.2">
      <c r="C456" s="2" t="s">
        <v>3156</v>
      </c>
    </row>
    <row r="457" spans="3:3" x14ac:dyDescent="0.2">
      <c r="C457" s="2" t="s">
        <v>3058</v>
      </c>
    </row>
    <row r="458" spans="3:3" x14ac:dyDescent="0.2">
      <c r="C458" s="2" t="s">
        <v>3064</v>
      </c>
    </row>
    <row r="459" spans="3:3" x14ac:dyDescent="0.2">
      <c r="C459" s="2" t="s">
        <v>3061</v>
      </c>
    </row>
    <row r="460" spans="3:3" x14ac:dyDescent="0.2">
      <c r="C460" s="2" t="s">
        <v>3039</v>
      </c>
    </row>
    <row r="461" spans="3:3" x14ac:dyDescent="0.2">
      <c r="C461" s="2" t="s">
        <v>3052</v>
      </c>
    </row>
    <row r="462" spans="3:3" x14ac:dyDescent="0.2">
      <c r="C462" s="2" t="s">
        <v>3168</v>
      </c>
    </row>
    <row r="463" spans="3:3" x14ac:dyDescent="0.2">
      <c r="C463" s="2" t="s">
        <v>3041</v>
      </c>
    </row>
    <row r="464" spans="3:3" x14ac:dyDescent="0.2">
      <c r="C464" s="2" t="s">
        <v>3071</v>
      </c>
    </row>
    <row r="465" spans="3:3" x14ac:dyDescent="0.2">
      <c r="C465" s="2" t="s">
        <v>3045</v>
      </c>
    </row>
    <row r="466" spans="3:3" x14ac:dyDescent="0.2">
      <c r="C466" s="2" t="s">
        <v>3050</v>
      </c>
    </row>
    <row r="467" spans="3:3" x14ac:dyDescent="0.2">
      <c r="C467" s="2" t="s">
        <v>3165</v>
      </c>
    </row>
    <row r="468" spans="3:3" x14ac:dyDescent="0.2">
      <c r="C468" s="2" t="s">
        <v>3087</v>
      </c>
    </row>
    <row r="469" spans="3:3" x14ac:dyDescent="0.2">
      <c r="C469" s="2" t="s">
        <v>3081</v>
      </c>
    </row>
    <row r="470" spans="3:3" x14ac:dyDescent="0.2">
      <c r="C470" s="2" t="s">
        <v>3093</v>
      </c>
    </row>
    <row r="471" spans="3:3" x14ac:dyDescent="0.2">
      <c r="C471" s="2" t="s">
        <v>3099</v>
      </c>
    </row>
    <row r="472" spans="3:3" x14ac:dyDescent="0.2">
      <c r="C472" s="2" t="s">
        <v>3026</v>
      </c>
    </row>
    <row r="473" spans="3:3" x14ac:dyDescent="0.2">
      <c r="C473" s="2" t="s">
        <v>3035</v>
      </c>
    </row>
    <row r="474" spans="3:3" x14ac:dyDescent="0.2">
      <c r="C474" s="2" t="s">
        <v>3798</v>
      </c>
    </row>
    <row r="475" spans="3:3" x14ac:dyDescent="0.2">
      <c r="C475" s="2" t="s">
        <v>3032</v>
      </c>
    </row>
    <row r="476" spans="3:3" x14ac:dyDescent="0.2">
      <c r="C476" s="2" t="s">
        <v>3084</v>
      </c>
    </row>
    <row r="477" spans="3:3" x14ac:dyDescent="0.2">
      <c r="C477" s="2" t="s">
        <v>3051</v>
      </c>
    </row>
    <row r="478" spans="3:3" x14ac:dyDescent="0.2">
      <c r="C478" s="2" t="s">
        <v>3043</v>
      </c>
    </row>
    <row r="479" spans="3:3" x14ac:dyDescent="0.2">
      <c r="C479" s="2" t="s">
        <v>3799</v>
      </c>
    </row>
    <row r="480" spans="3:3" x14ac:dyDescent="0.2">
      <c r="C480" s="2" t="s">
        <v>3169</v>
      </c>
    </row>
    <row r="481" spans="3:3" x14ac:dyDescent="0.2">
      <c r="C481" s="2" t="s">
        <v>3800</v>
      </c>
    </row>
    <row r="482" spans="3:3" x14ac:dyDescent="0.2">
      <c r="C482" s="2" t="s">
        <v>3088</v>
      </c>
    </row>
    <row r="483" spans="3:3" x14ac:dyDescent="0.2">
      <c r="C483" s="2" t="s">
        <v>3801</v>
      </c>
    </row>
    <row r="484" spans="3:3" x14ac:dyDescent="0.2">
      <c r="C484" s="2" t="s">
        <v>3094</v>
      </c>
    </row>
    <row r="485" spans="3:3" x14ac:dyDescent="0.2">
      <c r="C485" s="2" t="s">
        <v>3092</v>
      </c>
    </row>
    <row r="486" spans="3:3" x14ac:dyDescent="0.2">
      <c r="C486" s="2" t="s">
        <v>3082</v>
      </c>
    </row>
    <row r="487" spans="3:3" x14ac:dyDescent="0.2">
      <c r="C487" s="2" t="s">
        <v>3091</v>
      </c>
    </row>
    <row r="488" spans="3:3" x14ac:dyDescent="0.2">
      <c r="C488" s="2" t="s">
        <v>3062</v>
      </c>
    </row>
    <row r="489" spans="3:3" x14ac:dyDescent="0.2">
      <c r="C489" s="2" t="s">
        <v>3046</v>
      </c>
    </row>
    <row r="490" spans="3:3" x14ac:dyDescent="0.2">
      <c r="C490" s="2" t="s">
        <v>3031</v>
      </c>
    </row>
    <row r="491" spans="3:3" x14ac:dyDescent="0.2">
      <c r="C491" s="2" t="s">
        <v>3802</v>
      </c>
    </row>
    <row r="492" spans="3:3" x14ac:dyDescent="0.2">
      <c r="C492" s="2" t="s">
        <v>3098</v>
      </c>
    </row>
    <row r="493" spans="3:3" x14ac:dyDescent="0.2">
      <c r="C493" s="2" t="s">
        <v>3803</v>
      </c>
    </row>
    <row r="494" spans="3:3" x14ac:dyDescent="0.2">
      <c r="C494" s="2" t="s">
        <v>3036</v>
      </c>
    </row>
    <row r="495" spans="3:3" x14ac:dyDescent="0.2">
      <c r="C495" s="2" t="s">
        <v>3100</v>
      </c>
    </row>
    <row r="496" spans="3:3" x14ac:dyDescent="0.2">
      <c r="C496" s="2" t="s">
        <v>3804</v>
      </c>
    </row>
    <row r="497" spans="3:3" x14ac:dyDescent="0.2">
      <c r="C497" s="2" t="s">
        <v>3805</v>
      </c>
    </row>
    <row r="498" spans="3:3" x14ac:dyDescent="0.2">
      <c r="C498" s="2" t="s">
        <v>3101</v>
      </c>
    </row>
    <row r="499" spans="3:3" x14ac:dyDescent="0.2">
      <c r="C499" s="2" t="s">
        <v>3806</v>
      </c>
    </row>
    <row r="500" spans="3:3" x14ac:dyDescent="0.2">
      <c r="C500" s="2" t="s">
        <v>3807</v>
      </c>
    </row>
    <row r="501" spans="3:3" x14ac:dyDescent="0.2">
      <c r="C501" s="2" t="s">
        <v>3037</v>
      </c>
    </row>
    <row r="502" spans="3:3" x14ac:dyDescent="0.2">
      <c r="C502" s="2" t="s">
        <v>3808</v>
      </c>
    </row>
    <row r="503" spans="3:3" x14ac:dyDescent="0.2">
      <c r="C503" s="2" t="s">
        <v>3809</v>
      </c>
    </row>
    <row r="504" spans="3:3" x14ac:dyDescent="0.2">
      <c r="C504" s="2" t="s">
        <v>3810</v>
      </c>
    </row>
    <row r="505" spans="3:3" x14ac:dyDescent="0.2">
      <c r="C505" s="2" t="s">
        <v>3811</v>
      </c>
    </row>
    <row r="506" spans="3:3" x14ac:dyDescent="0.2">
      <c r="C506" s="2" t="s">
        <v>3812</v>
      </c>
    </row>
    <row r="507" spans="3:3" x14ac:dyDescent="0.2">
      <c r="C507" s="2" t="s">
        <v>3813</v>
      </c>
    </row>
    <row r="508" spans="3:3" x14ac:dyDescent="0.2">
      <c r="C508" s="2" t="s">
        <v>3814</v>
      </c>
    </row>
    <row r="509" spans="3:3" x14ac:dyDescent="0.2">
      <c r="C509" s="2" t="s">
        <v>3815</v>
      </c>
    </row>
    <row r="510" spans="3:3" x14ac:dyDescent="0.2">
      <c r="C510" s="2" t="s">
        <v>3816</v>
      </c>
    </row>
    <row r="511" spans="3:3" x14ac:dyDescent="0.2">
      <c r="C511" s="2" t="s">
        <v>3817</v>
      </c>
    </row>
    <row r="512" spans="3:3" x14ac:dyDescent="0.2">
      <c r="C512" s="2" t="s">
        <v>3818</v>
      </c>
    </row>
    <row r="513" spans="3:3" x14ac:dyDescent="0.2">
      <c r="C513" s="2" t="s">
        <v>3819</v>
      </c>
    </row>
    <row r="514" spans="3:3" x14ac:dyDescent="0.2">
      <c r="C514" s="2" t="s">
        <v>3820</v>
      </c>
    </row>
    <row r="515" spans="3:3" x14ac:dyDescent="0.2">
      <c r="C515" s="2" t="s">
        <v>3821</v>
      </c>
    </row>
    <row r="516" spans="3:3" x14ac:dyDescent="0.2">
      <c r="C516" s="2" t="s">
        <v>3822</v>
      </c>
    </row>
    <row r="517" spans="3:3" x14ac:dyDescent="0.2">
      <c r="C517" s="2" t="s">
        <v>3823</v>
      </c>
    </row>
    <row r="518" spans="3:3" x14ac:dyDescent="0.2">
      <c r="C518" s="2" t="s">
        <v>3824</v>
      </c>
    </row>
    <row r="519" spans="3:3" x14ac:dyDescent="0.2">
      <c r="C519" s="2" t="s">
        <v>3825</v>
      </c>
    </row>
    <row r="520" spans="3:3" x14ac:dyDescent="0.2">
      <c r="C520" s="2" t="s">
        <v>3826</v>
      </c>
    </row>
    <row r="521" spans="3:3" x14ac:dyDescent="0.2">
      <c r="C521" s="2" t="s">
        <v>3827</v>
      </c>
    </row>
    <row r="522" spans="3:3" x14ac:dyDescent="0.2">
      <c r="C522" s="2" t="s">
        <v>3828</v>
      </c>
    </row>
    <row r="523" spans="3:3" x14ac:dyDescent="0.2">
      <c r="C523" s="2" t="s">
        <v>3829</v>
      </c>
    </row>
    <row r="524" spans="3:3" x14ac:dyDescent="0.2">
      <c r="C524" s="2" t="s">
        <v>3830</v>
      </c>
    </row>
    <row r="525" spans="3:3" x14ac:dyDescent="0.2">
      <c r="C525" s="2" t="s">
        <v>3831</v>
      </c>
    </row>
    <row r="526" spans="3:3" x14ac:dyDescent="0.2">
      <c r="C526" s="2" t="s">
        <v>3832</v>
      </c>
    </row>
    <row r="527" spans="3:3" x14ac:dyDescent="0.2">
      <c r="C527" s="2" t="s">
        <v>3833</v>
      </c>
    </row>
    <row r="528" spans="3:3" x14ac:dyDescent="0.2">
      <c r="C528" s="2" t="s">
        <v>3834</v>
      </c>
    </row>
    <row r="529" spans="3:3" x14ac:dyDescent="0.2">
      <c r="C529" s="2" t="s">
        <v>3835</v>
      </c>
    </row>
    <row r="530" spans="3:3" x14ac:dyDescent="0.2">
      <c r="C530" s="2" t="s">
        <v>3836</v>
      </c>
    </row>
    <row r="531" spans="3:3" x14ac:dyDescent="0.2">
      <c r="C531" s="2" t="s">
        <v>3837</v>
      </c>
    </row>
    <row r="532" spans="3:3" x14ac:dyDescent="0.2">
      <c r="C532" s="2" t="s">
        <v>3838</v>
      </c>
    </row>
    <row r="533" spans="3:3" x14ac:dyDescent="0.2">
      <c r="C533" s="2" t="s">
        <v>3839</v>
      </c>
    </row>
    <row r="534" spans="3:3" x14ac:dyDescent="0.2">
      <c r="C534" s="2" t="s">
        <v>3840</v>
      </c>
    </row>
    <row r="535" spans="3:3" x14ac:dyDescent="0.2">
      <c r="C535" s="2" t="s">
        <v>3841</v>
      </c>
    </row>
    <row r="536" spans="3:3" x14ac:dyDescent="0.2">
      <c r="C536" s="2" t="s">
        <v>3842</v>
      </c>
    </row>
    <row r="537" spans="3:3" x14ac:dyDescent="0.2">
      <c r="C537" s="2" t="s">
        <v>3843</v>
      </c>
    </row>
    <row r="538" spans="3:3" x14ac:dyDescent="0.2">
      <c r="C538" s="2" t="s">
        <v>3844</v>
      </c>
    </row>
    <row r="539" spans="3:3" x14ac:dyDescent="0.2">
      <c r="C539" s="2" t="s">
        <v>3845</v>
      </c>
    </row>
    <row r="540" spans="3:3" x14ac:dyDescent="0.2">
      <c r="C540" s="2" t="s">
        <v>3846</v>
      </c>
    </row>
    <row r="541" spans="3:3" x14ac:dyDescent="0.2">
      <c r="C541" s="2" t="s">
        <v>3847</v>
      </c>
    </row>
    <row r="542" spans="3:3" x14ac:dyDescent="0.2">
      <c r="C542" s="2" t="s">
        <v>3848</v>
      </c>
    </row>
    <row r="543" spans="3:3" x14ac:dyDescent="0.2">
      <c r="C543" s="2" t="s">
        <v>3849</v>
      </c>
    </row>
    <row r="544" spans="3:3" x14ac:dyDescent="0.2">
      <c r="C544" s="2" t="s">
        <v>3850</v>
      </c>
    </row>
    <row r="545" spans="3:3" x14ac:dyDescent="0.2">
      <c r="C545" s="2" t="s">
        <v>3851</v>
      </c>
    </row>
    <row r="546" spans="3:3" x14ac:dyDescent="0.2">
      <c r="C546" s="2" t="s">
        <v>3852</v>
      </c>
    </row>
    <row r="547" spans="3:3" x14ac:dyDescent="0.2">
      <c r="C547" s="2" t="s">
        <v>3853</v>
      </c>
    </row>
    <row r="548" spans="3:3" x14ac:dyDescent="0.2">
      <c r="C548" s="2" t="s">
        <v>3854</v>
      </c>
    </row>
    <row r="549" spans="3:3" x14ac:dyDescent="0.2">
      <c r="C549" s="2" t="s">
        <v>3855</v>
      </c>
    </row>
    <row r="550" spans="3:3" x14ac:dyDescent="0.2">
      <c r="C550" s="2" t="s">
        <v>3856</v>
      </c>
    </row>
    <row r="551" spans="3:3" x14ac:dyDescent="0.2">
      <c r="C551" s="2" t="s">
        <v>3857</v>
      </c>
    </row>
    <row r="552" spans="3:3" x14ac:dyDescent="0.2">
      <c r="C552" s="2" t="s">
        <v>3858</v>
      </c>
    </row>
    <row r="553" spans="3:3" x14ac:dyDescent="0.2">
      <c r="C553" s="2" t="s">
        <v>3859</v>
      </c>
    </row>
    <row r="554" spans="3:3" x14ac:dyDescent="0.2">
      <c r="C554" s="2" t="s">
        <v>3860</v>
      </c>
    </row>
    <row r="555" spans="3:3" x14ac:dyDescent="0.2">
      <c r="C555" s="2" t="s">
        <v>3861</v>
      </c>
    </row>
    <row r="556" spans="3:3" x14ac:dyDescent="0.2">
      <c r="C556" s="2" t="s">
        <v>3862</v>
      </c>
    </row>
    <row r="557" spans="3:3" x14ac:dyDescent="0.2">
      <c r="C557" s="2" t="s">
        <v>3863</v>
      </c>
    </row>
    <row r="558" spans="3:3" x14ac:dyDescent="0.2">
      <c r="C558" s="2" t="s">
        <v>3864</v>
      </c>
    </row>
    <row r="559" spans="3:3" x14ac:dyDescent="0.2">
      <c r="C559" s="2" t="s">
        <v>3865</v>
      </c>
    </row>
    <row r="560" spans="3:3" x14ac:dyDescent="0.2">
      <c r="C560" s="2" t="s">
        <v>3866</v>
      </c>
    </row>
    <row r="561" spans="3:3" x14ac:dyDescent="0.2">
      <c r="C561" s="2" t="s">
        <v>3867</v>
      </c>
    </row>
    <row r="562" spans="3:3" x14ac:dyDescent="0.2">
      <c r="C562" s="2" t="s">
        <v>3868</v>
      </c>
    </row>
    <row r="563" spans="3:3" x14ac:dyDescent="0.2">
      <c r="C563" s="2" t="s">
        <v>3869</v>
      </c>
    </row>
    <row r="564" spans="3:3" x14ac:dyDescent="0.2">
      <c r="C564" s="2" t="s">
        <v>3870</v>
      </c>
    </row>
    <row r="565" spans="3:3" x14ac:dyDescent="0.2">
      <c r="C565" s="2" t="s">
        <v>3871</v>
      </c>
    </row>
    <row r="566" spans="3:3" x14ac:dyDescent="0.2">
      <c r="C566" s="2" t="s">
        <v>3872</v>
      </c>
    </row>
    <row r="567" spans="3:3" x14ac:dyDescent="0.2">
      <c r="C567" s="2" t="s">
        <v>3873</v>
      </c>
    </row>
    <row r="568" spans="3:3" x14ac:dyDescent="0.2">
      <c r="C568" s="2" t="s">
        <v>3874</v>
      </c>
    </row>
    <row r="569" spans="3:3" x14ac:dyDescent="0.2">
      <c r="C569" s="2" t="s">
        <v>3875</v>
      </c>
    </row>
    <row r="570" spans="3:3" x14ac:dyDescent="0.2">
      <c r="C570" s="2" t="s">
        <v>3876</v>
      </c>
    </row>
    <row r="571" spans="3:3" x14ac:dyDescent="0.2">
      <c r="C571" s="2" t="s">
        <v>3877</v>
      </c>
    </row>
    <row r="572" spans="3:3" x14ac:dyDescent="0.2">
      <c r="C572" s="2" t="s">
        <v>3878</v>
      </c>
    </row>
    <row r="573" spans="3:3" x14ac:dyDescent="0.2">
      <c r="C573" s="2" t="s">
        <v>3879</v>
      </c>
    </row>
    <row r="574" spans="3:3" x14ac:dyDescent="0.2">
      <c r="C574" s="2" t="s">
        <v>3880</v>
      </c>
    </row>
    <row r="575" spans="3:3" x14ac:dyDescent="0.2">
      <c r="C575" s="2" t="s">
        <v>3881</v>
      </c>
    </row>
    <row r="576" spans="3:3" x14ac:dyDescent="0.2">
      <c r="C576" s="2" t="s">
        <v>3882</v>
      </c>
    </row>
    <row r="577" spans="3:3" x14ac:dyDescent="0.2">
      <c r="C577" s="2" t="s">
        <v>3883</v>
      </c>
    </row>
    <row r="578" spans="3:3" x14ac:dyDescent="0.2">
      <c r="C578" s="2" t="s">
        <v>3884</v>
      </c>
    </row>
    <row r="579" spans="3:3" x14ac:dyDescent="0.2">
      <c r="C579" s="2" t="s">
        <v>3885</v>
      </c>
    </row>
    <row r="580" spans="3:3" x14ac:dyDescent="0.2">
      <c r="C580" s="2" t="s">
        <v>3886</v>
      </c>
    </row>
    <row r="581" spans="3:3" x14ac:dyDescent="0.2">
      <c r="C581" s="2" t="s">
        <v>3887</v>
      </c>
    </row>
    <row r="582" spans="3:3" x14ac:dyDescent="0.2">
      <c r="C582" s="2" t="s">
        <v>3888</v>
      </c>
    </row>
    <row r="583" spans="3:3" x14ac:dyDescent="0.2">
      <c r="C583" s="2" t="s">
        <v>3889</v>
      </c>
    </row>
    <row r="584" spans="3:3" x14ac:dyDescent="0.2">
      <c r="C584" s="2" t="s">
        <v>3890</v>
      </c>
    </row>
    <row r="585" spans="3:3" x14ac:dyDescent="0.2">
      <c r="C585" s="2" t="s">
        <v>3891</v>
      </c>
    </row>
    <row r="586" spans="3:3" x14ac:dyDescent="0.2">
      <c r="C586" s="2" t="s">
        <v>3892</v>
      </c>
    </row>
    <row r="587" spans="3:3" x14ac:dyDescent="0.2">
      <c r="C587" s="2" t="s">
        <v>3893</v>
      </c>
    </row>
    <row r="588" spans="3:3" x14ac:dyDescent="0.2">
      <c r="C588" s="2" t="s">
        <v>3894</v>
      </c>
    </row>
    <row r="589" spans="3:3" x14ac:dyDescent="0.2">
      <c r="C589" s="2" t="s">
        <v>3895</v>
      </c>
    </row>
    <row r="590" spans="3:3" x14ac:dyDescent="0.2">
      <c r="C590" s="2" t="s">
        <v>3896</v>
      </c>
    </row>
    <row r="591" spans="3:3" x14ac:dyDescent="0.2">
      <c r="C591" s="2" t="s">
        <v>3897</v>
      </c>
    </row>
    <row r="592" spans="3:3" x14ac:dyDescent="0.2">
      <c r="C592" s="2" t="s">
        <v>3898</v>
      </c>
    </row>
    <row r="593" spans="3:3" x14ac:dyDescent="0.2">
      <c r="C593" s="2" t="s">
        <v>3899</v>
      </c>
    </row>
    <row r="594" spans="3:3" x14ac:dyDescent="0.2">
      <c r="C594" s="2" t="s">
        <v>3900</v>
      </c>
    </row>
    <row r="595" spans="3:3" x14ac:dyDescent="0.2">
      <c r="C595" s="2" t="s">
        <v>3901</v>
      </c>
    </row>
    <row r="596" spans="3:3" x14ac:dyDescent="0.2">
      <c r="C596" s="2" t="s">
        <v>3902</v>
      </c>
    </row>
    <row r="597" spans="3:3" x14ac:dyDescent="0.2">
      <c r="C597" s="2" t="s">
        <v>3377</v>
      </c>
    </row>
    <row r="598" spans="3:3" x14ac:dyDescent="0.2">
      <c r="C598" s="2" t="s">
        <v>3275</v>
      </c>
    </row>
    <row r="599" spans="3:3" x14ac:dyDescent="0.2">
      <c r="C599" s="2" t="s">
        <v>3044</v>
      </c>
    </row>
    <row r="600" spans="3:3" x14ac:dyDescent="0.2">
      <c r="C600" s="2" t="s">
        <v>3903</v>
      </c>
    </row>
    <row r="601" spans="3:3" x14ac:dyDescent="0.2">
      <c r="C601" s="2" t="s">
        <v>3904</v>
      </c>
    </row>
    <row r="602" spans="3:3" x14ac:dyDescent="0.2">
      <c r="C602" s="2" t="s">
        <v>3905</v>
      </c>
    </row>
    <row r="603" spans="3:3" x14ac:dyDescent="0.2">
      <c r="C603" s="2" t="s">
        <v>3108</v>
      </c>
    </row>
    <row r="604" spans="3:3" x14ac:dyDescent="0.2">
      <c r="C604" s="2" t="s">
        <v>3155</v>
      </c>
    </row>
    <row r="605" spans="3:3" x14ac:dyDescent="0.2">
      <c r="C605" s="2" t="s">
        <v>3906</v>
      </c>
    </row>
    <row r="606" spans="3:3" x14ac:dyDescent="0.2">
      <c r="C606" s="2" t="s">
        <v>3907</v>
      </c>
    </row>
    <row r="607" spans="3:3" x14ac:dyDescent="0.2">
      <c r="C607" s="2" t="s">
        <v>3908</v>
      </c>
    </row>
    <row r="608" spans="3:3" x14ac:dyDescent="0.2">
      <c r="C608" s="2" t="s">
        <v>3128</v>
      </c>
    </row>
    <row r="609" spans="3:3" x14ac:dyDescent="0.2">
      <c r="C609" s="2" t="s">
        <v>3179</v>
      </c>
    </row>
    <row r="610" spans="3:3" x14ac:dyDescent="0.2">
      <c r="C610" s="2" t="s">
        <v>3225</v>
      </c>
    </row>
    <row r="611" spans="3:3" x14ac:dyDescent="0.2">
      <c r="C611" s="2" t="s">
        <v>3219</v>
      </c>
    </row>
    <row r="612" spans="3:3" x14ac:dyDescent="0.2">
      <c r="C612" s="2" t="s">
        <v>3909</v>
      </c>
    </row>
    <row r="613" spans="3:3" x14ac:dyDescent="0.2">
      <c r="C613" s="2" t="s">
        <v>3254</v>
      </c>
    </row>
    <row r="614" spans="3:3" x14ac:dyDescent="0.2">
      <c r="C614" s="2" t="s">
        <v>3133</v>
      </c>
    </row>
  </sheetData>
  <mergeCells count="3">
    <mergeCell ref="A3:A4"/>
    <mergeCell ref="A29:L29"/>
    <mergeCell ref="O29:P29"/>
  </mergeCells>
  <conditionalFormatting sqref="B3">
    <cfRule type="duplicateValues" dxfId="42" priority="4"/>
  </conditionalFormatting>
  <conditionalFormatting sqref="B4:B28">
    <cfRule type="duplicateValues" dxfId="41" priority="86"/>
  </conditionalFormatting>
  <conditionalFormatting sqref="C38:C614">
    <cfRule type="duplicateValues" dxfId="40" priority="3"/>
  </conditionalFormatting>
  <conditionalFormatting sqref="C1:C1048576">
    <cfRule type="duplicateValues" dxfId="34" priority="2"/>
    <cfRule type="duplicateValues" dxfId="3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4"/>
  <sheetViews>
    <sheetView zoomScale="110" zoomScaleNormal="110" workbookViewId="0">
      <pane xSplit="3" ySplit="2" topLeftCell="D90" activePane="bottomRight" state="frozen"/>
      <selection activeCell="F207" sqref="F207"/>
      <selection pane="topRight" activeCell="F207" sqref="F207"/>
      <selection pane="bottomLeft" activeCell="F207" sqref="F207"/>
      <selection pane="bottomRight" activeCell="G7" sqref="G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0.75" customHeight="1" x14ac:dyDescent="0.2">
      <c r="A3" s="141" t="s">
        <v>3444</v>
      </c>
      <c r="B3" s="73" t="s">
        <v>3445</v>
      </c>
      <c r="C3" s="9" t="s">
        <v>3446</v>
      </c>
      <c r="D3" s="75" t="s">
        <v>292</v>
      </c>
      <c r="E3" s="13">
        <v>44425</v>
      </c>
      <c r="F3" s="75" t="s">
        <v>1452</v>
      </c>
      <c r="G3" s="13">
        <v>44427</v>
      </c>
      <c r="H3" s="10" t="s">
        <v>2180</v>
      </c>
      <c r="I3" s="1">
        <v>100</v>
      </c>
      <c r="J3" s="1">
        <v>61</v>
      </c>
      <c r="K3" s="1">
        <v>45</v>
      </c>
      <c r="L3" s="1">
        <v>8</v>
      </c>
      <c r="M3" s="79">
        <v>68.625</v>
      </c>
      <c r="N3" s="8">
        <v>69</v>
      </c>
      <c r="O3" s="62">
        <v>3000</v>
      </c>
      <c r="P3" s="63">
        <f>Table224523689101112131415161718192021222423456723456891011121314151617181920212223242526272829303132[[#This Row],[PEMBULATAN]]*O3</f>
        <v>207000</v>
      </c>
    </row>
    <row r="4" spans="1:16" ht="30.75" customHeight="1" x14ac:dyDescent="0.2">
      <c r="A4" s="142"/>
      <c r="B4" s="74"/>
      <c r="C4" s="9" t="s">
        <v>3447</v>
      </c>
      <c r="D4" s="75" t="s">
        <v>292</v>
      </c>
      <c r="E4" s="13">
        <v>44425</v>
      </c>
      <c r="F4" s="75" t="s">
        <v>1452</v>
      </c>
      <c r="G4" s="13">
        <v>44427</v>
      </c>
      <c r="H4" s="10" t="s">
        <v>2180</v>
      </c>
      <c r="I4" s="1">
        <v>100</v>
      </c>
      <c r="J4" s="1">
        <v>61</v>
      </c>
      <c r="K4" s="1">
        <v>38</v>
      </c>
      <c r="L4" s="1">
        <v>14</v>
      </c>
      <c r="M4" s="79">
        <v>57.95</v>
      </c>
      <c r="N4" s="8">
        <v>58</v>
      </c>
      <c r="O4" s="62">
        <v>3000</v>
      </c>
      <c r="P4" s="63">
        <f>Table224523689101112131415161718192021222423456723456891011121314151617181920212223242526272829303132[[#This Row],[PEMBULATAN]]*O4</f>
        <v>174000</v>
      </c>
    </row>
    <row r="5" spans="1:16" ht="30.75" customHeight="1" x14ac:dyDescent="0.2">
      <c r="A5" s="90"/>
      <c r="B5" s="74"/>
      <c r="C5" s="85" t="s">
        <v>3448</v>
      </c>
      <c r="D5" s="77" t="s">
        <v>292</v>
      </c>
      <c r="E5" s="13">
        <v>44425</v>
      </c>
      <c r="F5" s="75" t="s">
        <v>1452</v>
      </c>
      <c r="G5" s="13">
        <v>44427</v>
      </c>
      <c r="H5" s="76" t="s">
        <v>2180</v>
      </c>
      <c r="I5" s="15">
        <v>102</v>
      </c>
      <c r="J5" s="15">
        <v>60</v>
      </c>
      <c r="K5" s="15">
        <v>34</v>
      </c>
      <c r="L5" s="15">
        <v>10</v>
      </c>
      <c r="M5" s="80">
        <v>52.02</v>
      </c>
      <c r="N5" s="71">
        <v>52</v>
      </c>
      <c r="O5" s="62">
        <v>3000</v>
      </c>
      <c r="P5" s="63">
        <f>Table224523689101112131415161718192021222423456723456891011121314151617181920212223242526272829303132[[#This Row],[PEMBULATAN]]*O5</f>
        <v>156000</v>
      </c>
    </row>
    <row r="6" spans="1:16" ht="30.75" customHeight="1" x14ac:dyDescent="0.2">
      <c r="A6" s="90"/>
      <c r="B6" s="74"/>
      <c r="C6" s="85" t="s">
        <v>3449</v>
      </c>
      <c r="D6" s="77" t="s">
        <v>292</v>
      </c>
      <c r="E6" s="13">
        <v>44425</v>
      </c>
      <c r="F6" s="75" t="s">
        <v>1452</v>
      </c>
      <c r="G6" s="13">
        <v>44427</v>
      </c>
      <c r="H6" s="76" t="s">
        <v>2180</v>
      </c>
      <c r="I6" s="15">
        <v>106</v>
      </c>
      <c r="J6" s="15">
        <v>55</v>
      </c>
      <c r="K6" s="15">
        <v>28</v>
      </c>
      <c r="L6" s="15">
        <v>16</v>
      </c>
      <c r="M6" s="80">
        <v>40.81</v>
      </c>
      <c r="N6" s="71">
        <v>41</v>
      </c>
      <c r="O6" s="62">
        <v>3000</v>
      </c>
      <c r="P6" s="63">
        <f>Table224523689101112131415161718192021222423456723456891011121314151617181920212223242526272829303132[[#This Row],[PEMBULATAN]]*O6</f>
        <v>123000</v>
      </c>
    </row>
    <row r="7" spans="1:16" ht="30.75" customHeight="1" x14ac:dyDescent="0.2">
      <c r="A7" s="90"/>
      <c r="B7" s="74"/>
      <c r="C7" s="85" t="s">
        <v>3450</v>
      </c>
      <c r="D7" s="77" t="s">
        <v>292</v>
      </c>
      <c r="E7" s="13">
        <v>44425</v>
      </c>
      <c r="F7" s="75" t="s">
        <v>1452</v>
      </c>
      <c r="G7" s="13">
        <v>44427</v>
      </c>
      <c r="H7" s="76" t="s">
        <v>2180</v>
      </c>
      <c r="I7" s="15">
        <v>48</v>
      </c>
      <c r="J7" s="15">
        <v>32</v>
      </c>
      <c r="K7" s="15">
        <v>22</v>
      </c>
      <c r="L7" s="15">
        <v>4</v>
      </c>
      <c r="M7" s="80">
        <v>8.4480000000000004</v>
      </c>
      <c r="N7" s="71">
        <v>8</v>
      </c>
      <c r="O7" s="62">
        <v>3000</v>
      </c>
      <c r="P7" s="63">
        <f>Table224523689101112131415161718192021222423456723456891011121314151617181920212223242526272829303132[[#This Row],[PEMBULATAN]]*O7</f>
        <v>24000</v>
      </c>
    </row>
    <row r="8" spans="1:16" ht="30.75" customHeight="1" x14ac:dyDescent="0.2">
      <c r="A8" s="90"/>
      <c r="B8" s="74"/>
      <c r="C8" s="85" t="s">
        <v>3451</v>
      </c>
      <c r="D8" s="77" t="s">
        <v>292</v>
      </c>
      <c r="E8" s="13">
        <v>44425</v>
      </c>
      <c r="F8" s="75" t="s">
        <v>1452</v>
      </c>
      <c r="G8" s="13">
        <v>44427</v>
      </c>
      <c r="H8" s="76" t="s">
        <v>2180</v>
      </c>
      <c r="I8" s="15">
        <v>57</v>
      </c>
      <c r="J8" s="15">
        <v>41</v>
      </c>
      <c r="K8" s="15">
        <v>22</v>
      </c>
      <c r="L8" s="15">
        <v>4</v>
      </c>
      <c r="M8" s="80">
        <v>12.8535</v>
      </c>
      <c r="N8" s="71">
        <v>13</v>
      </c>
      <c r="O8" s="62">
        <v>3000</v>
      </c>
      <c r="P8" s="63">
        <f>Table224523689101112131415161718192021222423456723456891011121314151617181920212223242526272829303132[[#This Row],[PEMBULATAN]]*O8</f>
        <v>39000</v>
      </c>
    </row>
    <row r="9" spans="1:16" ht="30.75" customHeight="1" x14ac:dyDescent="0.2">
      <c r="A9" s="90"/>
      <c r="B9" s="74"/>
      <c r="C9" s="85" t="s">
        <v>3452</v>
      </c>
      <c r="D9" s="77" t="s">
        <v>292</v>
      </c>
      <c r="E9" s="13">
        <v>44425</v>
      </c>
      <c r="F9" s="75" t="s">
        <v>1452</v>
      </c>
      <c r="G9" s="13">
        <v>44427</v>
      </c>
      <c r="H9" s="76" t="s">
        <v>2180</v>
      </c>
      <c r="I9" s="15">
        <v>62</v>
      </c>
      <c r="J9" s="15">
        <v>52</v>
      </c>
      <c r="K9" s="15">
        <v>35</v>
      </c>
      <c r="L9" s="15">
        <v>10</v>
      </c>
      <c r="M9" s="80">
        <v>28.21</v>
      </c>
      <c r="N9" s="71">
        <v>28</v>
      </c>
      <c r="O9" s="62">
        <v>3000</v>
      </c>
      <c r="P9" s="63">
        <f>Table224523689101112131415161718192021222423456723456891011121314151617181920212223242526272829303132[[#This Row],[PEMBULATAN]]*O9</f>
        <v>84000</v>
      </c>
    </row>
    <row r="10" spans="1:16" ht="30.75" customHeight="1" x14ac:dyDescent="0.2">
      <c r="A10" s="90"/>
      <c r="B10" s="74"/>
      <c r="C10" s="85" t="s">
        <v>3453</v>
      </c>
      <c r="D10" s="77" t="s">
        <v>292</v>
      </c>
      <c r="E10" s="13">
        <v>44425</v>
      </c>
      <c r="F10" s="75" t="s">
        <v>1452</v>
      </c>
      <c r="G10" s="13">
        <v>44427</v>
      </c>
      <c r="H10" s="76" t="s">
        <v>2180</v>
      </c>
      <c r="I10" s="15">
        <v>91</v>
      </c>
      <c r="J10" s="15">
        <v>54</v>
      </c>
      <c r="K10" s="15">
        <v>37</v>
      </c>
      <c r="L10" s="15">
        <v>14</v>
      </c>
      <c r="M10" s="80">
        <v>45.454500000000003</v>
      </c>
      <c r="N10" s="71">
        <v>45</v>
      </c>
      <c r="O10" s="62">
        <v>3000</v>
      </c>
      <c r="P10" s="63">
        <f>Table224523689101112131415161718192021222423456723456891011121314151617181920212223242526272829303132[[#This Row],[PEMBULATAN]]*O10</f>
        <v>135000</v>
      </c>
    </row>
    <row r="11" spans="1:16" ht="30.75" customHeight="1" x14ac:dyDescent="0.2">
      <c r="A11" s="90"/>
      <c r="B11" s="74"/>
      <c r="C11" s="85" t="s">
        <v>3454</v>
      </c>
      <c r="D11" s="77" t="s">
        <v>292</v>
      </c>
      <c r="E11" s="13">
        <v>44425</v>
      </c>
      <c r="F11" s="75" t="s">
        <v>1452</v>
      </c>
      <c r="G11" s="13">
        <v>44427</v>
      </c>
      <c r="H11" s="76" t="s">
        <v>2180</v>
      </c>
      <c r="I11" s="15">
        <v>78</v>
      </c>
      <c r="J11" s="15">
        <v>53</v>
      </c>
      <c r="K11" s="15">
        <v>27</v>
      </c>
      <c r="L11" s="15">
        <v>9</v>
      </c>
      <c r="M11" s="80">
        <v>27.904499999999999</v>
      </c>
      <c r="N11" s="71">
        <v>28</v>
      </c>
      <c r="O11" s="62">
        <v>3000</v>
      </c>
      <c r="P11" s="63">
        <f>Table224523689101112131415161718192021222423456723456891011121314151617181920212223242526272829303132[[#This Row],[PEMBULATAN]]*O11</f>
        <v>84000</v>
      </c>
    </row>
    <row r="12" spans="1:16" ht="30.75" customHeight="1" x14ac:dyDescent="0.2">
      <c r="A12" s="90"/>
      <c r="B12" s="74"/>
      <c r="C12" s="85" t="s">
        <v>3455</v>
      </c>
      <c r="D12" s="77" t="s">
        <v>292</v>
      </c>
      <c r="E12" s="13">
        <v>44425</v>
      </c>
      <c r="F12" s="75" t="s">
        <v>1452</v>
      </c>
      <c r="G12" s="13">
        <v>44427</v>
      </c>
      <c r="H12" s="76" t="s">
        <v>2180</v>
      </c>
      <c r="I12" s="15">
        <v>103</v>
      </c>
      <c r="J12" s="15">
        <v>56</v>
      </c>
      <c r="K12" s="15">
        <v>30</v>
      </c>
      <c r="L12" s="15">
        <v>15</v>
      </c>
      <c r="M12" s="80">
        <v>43.26</v>
      </c>
      <c r="N12" s="71">
        <v>43</v>
      </c>
      <c r="O12" s="62">
        <v>3000</v>
      </c>
      <c r="P12" s="63">
        <f>Table224523689101112131415161718192021222423456723456891011121314151617181920212223242526272829303132[[#This Row],[PEMBULATAN]]*O12</f>
        <v>129000</v>
      </c>
    </row>
    <row r="13" spans="1:16" ht="30.75" customHeight="1" x14ac:dyDescent="0.2">
      <c r="A13" s="90"/>
      <c r="B13" s="74"/>
      <c r="C13" s="85" t="s">
        <v>3456</v>
      </c>
      <c r="D13" s="77" t="s">
        <v>292</v>
      </c>
      <c r="E13" s="13">
        <v>44425</v>
      </c>
      <c r="F13" s="75" t="s">
        <v>1452</v>
      </c>
      <c r="G13" s="13">
        <v>44427</v>
      </c>
      <c r="H13" s="76" t="s">
        <v>2180</v>
      </c>
      <c r="I13" s="15">
        <v>77</v>
      </c>
      <c r="J13" s="15">
        <v>60</v>
      </c>
      <c r="K13" s="15">
        <v>23</v>
      </c>
      <c r="L13" s="15">
        <v>13</v>
      </c>
      <c r="M13" s="80">
        <v>26.565000000000001</v>
      </c>
      <c r="N13" s="71">
        <v>27</v>
      </c>
      <c r="O13" s="62">
        <v>3000</v>
      </c>
      <c r="P13" s="63">
        <f>Table224523689101112131415161718192021222423456723456891011121314151617181920212223242526272829303132[[#This Row],[PEMBULATAN]]*O13</f>
        <v>81000</v>
      </c>
    </row>
    <row r="14" spans="1:16" ht="30.75" customHeight="1" x14ac:dyDescent="0.2">
      <c r="A14" s="90"/>
      <c r="B14" s="74"/>
      <c r="C14" s="85" t="s">
        <v>3457</v>
      </c>
      <c r="D14" s="77" t="s">
        <v>292</v>
      </c>
      <c r="E14" s="13">
        <v>44425</v>
      </c>
      <c r="F14" s="75" t="s">
        <v>1452</v>
      </c>
      <c r="G14" s="13">
        <v>44427</v>
      </c>
      <c r="H14" s="76" t="s">
        <v>2180</v>
      </c>
      <c r="I14" s="15">
        <v>90</v>
      </c>
      <c r="J14" s="15">
        <v>63</v>
      </c>
      <c r="K14" s="15">
        <v>25</v>
      </c>
      <c r="L14" s="15">
        <v>16</v>
      </c>
      <c r="M14" s="80">
        <v>35.4375</v>
      </c>
      <c r="N14" s="71">
        <v>35</v>
      </c>
      <c r="O14" s="62">
        <v>3000</v>
      </c>
      <c r="P14" s="63">
        <f>Table224523689101112131415161718192021222423456723456891011121314151617181920212223242526272829303132[[#This Row],[PEMBULATAN]]*O14</f>
        <v>105000</v>
      </c>
    </row>
    <row r="15" spans="1:16" ht="30.75" customHeight="1" x14ac:dyDescent="0.2">
      <c r="A15" s="90"/>
      <c r="B15" s="74"/>
      <c r="C15" s="85" t="s">
        <v>3458</v>
      </c>
      <c r="D15" s="77" t="s">
        <v>292</v>
      </c>
      <c r="E15" s="13">
        <v>44425</v>
      </c>
      <c r="F15" s="75" t="s">
        <v>1452</v>
      </c>
      <c r="G15" s="13">
        <v>44427</v>
      </c>
      <c r="H15" s="76" t="s">
        <v>2180</v>
      </c>
      <c r="I15" s="15">
        <v>60</v>
      </c>
      <c r="J15" s="15">
        <v>37</v>
      </c>
      <c r="K15" s="15">
        <v>25</v>
      </c>
      <c r="L15" s="15">
        <v>7</v>
      </c>
      <c r="M15" s="80">
        <v>13.875</v>
      </c>
      <c r="N15" s="71">
        <v>14</v>
      </c>
      <c r="O15" s="62">
        <v>3000</v>
      </c>
      <c r="P15" s="63">
        <f>Table224523689101112131415161718192021222423456723456891011121314151617181920212223242526272829303132[[#This Row],[PEMBULATAN]]*O15</f>
        <v>42000</v>
      </c>
    </row>
    <row r="16" spans="1:16" ht="30.75" customHeight="1" x14ac:dyDescent="0.2">
      <c r="A16" s="90"/>
      <c r="B16" s="74"/>
      <c r="C16" s="85" t="s">
        <v>3459</v>
      </c>
      <c r="D16" s="77" t="s">
        <v>292</v>
      </c>
      <c r="E16" s="13">
        <v>44425</v>
      </c>
      <c r="F16" s="75" t="s">
        <v>1452</v>
      </c>
      <c r="G16" s="13">
        <v>44427</v>
      </c>
      <c r="H16" s="76" t="s">
        <v>2180</v>
      </c>
      <c r="I16" s="15">
        <v>102</v>
      </c>
      <c r="J16" s="15">
        <v>54</v>
      </c>
      <c r="K16" s="15">
        <v>38</v>
      </c>
      <c r="L16" s="15">
        <v>29</v>
      </c>
      <c r="M16" s="80">
        <v>52.326000000000001</v>
      </c>
      <c r="N16" s="71">
        <v>52</v>
      </c>
      <c r="O16" s="62">
        <v>3000</v>
      </c>
      <c r="P16" s="63">
        <f>Table224523689101112131415161718192021222423456723456891011121314151617181920212223242526272829303132[[#This Row],[PEMBULATAN]]*O16</f>
        <v>156000</v>
      </c>
    </row>
    <row r="17" spans="1:16" ht="30.75" customHeight="1" x14ac:dyDescent="0.2">
      <c r="A17" s="90"/>
      <c r="B17" s="74"/>
      <c r="C17" s="85" t="s">
        <v>3460</v>
      </c>
      <c r="D17" s="77" t="s">
        <v>292</v>
      </c>
      <c r="E17" s="13">
        <v>44425</v>
      </c>
      <c r="F17" s="75" t="s">
        <v>1452</v>
      </c>
      <c r="G17" s="13">
        <v>44427</v>
      </c>
      <c r="H17" s="76" t="s">
        <v>2180</v>
      </c>
      <c r="I17" s="15">
        <v>60</v>
      </c>
      <c r="J17" s="15">
        <v>60</v>
      </c>
      <c r="K17" s="15">
        <v>28</v>
      </c>
      <c r="L17" s="15">
        <v>8</v>
      </c>
      <c r="M17" s="80">
        <v>25.2</v>
      </c>
      <c r="N17" s="71">
        <v>25</v>
      </c>
      <c r="O17" s="62">
        <v>3000</v>
      </c>
      <c r="P17" s="63">
        <f>Table224523689101112131415161718192021222423456723456891011121314151617181920212223242526272829303132[[#This Row],[PEMBULATAN]]*O17</f>
        <v>75000</v>
      </c>
    </row>
    <row r="18" spans="1:16" ht="30.75" customHeight="1" x14ac:dyDescent="0.2">
      <c r="A18" s="90"/>
      <c r="B18" s="74"/>
      <c r="C18" s="85" t="s">
        <v>3461</v>
      </c>
      <c r="D18" s="77" t="s">
        <v>292</v>
      </c>
      <c r="E18" s="13">
        <v>44425</v>
      </c>
      <c r="F18" s="75" t="s">
        <v>1452</v>
      </c>
      <c r="G18" s="13">
        <v>44427</v>
      </c>
      <c r="H18" s="76" t="s">
        <v>2180</v>
      </c>
      <c r="I18" s="15">
        <v>93</v>
      </c>
      <c r="J18" s="15">
        <v>53</v>
      </c>
      <c r="K18" s="15">
        <v>40</v>
      </c>
      <c r="L18" s="15">
        <v>14</v>
      </c>
      <c r="M18" s="80">
        <v>49.29</v>
      </c>
      <c r="N18" s="71">
        <v>49</v>
      </c>
      <c r="O18" s="62">
        <v>3000</v>
      </c>
      <c r="P18" s="63">
        <f>Table224523689101112131415161718192021222423456723456891011121314151617181920212223242526272829303132[[#This Row],[PEMBULATAN]]*O18</f>
        <v>147000</v>
      </c>
    </row>
    <row r="19" spans="1:16" ht="30.75" customHeight="1" x14ac:dyDescent="0.2">
      <c r="A19" s="90"/>
      <c r="B19" s="74"/>
      <c r="C19" s="85" t="s">
        <v>3462</v>
      </c>
      <c r="D19" s="77" t="s">
        <v>292</v>
      </c>
      <c r="E19" s="13">
        <v>44425</v>
      </c>
      <c r="F19" s="75" t="s">
        <v>1452</v>
      </c>
      <c r="G19" s="13">
        <v>44427</v>
      </c>
      <c r="H19" s="76" t="s">
        <v>2180</v>
      </c>
      <c r="I19" s="15">
        <v>87</v>
      </c>
      <c r="J19" s="15">
        <v>52</v>
      </c>
      <c r="K19" s="15">
        <v>40</v>
      </c>
      <c r="L19" s="15">
        <v>9</v>
      </c>
      <c r="M19" s="80">
        <v>45.24</v>
      </c>
      <c r="N19" s="71">
        <v>45</v>
      </c>
      <c r="O19" s="62">
        <v>3000</v>
      </c>
      <c r="P19" s="63">
        <f>Table224523689101112131415161718192021222423456723456891011121314151617181920212223242526272829303132[[#This Row],[PEMBULATAN]]*O19</f>
        <v>135000</v>
      </c>
    </row>
    <row r="20" spans="1:16" ht="30.75" customHeight="1" x14ac:dyDescent="0.2">
      <c r="A20" s="90"/>
      <c r="B20" s="74"/>
      <c r="C20" s="85" t="s">
        <v>3463</v>
      </c>
      <c r="D20" s="77" t="s">
        <v>292</v>
      </c>
      <c r="E20" s="13">
        <v>44425</v>
      </c>
      <c r="F20" s="75" t="s">
        <v>1452</v>
      </c>
      <c r="G20" s="13">
        <v>44427</v>
      </c>
      <c r="H20" s="76" t="s">
        <v>2180</v>
      </c>
      <c r="I20" s="15">
        <v>17</v>
      </c>
      <c r="J20" s="15">
        <v>57</v>
      </c>
      <c r="K20" s="15">
        <v>31</v>
      </c>
      <c r="L20" s="15">
        <v>10</v>
      </c>
      <c r="M20" s="80">
        <v>7.5097500000000004</v>
      </c>
      <c r="N20" s="71">
        <v>10</v>
      </c>
      <c r="O20" s="62">
        <v>3000</v>
      </c>
      <c r="P20" s="63">
        <f>Table224523689101112131415161718192021222423456723456891011121314151617181920212223242526272829303132[[#This Row],[PEMBULATAN]]*O20</f>
        <v>30000</v>
      </c>
    </row>
    <row r="21" spans="1:16" ht="30.75" customHeight="1" x14ac:dyDescent="0.2">
      <c r="A21" s="90"/>
      <c r="B21" s="74"/>
      <c r="C21" s="85" t="s">
        <v>3464</v>
      </c>
      <c r="D21" s="77" t="s">
        <v>292</v>
      </c>
      <c r="E21" s="13">
        <v>44425</v>
      </c>
      <c r="F21" s="75" t="s">
        <v>1452</v>
      </c>
      <c r="G21" s="13">
        <v>44427</v>
      </c>
      <c r="H21" s="76" t="s">
        <v>2180</v>
      </c>
      <c r="I21" s="15">
        <v>93</v>
      </c>
      <c r="J21" s="15">
        <v>57</v>
      </c>
      <c r="K21" s="15">
        <v>45</v>
      </c>
      <c r="L21" s="15">
        <v>17</v>
      </c>
      <c r="M21" s="80">
        <v>59.636249999999997</v>
      </c>
      <c r="N21" s="71">
        <v>60</v>
      </c>
      <c r="O21" s="62">
        <v>3000</v>
      </c>
      <c r="P21" s="63">
        <f>Table224523689101112131415161718192021222423456723456891011121314151617181920212223242526272829303132[[#This Row],[PEMBULATAN]]*O21</f>
        <v>180000</v>
      </c>
    </row>
    <row r="22" spans="1:16" ht="30.75" customHeight="1" x14ac:dyDescent="0.2">
      <c r="A22" s="90"/>
      <c r="B22" s="74"/>
      <c r="C22" s="85" t="s">
        <v>3465</v>
      </c>
      <c r="D22" s="77" t="s">
        <v>292</v>
      </c>
      <c r="E22" s="13">
        <v>44425</v>
      </c>
      <c r="F22" s="75" t="s">
        <v>1452</v>
      </c>
      <c r="G22" s="13">
        <v>44427</v>
      </c>
      <c r="H22" s="76" t="s">
        <v>2180</v>
      </c>
      <c r="I22" s="15">
        <v>94</v>
      </c>
      <c r="J22" s="15">
        <v>57</v>
      </c>
      <c r="K22" s="15">
        <v>33</v>
      </c>
      <c r="L22" s="15">
        <v>12</v>
      </c>
      <c r="M22" s="80">
        <v>44.203499999999998</v>
      </c>
      <c r="N22" s="71">
        <v>44</v>
      </c>
      <c r="O22" s="62">
        <v>3000</v>
      </c>
      <c r="P22" s="63">
        <f>Table224523689101112131415161718192021222423456723456891011121314151617181920212223242526272829303132[[#This Row],[PEMBULATAN]]*O22</f>
        <v>132000</v>
      </c>
    </row>
    <row r="23" spans="1:16" ht="30.75" customHeight="1" x14ac:dyDescent="0.2">
      <c r="A23" s="90"/>
      <c r="B23" s="74"/>
      <c r="C23" s="85" t="s">
        <v>3466</v>
      </c>
      <c r="D23" s="77" t="s">
        <v>292</v>
      </c>
      <c r="E23" s="13">
        <v>44425</v>
      </c>
      <c r="F23" s="75" t="s">
        <v>1452</v>
      </c>
      <c r="G23" s="13">
        <v>44427</v>
      </c>
      <c r="H23" s="76" t="s">
        <v>2180</v>
      </c>
      <c r="I23" s="15">
        <v>50</v>
      </c>
      <c r="J23" s="15">
        <v>52</v>
      </c>
      <c r="K23" s="15">
        <v>20</v>
      </c>
      <c r="L23" s="15">
        <v>7</v>
      </c>
      <c r="M23" s="80">
        <v>13</v>
      </c>
      <c r="N23" s="71">
        <v>13</v>
      </c>
      <c r="O23" s="62">
        <v>3000</v>
      </c>
      <c r="P23" s="63">
        <f>Table224523689101112131415161718192021222423456723456891011121314151617181920212223242526272829303132[[#This Row],[PEMBULATAN]]*O23</f>
        <v>39000</v>
      </c>
    </row>
    <row r="24" spans="1:16" ht="30.75" customHeight="1" x14ac:dyDescent="0.2">
      <c r="A24" s="90"/>
      <c r="B24" s="74"/>
      <c r="C24" s="85" t="s">
        <v>3467</v>
      </c>
      <c r="D24" s="77" t="s">
        <v>292</v>
      </c>
      <c r="E24" s="13">
        <v>44425</v>
      </c>
      <c r="F24" s="75" t="s">
        <v>1452</v>
      </c>
      <c r="G24" s="13">
        <v>44427</v>
      </c>
      <c r="H24" s="76" t="s">
        <v>2180</v>
      </c>
      <c r="I24" s="15">
        <v>88</v>
      </c>
      <c r="J24" s="15">
        <v>53</v>
      </c>
      <c r="K24" s="15">
        <v>32</v>
      </c>
      <c r="L24" s="15">
        <v>19</v>
      </c>
      <c r="M24" s="80">
        <v>37.311999999999998</v>
      </c>
      <c r="N24" s="71">
        <v>37</v>
      </c>
      <c r="O24" s="62">
        <v>3000</v>
      </c>
      <c r="P24" s="63">
        <f>Table224523689101112131415161718192021222423456723456891011121314151617181920212223242526272829303132[[#This Row],[PEMBULATAN]]*O24</f>
        <v>111000</v>
      </c>
    </row>
    <row r="25" spans="1:16" ht="30.75" customHeight="1" x14ac:dyDescent="0.2">
      <c r="A25" s="90"/>
      <c r="B25" s="74"/>
      <c r="C25" s="85" t="s">
        <v>3468</v>
      </c>
      <c r="D25" s="77" t="s">
        <v>292</v>
      </c>
      <c r="E25" s="13">
        <v>44425</v>
      </c>
      <c r="F25" s="75" t="s">
        <v>1452</v>
      </c>
      <c r="G25" s="13">
        <v>44427</v>
      </c>
      <c r="H25" s="76" t="s">
        <v>2180</v>
      </c>
      <c r="I25" s="15">
        <v>93</v>
      </c>
      <c r="J25" s="15">
        <v>62</v>
      </c>
      <c r="K25" s="15">
        <v>27</v>
      </c>
      <c r="L25" s="15">
        <v>20</v>
      </c>
      <c r="M25" s="80">
        <v>38.920499999999997</v>
      </c>
      <c r="N25" s="71">
        <v>39</v>
      </c>
      <c r="O25" s="62">
        <v>3000</v>
      </c>
      <c r="P25" s="63">
        <f>Table224523689101112131415161718192021222423456723456891011121314151617181920212223242526272829303132[[#This Row],[PEMBULATAN]]*O25</f>
        <v>117000</v>
      </c>
    </row>
    <row r="26" spans="1:16" ht="30.75" customHeight="1" x14ac:dyDescent="0.2">
      <c r="A26" s="90"/>
      <c r="B26" s="74"/>
      <c r="C26" s="85" t="s">
        <v>3469</v>
      </c>
      <c r="D26" s="77" t="s">
        <v>292</v>
      </c>
      <c r="E26" s="13">
        <v>44425</v>
      </c>
      <c r="F26" s="75" t="s">
        <v>1452</v>
      </c>
      <c r="G26" s="13">
        <v>44427</v>
      </c>
      <c r="H26" s="76" t="s">
        <v>2180</v>
      </c>
      <c r="I26" s="15">
        <v>101</v>
      </c>
      <c r="J26" s="15">
        <v>50</v>
      </c>
      <c r="K26" s="15">
        <v>33</v>
      </c>
      <c r="L26" s="15">
        <v>12</v>
      </c>
      <c r="M26" s="80">
        <v>41.662500000000001</v>
      </c>
      <c r="N26" s="71">
        <v>42</v>
      </c>
      <c r="O26" s="62">
        <v>3000</v>
      </c>
      <c r="P26" s="63">
        <f>Table224523689101112131415161718192021222423456723456891011121314151617181920212223242526272829303132[[#This Row],[PEMBULATAN]]*O26</f>
        <v>126000</v>
      </c>
    </row>
    <row r="27" spans="1:16" ht="30.75" customHeight="1" x14ac:dyDescent="0.2">
      <c r="A27" s="90"/>
      <c r="B27" s="74"/>
      <c r="C27" s="85" t="s">
        <v>3470</v>
      </c>
      <c r="D27" s="77" t="s">
        <v>292</v>
      </c>
      <c r="E27" s="13">
        <v>44425</v>
      </c>
      <c r="F27" s="75" t="s">
        <v>1452</v>
      </c>
      <c r="G27" s="13">
        <v>44427</v>
      </c>
      <c r="H27" s="76" t="s">
        <v>2180</v>
      </c>
      <c r="I27" s="15">
        <v>90</v>
      </c>
      <c r="J27" s="15">
        <v>53</v>
      </c>
      <c r="K27" s="15">
        <v>35</v>
      </c>
      <c r="L27" s="15">
        <v>14</v>
      </c>
      <c r="M27" s="80">
        <v>41.737499999999997</v>
      </c>
      <c r="N27" s="71">
        <v>42</v>
      </c>
      <c r="O27" s="62">
        <v>3000</v>
      </c>
      <c r="P27" s="63">
        <f>Table224523689101112131415161718192021222423456723456891011121314151617181920212223242526272829303132[[#This Row],[PEMBULATAN]]*O27</f>
        <v>126000</v>
      </c>
    </row>
    <row r="28" spans="1:16" ht="30.75" customHeight="1" x14ac:dyDescent="0.2">
      <c r="A28" s="90"/>
      <c r="B28" s="74"/>
      <c r="C28" s="85" t="s">
        <v>3471</v>
      </c>
      <c r="D28" s="77" t="s">
        <v>292</v>
      </c>
      <c r="E28" s="13">
        <v>44425</v>
      </c>
      <c r="F28" s="75" t="s">
        <v>1452</v>
      </c>
      <c r="G28" s="13">
        <v>44427</v>
      </c>
      <c r="H28" s="76" t="s">
        <v>2180</v>
      </c>
      <c r="I28" s="15">
        <v>100</v>
      </c>
      <c r="J28" s="15">
        <v>57</v>
      </c>
      <c r="K28" s="15">
        <v>28</v>
      </c>
      <c r="L28" s="15">
        <v>17</v>
      </c>
      <c r="M28" s="80">
        <v>39.9</v>
      </c>
      <c r="N28" s="71">
        <v>40</v>
      </c>
      <c r="O28" s="62">
        <v>3000</v>
      </c>
      <c r="P28" s="63">
        <f>Table224523689101112131415161718192021222423456723456891011121314151617181920212223242526272829303132[[#This Row],[PEMBULATAN]]*O28</f>
        <v>120000</v>
      </c>
    </row>
    <row r="29" spans="1:16" ht="30.75" customHeight="1" x14ac:dyDescent="0.2">
      <c r="A29" s="90"/>
      <c r="B29" s="74"/>
      <c r="C29" s="85" t="s">
        <v>3472</v>
      </c>
      <c r="D29" s="77" t="s">
        <v>292</v>
      </c>
      <c r="E29" s="13">
        <v>44425</v>
      </c>
      <c r="F29" s="75" t="s">
        <v>1452</v>
      </c>
      <c r="G29" s="13">
        <v>44427</v>
      </c>
      <c r="H29" s="76" t="s">
        <v>2180</v>
      </c>
      <c r="I29" s="15">
        <v>98</v>
      </c>
      <c r="J29" s="15">
        <v>44</v>
      </c>
      <c r="K29" s="15">
        <v>36</v>
      </c>
      <c r="L29" s="15">
        <v>8</v>
      </c>
      <c r="M29" s="80">
        <v>38.808</v>
      </c>
      <c r="N29" s="71">
        <v>39</v>
      </c>
      <c r="O29" s="62">
        <v>3000</v>
      </c>
      <c r="P29" s="63">
        <f>Table224523689101112131415161718192021222423456723456891011121314151617181920212223242526272829303132[[#This Row],[PEMBULATAN]]*O29</f>
        <v>117000</v>
      </c>
    </row>
    <row r="30" spans="1:16" ht="30.75" customHeight="1" x14ac:dyDescent="0.2">
      <c r="A30" s="90"/>
      <c r="B30" s="74"/>
      <c r="C30" s="85" t="s">
        <v>3473</v>
      </c>
      <c r="D30" s="77" t="s">
        <v>292</v>
      </c>
      <c r="E30" s="13">
        <v>44425</v>
      </c>
      <c r="F30" s="75" t="s">
        <v>1452</v>
      </c>
      <c r="G30" s="13">
        <v>44427</v>
      </c>
      <c r="H30" s="76" t="s">
        <v>2180</v>
      </c>
      <c r="I30" s="15">
        <v>91</v>
      </c>
      <c r="J30" s="15">
        <v>52</v>
      </c>
      <c r="K30" s="15">
        <v>23</v>
      </c>
      <c r="L30" s="15">
        <v>10</v>
      </c>
      <c r="M30" s="80">
        <v>27.209</v>
      </c>
      <c r="N30" s="71">
        <v>27</v>
      </c>
      <c r="O30" s="62">
        <v>3000</v>
      </c>
      <c r="P30" s="63">
        <f>Table224523689101112131415161718192021222423456723456891011121314151617181920212223242526272829303132[[#This Row],[PEMBULATAN]]*O30</f>
        <v>81000</v>
      </c>
    </row>
    <row r="31" spans="1:16" ht="30.75" customHeight="1" x14ac:dyDescent="0.2">
      <c r="A31" s="90"/>
      <c r="B31" s="74"/>
      <c r="C31" s="85" t="s">
        <v>3474</v>
      </c>
      <c r="D31" s="77" t="s">
        <v>292</v>
      </c>
      <c r="E31" s="13">
        <v>44425</v>
      </c>
      <c r="F31" s="75" t="s">
        <v>1452</v>
      </c>
      <c r="G31" s="13">
        <v>44427</v>
      </c>
      <c r="H31" s="76" t="s">
        <v>2180</v>
      </c>
      <c r="I31" s="15">
        <v>87</v>
      </c>
      <c r="J31" s="15">
        <v>53</v>
      </c>
      <c r="K31" s="15">
        <v>23</v>
      </c>
      <c r="L31" s="15">
        <v>13</v>
      </c>
      <c r="M31" s="80">
        <v>26.513249999999999</v>
      </c>
      <c r="N31" s="71">
        <v>27</v>
      </c>
      <c r="O31" s="62">
        <v>3000</v>
      </c>
      <c r="P31" s="63">
        <f>Table224523689101112131415161718192021222423456723456891011121314151617181920212223242526272829303132[[#This Row],[PEMBULATAN]]*O31</f>
        <v>81000</v>
      </c>
    </row>
    <row r="32" spans="1:16" ht="30.75" customHeight="1" x14ac:dyDescent="0.2">
      <c r="A32" s="90"/>
      <c r="B32" s="74"/>
      <c r="C32" s="85" t="s">
        <v>3475</v>
      </c>
      <c r="D32" s="77" t="s">
        <v>292</v>
      </c>
      <c r="E32" s="13">
        <v>44425</v>
      </c>
      <c r="F32" s="75" t="s">
        <v>1452</v>
      </c>
      <c r="G32" s="13">
        <v>44427</v>
      </c>
      <c r="H32" s="76" t="s">
        <v>2180</v>
      </c>
      <c r="I32" s="15">
        <v>80</v>
      </c>
      <c r="J32" s="15">
        <v>58</v>
      </c>
      <c r="K32" s="15">
        <v>22</v>
      </c>
      <c r="L32" s="15">
        <v>8</v>
      </c>
      <c r="M32" s="80">
        <v>25.52</v>
      </c>
      <c r="N32" s="71">
        <v>26</v>
      </c>
      <c r="O32" s="62">
        <v>3000</v>
      </c>
      <c r="P32" s="63">
        <f>Table224523689101112131415161718192021222423456723456891011121314151617181920212223242526272829303132[[#This Row],[PEMBULATAN]]*O32</f>
        <v>78000</v>
      </c>
    </row>
    <row r="33" spans="1:16" ht="30.75" customHeight="1" x14ac:dyDescent="0.2">
      <c r="A33" s="90"/>
      <c r="B33" s="74"/>
      <c r="C33" s="85" t="s">
        <v>3476</v>
      </c>
      <c r="D33" s="77" t="s">
        <v>292</v>
      </c>
      <c r="E33" s="13">
        <v>44425</v>
      </c>
      <c r="F33" s="75" t="s">
        <v>1452</v>
      </c>
      <c r="G33" s="13">
        <v>44427</v>
      </c>
      <c r="H33" s="76" t="s">
        <v>2180</v>
      </c>
      <c r="I33" s="15">
        <v>72</v>
      </c>
      <c r="J33" s="15">
        <v>60</v>
      </c>
      <c r="K33" s="15">
        <v>21</v>
      </c>
      <c r="L33" s="15">
        <v>10</v>
      </c>
      <c r="M33" s="80">
        <v>22.68</v>
      </c>
      <c r="N33" s="71">
        <v>23</v>
      </c>
      <c r="O33" s="62">
        <v>3000</v>
      </c>
      <c r="P33" s="63">
        <f>Table224523689101112131415161718192021222423456723456891011121314151617181920212223242526272829303132[[#This Row],[PEMBULATAN]]*O33</f>
        <v>69000</v>
      </c>
    </row>
    <row r="34" spans="1:16" ht="30.75" customHeight="1" x14ac:dyDescent="0.2">
      <c r="A34" s="90"/>
      <c r="B34" s="74"/>
      <c r="C34" s="85" t="s">
        <v>3477</v>
      </c>
      <c r="D34" s="77" t="s">
        <v>292</v>
      </c>
      <c r="E34" s="13">
        <v>44425</v>
      </c>
      <c r="F34" s="75" t="s">
        <v>1452</v>
      </c>
      <c r="G34" s="13">
        <v>44427</v>
      </c>
      <c r="H34" s="76" t="s">
        <v>2180</v>
      </c>
      <c r="I34" s="15">
        <v>78</v>
      </c>
      <c r="J34" s="15">
        <v>45</v>
      </c>
      <c r="K34" s="15">
        <v>25</v>
      </c>
      <c r="L34" s="15">
        <v>4</v>
      </c>
      <c r="M34" s="80">
        <v>21.9375</v>
      </c>
      <c r="N34" s="71">
        <v>22</v>
      </c>
      <c r="O34" s="62">
        <v>3000</v>
      </c>
      <c r="P34" s="63">
        <f>Table224523689101112131415161718192021222423456723456891011121314151617181920212223242526272829303132[[#This Row],[PEMBULATAN]]*O34</f>
        <v>66000</v>
      </c>
    </row>
    <row r="35" spans="1:16" ht="30.75" customHeight="1" x14ac:dyDescent="0.2">
      <c r="A35" s="90"/>
      <c r="B35" s="74"/>
      <c r="C35" s="85" t="s">
        <v>3478</v>
      </c>
      <c r="D35" s="77" t="s">
        <v>292</v>
      </c>
      <c r="E35" s="13">
        <v>44425</v>
      </c>
      <c r="F35" s="75" t="s">
        <v>1452</v>
      </c>
      <c r="G35" s="13">
        <v>44427</v>
      </c>
      <c r="H35" s="76" t="s">
        <v>2180</v>
      </c>
      <c r="I35" s="15">
        <v>70</v>
      </c>
      <c r="J35" s="15">
        <v>40</v>
      </c>
      <c r="K35" s="15">
        <v>15</v>
      </c>
      <c r="L35" s="15">
        <v>11</v>
      </c>
      <c r="M35" s="80">
        <v>10.5</v>
      </c>
      <c r="N35" s="71">
        <v>11</v>
      </c>
      <c r="O35" s="62">
        <v>3000</v>
      </c>
      <c r="P35" s="63">
        <f>Table224523689101112131415161718192021222423456723456891011121314151617181920212223242526272829303132[[#This Row],[PEMBULATAN]]*O35</f>
        <v>33000</v>
      </c>
    </row>
    <row r="36" spans="1:16" ht="30.75" customHeight="1" x14ac:dyDescent="0.2">
      <c r="A36" s="90"/>
      <c r="B36" s="74"/>
      <c r="C36" s="85" t="s">
        <v>3479</v>
      </c>
      <c r="D36" s="77" t="s">
        <v>292</v>
      </c>
      <c r="E36" s="13">
        <v>44425</v>
      </c>
      <c r="F36" s="75" t="s">
        <v>1452</v>
      </c>
      <c r="G36" s="13">
        <v>44427</v>
      </c>
      <c r="H36" s="76" t="s">
        <v>2180</v>
      </c>
      <c r="I36" s="15">
        <v>60</v>
      </c>
      <c r="J36" s="15">
        <v>50</v>
      </c>
      <c r="K36" s="15">
        <v>21</v>
      </c>
      <c r="L36" s="15">
        <v>7</v>
      </c>
      <c r="M36" s="80">
        <v>15.75</v>
      </c>
      <c r="N36" s="71">
        <v>16</v>
      </c>
      <c r="O36" s="62">
        <v>3000</v>
      </c>
      <c r="P36" s="63">
        <f>Table224523689101112131415161718192021222423456723456891011121314151617181920212223242526272829303132[[#This Row],[PEMBULATAN]]*O36</f>
        <v>48000</v>
      </c>
    </row>
    <row r="37" spans="1:16" ht="30.75" customHeight="1" x14ac:dyDescent="0.2">
      <c r="A37" s="90"/>
      <c r="B37" s="74"/>
      <c r="C37" s="85" t="s">
        <v>3480</v>
      </c>
      <c r="D37" s="77" t="s">
        <v>292</v>
      </c>
      <c r="E37" s="13">
        <v>44425</v>
      </c>
      <c r="F37" s="75" t="s">
        <v>1452</v>
      </c>
      <c r="G37" s="13">
        <v>44427</v>
      </c>
      <c r="H37" s="76" t="s">
        <v>2180</v>
      </c>
      <c r="I37" s="15">
        <v>65</v>
      </c>
      <c r="J37" s="15">
        <v>40</v>
      </c>
      <c r="K37" s="15">
        <v>30</v>
      </c>
      <c r="L37" s="15">
        <v>6</v>
      </c>
      <c r="M37" s="80">
        <v>19.5</v>
      </c>
      <c r="N37" s="71">
        <v>20</v>
      </c>
      <c r="O37" s="62">
        <v>3000</v>
      </c>
      <c r="P37" s="63">
        <f>Table224523689101112131415161718192021222423456723456891011121314151617181920212223242526272829303132[[#This Row],[PEMBULATAN]]*O37</f>
        <v>60000</v>
      </c>
    </row>
    <row r="38" spans="1:16" ht="30.75" customHeight="1" x14ac:dyDescent="0.2">
      <c r="A38" s="90"/>
      <c r="B38" s="74"/>
      <c r="C38" s="85" t="s">
        <v>3481</v>
      </c>
      <c r="D38" s="77" t="s">
        <v>292</v>
      </c>
      <c r="E38" s="13">
        <v>44425</v>
      </c>
      <c r="F38" s="75" t="s">
        <v>1452</v>
      </c>
      <c r="G38" s="13">
        <v>44427</v>
      </c>
      <c r="H38" s="76" t="s">
        <v>2180</v>
      </c>
      <c r="I38" s="15">
        <v>50</v>
      </c>
      <c r="J38" s="15">
        <v>60</v>
      </c>
      <c r="K38" s="15">
        <v>17</v>
      </c>
      <c r="L38" s="15">
        <v>7</v>
      </c>
      <c r="M38" s="80">
        <v>12.75</v>
      </c>
      <c r="N38" s="71">
        <v>13</v>
      </c>
      <c r="O38" s="62">
        <v>3000</v>
      </c>
      <c r="P38" s="63">
        <f>Table224523689101112131415161718192021222423456723456891011121314151617181920212223242526272829303132[[#This Row],[PEMBULATAN]]*O38</f>
        <v>39000</v>
      </c>
    </row>
    <row r="39" spans="1:16" ht="30.75" customHeight="1" x14ac:dyDescent="0.2">
      <c r="A39" s="90"/>
      <c r="B39" s="74"/>
      <c r="C39" s="85" t="s">
        <v>3482</v>
      </c>
      <c r="D39" s="77" t="s">
        <v>292</v>
      </c>
      <c r="E39" s="13">
        <v>44425</v>
      </c>
      <c r="F39" s="75" t="s">
        <v>1452</v>
      </c>
      <c r="G39" s="13">
        <v>44427</v>
      </c>
      <c r="H39" s="76" t="s">
        <v>2180</v>
      </c>
      <c r="I39" s="15">
        <v>60</v>
      </c>
      <c r="J39" s="15">
        <v>51</v>
      </c>
      <c r="K39" s="15">
        <v>22</v>
      </c>
      <c r="L39" s="15">
        <v>6</v>
      </c>
      <c r="M39" s="80">
        <v>16.829999999999998</v>
      </c>
      <c r="N39" s="71">
        <v>17</v>
      </c>
      <c r="O39" s="62">
        <v>3000</v>
      </c>
      <c r="P39" s="63">
        <f>Table224523689101112131415161718192021222423456723456891011121314151617181920212223242526272829303132[[#This Row],[PEMBULATAN]]*O39</f>
        <v>51000</v>
      </c>
    </row>
    <row r="40" spans="1:16" ht="30.75" customHeight="1" x14ac:dyDescent="0.2">
      <c r="A40" s="90"/>
      <c r="B40" s="74"/>
      <c r="C40" s="85" t="s">
        <v>3483</v>
      </c>
      <c r="D40" s="77" t="s">
        <v>292</v>
      </c>
      <c r="E40" s="13">
        <v>44425</v>
      </c>
      <c r="F40" s="75" t="s">
        <v>1452</v>
      </c>
      <c r="G40" s="13">
        <v>44427</v>
      </c>
      <c r="H40" s="76" t="s">
        <v>2180</v>
      </c>
      <c r="I40" s="15">
        <v>40</v>
      </c>
      <c r="J40" s="15">
        <v>37</v>
      </c>
      <c r="K40" s="15">
        <v>14</v>
      </c>
      <c r="L40" s="15">
        <v>2</v>
      </c>
      <c r="M40" s="80">
        <v>5.18</v>
      </c>
      <c r="N40" s="71">
        <v>5</v>
      </c>
      <c r="O40" s="62">
        <v>3000</v>
      </c>
      <c r="P40" s="63">
        <f>Table224523689101112131415161718192021222423456723456891011121314151617181920212223242526272829303132[[#This Row],[PEMBULATAN]]*O40</f>
        <v>15000</v>
      </c>
    </row>
    <row r="41" spans="1:16" ht="30.75" customHeight="1" x14ac:dyDescent="0.2">
      <c r="A41" s="90"/>
      <c r="B41" s="74"/>
      <c r="C41" s="85" t="s">
        <v>3484</v>
      </c>
      <c r="D41" s="77" t="s">
        <v>292</v>
      </c>
      <c r="E41" s="13">
        <v>44425</v>
      </c>
      <c r="F41" s="75" t="s">
        <v>1452</v>
      </c>
      <c r="G41" s="13">
        <v>44427</v>
      </c>
      <c r="H41" s="76" t="s">
        <v>2180</v>
      </c>
      <c r="I41" s="15">
        <v>50</v>
      </c>
      <c r="J41" s="15">
        <v>38</v>
      </c>
      <c r="K41" s="15">
        <v>12</v>
      </c>
      <c r="L41" s="15">
        <v>5</v>
      </c>
      <c r="M41" s="80">
        <v>5.7</v>
      </c>
      <c r="N41" s="71">
        <v>6</v>
      </c>
      <c r="O41" s="62">
        <v>3000</v>
      </c>
      <c r="P41" s="63">
        <f>Table224523689101112131415161718192021222423456723456891011121314151617181920212223242526272829303132[[#This Row],[PEMBULATAN]]*O41</f>
        <v>18000</v>
      </c>
    </row>
    <row r="42" spans="1:16" ht="30.75" customHeight="1" x14ac:dyDescent="0.2">
      <c r="A42" s="90"/>
      <c r="B42" s="74"/>
      <c r="C42" s="85" t="s">
        <v>3485</v>
      </c>
      <c r="D42" s="77" t="s">
        <v>292</v>
      </c>
      <c r="E42" s="13">
        <v>44425</v>
      </c>
      <c r="F42" s="75" t="s">
        <v>1452</v>
      </c>
      <c r="G42" s="13">
        <v>44427</v>
      </c>
      <c r="H42" s="76" t="s">
        <v>2180</v>
      </c>
      <c r="I42" s="15">
        <v>56</v>
      </c>
      <c r="J42" s="15">
        <v>43</v>
      </c>
      <c r="K42" s="15">
        <v>30</v>
      </c>
      <c r="L42" s="15">
        <v>5</v>
      </c>
      <c r="M42" s="80">
        <v>18.059999999999999</v>
      </c>
      <c r="N42" s="71">
        <v>18</v>
      </c>
      <c r="O42" s="62">
        <v>3000</v>
      </c>
      <c r="P42" s="63">
        <f>Table224523689101112131415161718192021222423456723456891011121314151617181920212223242526272829303132[[#This Row],[PEMBULATAN]]*O42</f>
        <v>54000</v>
      </c>
    </row>
    <row r="43" spans="1:16" ht="30.75" customHeight="1" x14ac:dyDescent="0.2">
      <c r="A43" s="90"/>
      <c r="B43" s="74"/>
      <c r="C43" s="85" t="s">
        <v>3486</v>
      </c>
      <c r="D43" s="77" t="s">
        <v>292</v>
      </c>
      <c r="E43" s="13">
        <v>44425</v>
      </c>
      <c r="F43" s="75" t="s">
        <v>1452</v>
      </c>
      <c r="G43" s="13">
        <v>44427</v>
      </c>
      <c r="H43" s="76" t="s">
        <v>2180</v>
      </c>
      <c r="I43" s="15">
        <v>45</v>
      </c>
      <c r="J43" s="15">
        <v>34</v>
      </c>
      <c r="K43" s="15">
        <v>17</v>
      </c>
      <c r="L43" s="15">
        <v>5</v>
      </c>
      <c r="M43" s="80">
        <v>6.5025000000000004</v>
      </c>
      <c r="N43" s="71">
        <v>7</v>
      </c>
      <c r="O43" s="62">
        <v>3000</v>
      </c>
      <c r="P43" s="63">
        <f>Table224523689101112131415161718192021222423456723456891011121314151617181920212223242526272829303132[[#This Row],[PEMBULATAN]]*O43</f>
        <v>21000</v>
      </c>
    </row>
    <row r="44" spans="1:16" ht="30.75" customHeight="1" x14ac:dyDescent="0.2">
      <c r="A44" s="90"/>
      <c r="B44" s="74"/>
      <c r="C44" s="85" t="s">
        <v>3487</v>
      </c>
      <c r="D44" s="77" t="s">
        <v>292</v>
      </c>
      <c r="E44" s="13">
        <v>44425</v>
      </c>
      <c r="F44" s="75" t="s">
        <v>1452</v>
      </c>
      <c r="G44" s="13">
        <v>44427</v>
      </c>
      <c r="H44" s="76" t="s">
        <v>2180</v>
      </c>
      <c r="I44" s="15">
        <v>19</v>
      </c>
      <c r="J44" s="15">
        <v>20</v>
      </c>
      <c r="K44" s="15">
        <v>10</v>
      </c>
      <c r="L44" s="15">
        <v>1</v>
      </c>
      <c r="M44" s="80">
        <v>0.95</v>
      </c>
      <c r="N44" s="71">
        <v>1</v>
      </c>
      <c r="O44" s="62">
        <v>3000</v>
      </c>
      <c r="P44" s="63">
        <f>Table224523689101112131415161718192021222423456723456891011121314151617181920212223242526272829303132[[#This Row],[PEMBULATAN]]*O44</f>
        <v>3000</v>
      </c>
    </row>
    <row r="45" spans="1:16" ht="30.75" customHeight="1" x14ac:dyDescent="0.2">
      <c r="A45" s="90"/>
      <c r="B45" s="74"/>
      <c r="C45" s="85" t="s">
        <v>3488</v>
      </c>
      <c r="D45" s="77" t="s">
        <v>292</v>
      </c>
      <c r="E45" s="13">
        <v>44425</v>
      </c>
      <c r="F45" s="75" t="s">
        <v>1452</v>
      </c>
      <c r="G45" s="13">
        <v>44427</v>
      </c>
      <c r="H45" s="76" t="s">
        <v>2180</v>
      </c>
      <c r="I45" s="15">
        <v>41</v>
      </c>
      <c r="J45" s="15">
        <v>30</v>
      </c>
      <c r="K45" s="15">
        <v>11</v>
      </c>
      <c r="L45" s="15">
        <v>2</v>
      </c>
      <c r="M45" s="80">
        <v>3.3824999999999998</v>
      </c>
      <c r="N45" s="71">
        <v>3</v>
      </c>
      <c r="O45" s="62">
        <v>3000</v>
      </c>
      <c r="P45" s="63">
        <f>Table224523689101112131415161718192021222423456723456891011121314151617181920212223242526272829303132[[#This Row],[PEMBULATAN]]*O45</f>
        <v>9000</v>
      </c>
    </row>
    <row r="46" spans="1:16" ht="30.75" customHeight="1" x14ac:dyDescent="0.2">
      <c r="A46" s="90"/>
      <c r="B46" s="74"/>
      <c r="C46" s="85" t="s">
        <v>3489</v>
      </c>
      <c r="D46" s="77" t="s">
        <v>292</v>
      </c>
      <c r="E46" s="13">
        <v>44425</v>
      </c>
      <c r="F46" s="75" t="s">
        <v>1452</v>
      </c>
      <c r="G46" s="13">
        <v>44427</v>
      </c>
      <c r="H46" s="76" t="s">
        <v>2180</v>
      </c>
      <c r="I46" s="15">
        <v>114</v>
      </c>
      <c r="J46" s="15">
        <v>23</v>
      </c>
      <c r="K46" s="15">
        <v>6</v>
      </c>
      <c r="L46" s="15">
        <v>2</v>
      </c>
      <c r="M46" s="80">
        <v>3.9329999999999998</v>
      </c>
      <c r="N46" s="71">
        <v>4</v>
      </c>
      <c r="O46" s="62">
        <v>3000</v>
      </c>
      <c r="P46" s="63">
        <f>Table224523689101112131415161718192021222423456723456891011121314151617181920212223242526272829303132[[#This Row],[PEMBULATAN]]*O46</f>
        <v>12000</v>
      </c>
    </row>
    <row r="47" spans="1:16" ht="30.75" customHeight="1" x14ac:dyDescent="0.2">
      <c r="A47" s="90"/>
      <c r="B47" s="74"/>
      <c r="C47" s="85" t="s">
        <v>3490</v>
      </c>
      <c r="D47" s="77" t="s">
        <v>292</v>
      </c>
      <c r="E47" s="13">
        <v>44425</v>
      </c>
      <c r="F47" s="75" t="s">
        <v>1452</v>
      </c>
      <c r="G47" s="13">
        <v>44427</v>
      </c>
      <c r="H47" s="76" t="s">
        <v>2180</v>
      </c>
      <c r="I47" s="15">
        <v>46</v>
      </c>
      <c r="J47" s="15">
        <v>23</v>
      </c>
      <c r="K47" s="15">
        <v>10</v>
      </c>
      <c r="L47" s="15">
        <v>2</v>
      </c>
      <c r="M47" s="80">
        <v>2.645</v>
      </c>
      <c r="N47" s="71">
        <v>3</v>
      </c>
      <c r="O47" s="62">
        <v>3000</v>
      </c>
      <c r="P47" s="63">
        <f>Table224523689101112131415161718192021222423456723456891011121314151617181920212223242526272829303132[[#This Row],[PEMBULATAN]]*O47</f>
        <v>9000</v>
      </c>
    </row>
    <row r="48" spans="1:16" ht="30.75" customHeight="1" x14ac:dyDescent="0.2">
      <c r="A48" s="90"/>
      <c r="B48" s="74"/>
      <c r="C48" s="85" t="s">
        <v>3491</v>
      </c>
      <c r="D48" s="77" t="s">
        <v>292</v>
      </c>
      <c r="E48" s="13">
        <v>44425</v>
      </c>
      <c r="F48" s="75" t="s">
        <v>1452</v>
      </c>
      <c r="G48" s="13">
        <v>44427</v>
      </c>
      <c r="H48" s="76" t="s">
        <v>2180</v>
      </c>
      <c r="I48" s="15">
        <v>104</v>
      </c>
      <c r="J48" s="15">
        <v>10</v>
      </c>
      <c r="K48" s="15">
        <v>4</v>
      </c>
      <c r="L48" s="15">
        <v>1</v>
      </c>
      <c r="M48" s="80">
        <v>1.04</v>
      </c>
      <c r="N48" s="71">
        <v>1</v>
      </c>
      <c r="O48" s="62">
        <v>3000</v>
      </c>
      <c r="P48" s="63">
        <f>Table224523689101112131415161718192021222423456723456891011121314151617181920212223242526272829303132[[#This Row],[PEMBULATAN]]*O48</f>
        <v>3000</v>
      </c>
    </row>
    <row r="49" spans="1:16" ht="30.75" customHeight="1" x14ac:dyDescent="0.2">
      <c r="A49" s="90"/>
      <c r="B49" s="74"/>
      <c r="C49" s="85" t="s">
        <v>3492</v>
      </c>
      <c r="D49" s="77" t="s">
        <v>292</v>
      </c>
      <c r="E49" s="13">
        <v>44425</v>
      </c>
      <c r="F49" s="75" t="s">
        <v>1452</v>
      </c>
      <c r="G49" s="13">
        <v>44427</v>
      </c>
      <c r="H49" s="76" t="s">
        <v>2180</v>
      </c>
      <c r="I49" s="15">
        <v>61</v>
      </c>
      <c r="J49" s="15">
        <v>41</v>
      </c>
      <c r="K49" s="15">
        <v>4</v>
      </c>
      <c r="L49" s="15">
        <v>1</v>
      </c>
      <c r="M49" s="80">
        <v>2.5009999999999999</v>
      </c>
      <c r="N49" s="71">
        <v>3</v>
      </c>
      <c r="O49" s="62">
        <v>3000</v>
      </c>
      <c r="P49" s="63">
        <f>Table224523689101112131415161718192021222423456723456891011121314151617181920212223242526272829303132[[#This Row],[PEMBULATAN]]*O49</f>
        <v>9000</v>
      </c>
    </row>
    <row r="50" spans="1:16" ht="22.5" customHeight="1" x14ac:dyDescent="0.2">
      <c r="A50" s="143" t="s">
        <v>32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5"/>
      <c r="M50" s="78">
        <f>SUBTOTAL(109,Table224523689101112131415161718192021222423456723456891011121314151617181920212223242526272829303132[KG VOLUME])</f>
        <v>1245.2427499999999</v>
      </c>
      <c r="N50" s="66">
        <f>SUM(N3:N49)</f>
        <v>1251</v>
      </c>
      <c r="O50" s="146">
        <f>SUM(P3:P49)</f>
        <v>3753000</v>
      </c>
      <c r="P50" s="147"/>
    </row>
    <row r="51" spans="1:16" ht="22.5" customHeight="1" x14ac:dyDescent="0.2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2"/>
      <c r="N51" s="84" t="s">
        <v>53</v>
      </c>
      <c r="O51" s="83"/>
      <c r="P51" s="83">
        <f>O50*10%</f>
        <v>375300</v>
      </c>
    </row>
    <row r="52" spans="1:16" x14ac:dyDescent="0.2">
      <c r="A52" s="11"/>
      <c r="B52" s="54" t="s">
        <v>46</v>
      </c>
      <c r="C52" s="53"/>
      <c r="D52" s="55" t="s">
        <v>47</v>
      </c>
      <c r="H52" s="61"/>
      <c r="N52" s="60" t="s">
        <v>33</v>
      </c>
      <c r="P52" s="67">
        <f>O50*1%</f>
        <v>37530</v>
      </c>
    </row>
    <row r="53" spans="1:16" x14ac:dyDescent="0.2">
      <c r="A53" s="11"/>
      <c r="H53" s="61"/>
      <c r="N53" s="60" t="s">
        <v>34</v>
      </c>
      <c r="P53" s="69">
        <v>0</v>
      </c>
    </row>
    <row r="54" spans="1:16" ht="15.75" thickBot="1" x14ac:dyDescent="0.25">
      <c r="A54" s="11"/>
      <c r="H54" s="61"/>
      <c r="N54" s="60" t="s">
        <v>35</v>
      </c>
      <c r="P54" s="69">
        <v>0</v>
      </c>
    </row>
    <row r="55" spans="1:16" x14ac:dyDescent="0.2">
      <c r="A55" s="11"/>
      <c r="H55" s="61"/>
      <c r="N55" s="64" t="s">
        <v>36</v>
      </c>
      <c r="O55" s="65"/>
      <c r="P55" s="68">
        <f>O50-P51+P52</f>
        <v>3415230</v>
      </c>
    </row>
    <row r="56" spans="1:16" x14ac:dyDescent="0.2">
      <c r="B56" s="54"/>
      <c r="C56" s="53"/>
      <c r="D56" s="55"/>
    </row>
    <row r="58" spans="1:16" x14ac:dyDescent="0.2">
      <c r="A58" s="11"/>
      <c r="H58" s="61"/>
      <c r="P58" s="70"/>
    </row>
    <row r="59" spans="1:16" x14ac:dyDescent="0.2">
      <c r="A59" s="11"/>
      <c r="H59" s="61"/>
      <c r="O59" s="56"/>
      <c r="P59" s="70"/>
    </row>
    <row r="60" spans="1:16" s="3" customFormat="1" x14ac:dyDescent="0.25">
      <c r="A60" s="11"/>
      <c r="B60" s="2"/>
      <c r="C60" s="2"/>
      <c r="E60" s="12"/>
      <c r="H60" s="61"/>
      <c r="N60" s="14"/>
      <c r="O60" s="14"/>
      <c r="P60" s="14"/>
    </row>
    <row r="61" spans="1:16" s="3" customFormat="1" x14ac:dyDescent="0.25">
      <c r="A61" s="11"/>
      <c r="B61" s="2"/>
      <c r="C61" s="2"/>
      <c r="E61" s="12"/>
      <c r="H61" s="61"/>
      <c r="N61" s="14"/>
      <c r="O61" s="14"/>
      <c r="P61" s="14"/>
    </row>
    <row r="62" spans="1:16" s="3" customFormat="1" x14ac:dyDescent="0.25">
      <c r="A62" s="11"/>
      <c r="B62" s="2"/>
      <c r="C62" s="2"/>
      <c r="E62" s="12"/>
      <c r="H62" s="61"/>
      <c r="N62" s="14"/>
      <c r="O62" s="14"/>
      <c r="P62" s="14"/>
    </row>
    <row r="63" spans="1:16" s="3" customFormat="1" x14ac:dyDescent="0.25">
      <c r="A63" s="11"/>
      <c r="B63" s="2"/>
      <c r="C63" s="2"/>
      <c r="E63" s="12"/>
      <c r="H63" s="61"/>
      <c r="N63" s="14"/>
      <c r="O63" s="14"/>
      <c r="P63" s="14"/>
    </row>
    <row r="64" spans="1:16" s="3" customFormat="1" x14ac:dyDescent="0.25">
      <c r="A64" s="11"/>
      <c r="B64" s="2"/>
      <c r="C64" s="2"/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1"/>
      <c r="N67" s="14"/>
      <c r="O67" s="14"/>
      <c r="P67" s="14"/>
    </row>
    <row r="68" spans="1:16" s="3" customFormat="1" x14ac:dyDescent="0.2">
      <c r="A68" s="11"/>
      <c r="B68" s="2"/>
      <c r="C68" s="53" t="s">
        <v>3713</v>
      </c>
      <c r="E68" s="12"/>
      <c r="H68" s="61"/>
      <c r="N68" s="14"/>
      <c r="O68" s="14"/>
      <c r="P68" s="14"/>
    </row>
    <row r="69" spans="1:16" s="3" customFormat="1" x14ac:dyDescent="0.25">
      <c r="A69" s="11"/>
      <c r="B69" s="2"/>
      <c r="C69" s="2" t="s">
        <v>3714</v>
      </c>
      <c r="E69" s="12"/>
      <c r="H69" s="61"/>
      <c r="N69" s="14"/>
      <c r="O69" s="14"/>
      <c r="P69" s="14"/>
    </row>
    <row r="70" spans="1:16" s="3" customFormat="1" x14ac:dyDescent="0.25">
      <c r="A70" s="11"/>
      <c r="B70" s="2"/>
      <c r="C70" s="2" t="s">
        <v>3715</v>
      </c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 t="s">
        <v>3402</v>
      </c>
      <c r="E71" s="12"/>
      <c r="H71" s="61"/>
      <c r="N71" s="14"/>
      <c r="O71" s="14"/>
      <c r="P71" s="14"/>
    </row>
    <row r="72" spans="1:16" x14ac:dyDescent="0.2">
      <c r="C72" s="53" t="s">
        <v>3716</v>
      </c>
    </row>
    <row r="73" spans="1:16" x14ac:dyDescent="0.2">
      <c r="C73" s="2" t="s">
        <v>3399</v>
      </c>
    </row>
    <row r="74" spans="1:16" x14ac:dyDescent="0.2">
      <c r="C74" s="2" t="s">
        <v>3717</v>
      </c>
    </row>
    <row r="75" spans="1:16" x14ac:dyDescent="0.2">
      <c r="C75" s="2" t="s">
        <v>3383</v>
      </c>
    </row>
    <row r="76" spans="1:16" x14ac:dyDescent="0.2">
      <c r="C76" s="2" t="s">
        <v>3393</v>
      </c>
    </row>
    <row r="77" spans="1:16" x14ac:dyDescent="0.2">
      <c r="C77" s="2" t="s">
        <v>3394</v>
      </c>
    </row>
    <row r="78" spans="1:16" x14ac:dyDescent="0.2">
      <c r="C78" s="2" t="s">
        <v>3382</v>
      </c>
    </row>
    <row r="79" spans="1:16" x14ac:dyDescent="0.2">
      <c r="C79" s="2" t="s">
        <v>3371</v>
      </c>
    </row>
    <row r="80" spans="1:16" x14ac:dyDescent="0.2">
      <c r="C80" s="2" t="s">
        <v>3362</v>
      </c>
    </row>
    <row r="81" spans="3:3" x14ac:dyDescent="0.2">
      <c r="C81" s="2" t="s">
        <v>3374</v>
      </c>
    </row>
    <row r="82" spans="3:3" x14ac:dyDescent="0.2">
      <c r="C82" s="2" t="s">
        <v>3375</v>
      </c>
    </row>
    <row r="83" spans="3:3" x14ac:dyDescent="0.2">
      <c r="C83" s="2" t="s">
        <v>3373</v>
      </c>
    </row>
    <row r="84" spans="3:3" x14ac:dyDescent="0.2">
      <c r="C84" s="2" t="s">
        <v>3350</v>
      </c>
    </row>
    <row r="85" spans="3:3" x14ac:dyDescent="0.2">
      <c r="C85" s="2" t="s">
        <v>3359</v>
      </c>
    </row>
    <row r="86" spans="3:3" x14ac:dyDescent="0.2">
      <c r="C86" s="2" t="s">
        <v>3366</v>
      </c>
    </row>
    <row r="87" spans="3:3" x14ac:dyDescent="0.2">
      <c r="C87" s="2" t="s">
        <v>3368</v>
      </c>
    </row>
    <row r="88" spans="3:3" x14ac:dyDescent="0.2">
      <c r="C88" s="2" t="s">
        <v>3352</v>
      </c>
    </row>
    <row r="89" spans="3:3" x14ac:dyDescent="0.2">
      <c r="C89" s="2" t="s">
        <v>3358</v>
      </c>
    </row>
    <row r="90" spans="3:3" x14ac:dyDescent="0.2">
      <c r="C90" s="2" t="s">
        <v>3367</v>
      </c>
    </row>
    <row r="91" spans="3:3" x14ac:dyDescent="0.2">
      <c r="C91" s="2" t="s">
        <v>3348</v>
      </c>
    </row>
    <row r="92" spans="3:3" x14ac:dyDescent="0.2">
      <c r="C92" s="2" t="s">
        <v>3341</v>
      </c>
    </row>
    <row r="93" spans="3:3" x14ac:dyDescent="0.2">
      <c r="C93" s="2" t="s">
        <v>3345</v>
      </c>
    </row>
    <row r="94" spans="3:3" x14ac:dyDescent="0.2">
      <c r="C94" s="2" t="s">
        <v>3322</v>
      </c>
    </row>
    <row r="95" spans="3:3" x14ac:dyDescent="0.2">
      <c r="C95" s="2" t="s">
        <v>3320</v>
      </c>
    </row>
    <row r="96" spans="3:3" x14ac:dyDescent="0.2">
      <c r="C96" s="2" t="s">
        <v>3306</v>
      </c>
    </row>
    <row r="97" spans="3:3" x14ac:dyDescent="0.2">
      <c r="C97" s="2" t="s">
        <v>3299</v>
      </c>
    </row>
    <row r="98" spans="3:3" x14ac:dyDescent="0.2">
      <c r="C98" s="2" t="s">
        <v>3280</v>
      </c>
    </row>
    <row r="99" spans="3:3" x14ac:dyDescent="0.2">
      <c r="C99" s="2" t="s">
        <v>3302</v>
      </c>
    </row>
    <row r="100" spans="3:3" x14ac:dyDescent="0.2">
      <c r="C100" s="2" t="s">
        <v>3333</v>
      </c>
    </row>
    <row r="101" spans="3:3" x14ac:dyDescent="0.2">
      <c r="C101" s="2" t="s">
        <v>3298</v>
      </c>
    </row>
    <row r="102" spans="3:3" x14ac:dyDescent="0.2">
      <c r="C102" s="2" t="s">
        <v>3301</v>
      </c>
    </row>
    <row r="103" spans="3:3" x14ac:dyDescent="0.2">
      <c r="C103" s="2" t="s">
        <v>3379</v>
      </c>
    </row>
    <row r="104" spans="3:3" x14ac:dyDescent="0.2">
      <c r="C104" s="2" t="s">
        <v>3365</v>
      </c>
    </row>
    <row r="105" spans="3:3" x14ac:dyDescent="0.2">
      <c r="C105" s="2" t="s">
        <v>3356</v>
      </c>
    </row>
    <row r="106" spans="3:3" x14ac:dyDescent="0.2">
      <c r="C106" s="2" t="s">
        <v>3346</v>
      </c>
    </row>
    <row r="107" spans="3:3" x14ac:dyDescent="0.2">
      <c r="C107" s="2" t="s">
        <v>3335</v>
      </c>
    </row>
    <row r="108" spans="3:3" x14ac:dyDescent="0.2">
      <c r="C108" s="2" t="s">
        <v>3384</v>
      </c>
    </row>
    <row r="109" spans="3:3" x14ac:dyDescent="0.2">
      <c r="C109" s="2" t="s">
        <v>3339</v>
      </c>
    </row>
    <row r="110" spans="3:3" x14ac:dyDescent="0.2">
      <c r="C110" s="2" t="s">
        <v>3327</v>
      </c>
    </row>
    <row r="111" spans="3:3" x14ac:dyDescent="0.2">
      <c r="C111" s="2" t="s">
        <v>3386</v>
      </c>
    </row>
    <row r="112" spans="3:3" x14ac:dyDescent="0.2">
      <c r="C112" s="2" t="s">
        <v>3318</v>
      </c>
    </row>
    <row r="113" spans="3:3" x14ac:dyDescent="0.2">
      <c r="C113" s="2" t="s">
        <v>3325</v>
      </c>
    </row>
    <row r="114" spans="3:3" x14ac:dyDescent="0.2">
      <c r="C114" s="2" t="s">
        <v>3309</v>
      </c>
    </row>
    <row r="115" spans="3:3" x14ac:dyDescent="0.2">
      <c r="C115" s="2" t="s">
        <v>3314</v>
      </c>
    </row>
    <row r="116" spans="3:3" x14ac:dyDescent="0.2">
      <c r="C116" s="2" t="s">
        <v>3290</v>
      </c>
    </row>
    <row r="117" spans="3:3" x14ac:dyDescent="0.2">
      <c r="C117" s="2" t="s">
        <v>3268</v>
      </c>
    </row>
    <row r="118" spans="3:3" x14ac:dyDescent="0.2">
      <c r="C118" s="2" t="s">
        <v>3288</v>
      </c>
    </row>
    <row r="119" spans="3:3" x14ac:dyDescent="0.2">
      <c r="C119" s="2" t="s">
        <v>3287</v>
      </c>
    </row>
    <row r="120" spans="3:3" x14ac:dyDescent="0.2">
      <c r="C120" s="2" t="s">
        <v>3261</v>
      </c>
    </row>
    <row r="121" spans="3:3" x14ac:dyDescent="0.2">
      <c r="C121" s="2" t="s">
        <v>3274</v>
      </c>
    </row>
    <row r="122" spans="3:3" x14ac:dyDescent="0.2">
      <c r="C122" s="2" t="s">
        <v>3246</v>
      </c>
    </row>
    <row r="123" spans="3:3" x14ac:dyDescent="0.2">
      <c r="C123" s="2" t="s">
        <v>3259</v>
      </c>
    </row>
    <row r="124" spans="3:3" x14ac:dyDescent="0.2">
      <c r="C124" s="2" t="s">
        <v>3266</v>
      </c>
    </row>
    <row r="125" spans="3:3" x14ac:dyDescent="0.2">
      <c r="C125" s="2" t="s">
        <v>3338</v>
      </c>
    </row>
    <row r="126" spans="3:3" x14ac:dyDescent="0.2">
      <c r="C126" s="2" t="s">
        <v>3269</v>
      </c>
    </row>
    <row r="127" spans="3:3" x14ac:dyDescent="0.2">
      <c r="C127" s="2" t="s">
        <v>3243</v>
      </c>
    </row>
    <row r="128" spans="3:3" x14ac:dyDescent="0.2">
      <c r="C128" s="2" t="s">
        <v>3242</v>
      </c>
    </row>
    <row r="129" spans="3:3" x14ac:dyDescent="0.2">
      <c r="C129" s="2" t="s">
        <v>3244</v>
      </c>
    </row>
    <row r="130" spans="3:3" x14ac:dyDescent="0.2">
      <c r="C130" s="2" t="s">
        <v>3389</v>
      </c>
    </row>
    <row r="131" spans="3:3" x14ac:dyDescent="0.2">
      <c r="C131" s="2" t="s">
        <v>3390</v>
      </c>
    </row>
    <row r="132" spans="3:3" x14ac:dyDescent="0.2">
      <c r="C132" s="2" t="s">
        <v>3391</v>
      </c>
    </row>
    <row r="133" spans="3:3" x14ac:dyDescent="0.2">
      <c r="C133" s="2" t="s">
        <v>3256</v>
      </c>
    </row>
    <row r="134" spans="3:3" x14ac:dyDescent="0.2">
      <c r="C134" s="2" t="s">
        <v>3353</v>
      </c>
    </row>
    <row r="135" spans="3:3" x14ac:dyDescent="0.2">
      <c r="C135" s="2" t="s">
        <v>3340</v>
      </c>
    </row>
    <row r="136" spans="3:3" x14ac:dyDescent="0.2">
      <c r="C136" s="2" t="s">
        <v>3351</v>
      </c>
    </row>
    <row r="137" spans="3:3" x14ac:dyDescent="0.2">
      <c r="C137" s="2" t="s">
        <v>3282</v>
      </c>
    </row>
    <row r="138" spans="3:3" x14ac:dyDescent="0.2">
      <c r="C138" s="2" t="s">
        <v>3328</v>
      </c>
    </row>
    <row r="139" spans="3:3" x14ac:dyDescent="0.2">
      <c r="C139" s="2" t="s">
        <v>3317</v>
      </c>
    </row>
    <row r="140" spans="3:3" x14ac:dyDescent="0.2">
      <c r="C140" s="2" t="s">
        <v>3291</v>
      </c>
    </row>
    <row r="141" spans="3:3" x14ac:dyDescent="0.2">
      <c r="C141" s="2" t="s">
        <v>3277</v>
      </c>
    </row>
    <row r="142" spans="3:3" x14ac:dyDescent="0.2">
      <c r="C142" s="2" t="s">
        <v>3289</v>
      </c>
    </row>
    <row r="143" spans="3:3" x14ac:dyDescent="0.2">
      <c r="C143" s="2" t="s">
        <v>3273</v>
      </c>
    </row>
    <row r="144" spans="3:3" x14ac:dyDescent="0.2">
      <c r="C144" s="2" t="s">
        <v>3227</v>
      </c>
    </row>
    <row r="145" spans="3:3" x14ac:dyDescent="0.2">
      <c r="C145" s="2" t="s">
        <v>3331</v>
      </c>
    </row>
    <row r="146" spans="3:3" x14ac:dyDescent="0.2">
      <c r="C146" s="2" t="s">
        <v>3265</v>
      </c>
    </row>
    <row r="147" spans="3:3" x14ac:dyDescent="0.2">
      <c r="C147" s="2" t="s">
        <v>3304</v>
      </c>
    </row>
    <row r="148" spans="3:3" x14ac:dyDescent="0.2">
      <c r="C148" s="2" t="s">
        <v>3293</v>
      </c>
    </row>
    <row r="149" spans="3:3" x14ac:dyDescent="0.2">
      <c r="C149" s="2" t="s">
        <v>3214</v>
      </c>
    </row>
    <row r="150" spans="3:3" x14ac:dyDescent="0.2">
      <c r="C150" s="2" t="s">
        <v>3230</v>
      </c>
    </row>
    <row r="151" spans="3:3" x14ac:dyDescent="0.2">
      <c r="C151" s="2" t="s">
        <v>3221</v>
      </c>
    </row>
    <row r="152" spans="3:3" x14ac:dyDescent="0.2">
      <c r="C152" s="2" t="s">
        <v>3218</v>
      </c>
    </row>
    <row r="153" spans="3:3" x14ac:dyDescent="0.2">
      <c r="C153" s="2" t="s">
        <v>3224</v>
      </c>
    </row>
    <row r="154" spans="3:3" x14ac:dyDescent="0.2">
      <c r="C154" s="2" t="s">
        <v>3222</v>
      </c>
    </row>
    <row r="155" spans="3:3" x14ac:dyDescent="0.2">
      <c r="C155" s="2" t="s">
        <v>3223</v>
      </c>
    </row>
    <row r="156" spans="3:3" x14ac:dyDescent="0.2">
      <c r="C156" s="2" t="s">
        <v>3403</v>
      </c>
    </row>
    <row r="157" spans="3:3" x14ac:dyDescent="0.2">
      <c r="C157" s="2" t="s">
        <v>3257</v>
      </c>
    </row>
    <row r="158" spans="3:3" x14ac:dyDescent="0.2">
      <c r="C158" s="2" t="s">
        <v>3213</v>
      </c>
    </row>
    <row r="159" spans="3:3" x14ac:dyDescent="0.2">
      <c r="C159" s="2" t="s">
        <v>3247</v>
      </c>
    </row>
    <row r="160" spans="3:3" x14ac:dyDescent="0.2">
      <c r="C160" s="2" t="s">
        <v>3205</v>
      </c>
    </row>
    <row r="161" spans="3:3" x14ac:dyDescent="0.2">
      <c r="C161" s="2" t="s">
        <v>3250</v>
      </c>
    </row>
    <row r="162" spans="3:3" x14ac:dyDescent="0.2">
      <c r="C162" s="2" t="s">
        <v>3191</v>
      </c>
    </row>
    <row r="163" spans="3:3" x14ac:dyDescent="0.2">
      <c r="C163" s="2" t="s">
        <v>3193</v>
      </c>
    </row>
    <row r="164" spans="3:3" x14ac:dyDescent="0.2">
      <c r="C164" s="2" t="s">
        <v>3188</v>
      </c>
    </row>
    <row r="165" spans="3:3" x14ac:dyDescent="0.2">
      <c r="C165" s="2" t="s">
        <v>3248</v>
      </c>
    </row>
    <row r="166" spans="3:3" x14ac:dyDescent="0.2">
      <c r="C166" s="2" t="s">
        <v>3199</v>
      </c>
    </row>
    <row r="167" spans="3:3" x14ac:dyDescent="0.2">
      <c r="C167" s="2" t="s">
        <v>3198</v>
      </c>
    </row>
    <row r="168" spans="3:3" x14ac:dyDescent="0.2">
      <c r="C168" s="2" t="s">
        <v>3129</v>
      </c>
    </row>
    <row r="169" spans="3:3" x14ac:dyDescent="0.2">
      <c r="C169" s="2" t="s">
        <v>3174</v>
      </c>
    </row>
    <row r="170" spans="3:3" x14ac:dyDescent="0.2">
      <c r="C170" s="2" t="s">
        <v>3126</v>
      </c>
    </row>
    <row r="171" spans="3:3" x14ac:dyDescent="0.2">
      <c r="C171" s="2" t="s">
        <v>3103</v>
      </c>
    </row>
    <row r="172" spans="3:3" x14ac:dyDescent="0.2">
      <c r="C172" s="2" t="s">
        <v>3123</v>
      </c>
    </row>
    <row r="173" spans="3:3" x14ac:dyDescent="0.2">
      <c r="C173" s="2" t="s">
        <v>3110</v>
      </c>
    </row>
    <row r="174" spans="3:3" x14ac:dyDescent="0.2">
      <c r="C174" s="2" t="s">
        <v>3163</v>
      </c>
    </row>
    <row r="175" spans="3:3" x14ac:dyDescent="0.2">
      <c r="C175" s="2" t="s">
        <v>3200</v>
      </c>
    </row>
    <row r="176" spans="3:3" x14ac:dyDescent="0.2">
      <c r="C176" s="2" t="s">
        <v>3187</v>
      </c>
    </row>
    <row r="177" spans="3:3" x14ac:dyDescent="0.2">
      <c r="C177" s="2" t="s">
        <v>3106</v>
      </c>
    </row>
    <row r="178" spans="3:3" x14ac:dyDescent="0.2">
      <c r="C178" s="2" t="s">
        <v>3107</v>
      </c>
    </row>
    <row r="179" spans="3:3" x14ac:dyDescent="0.2">
      <c r="C179" s="2" t="s">
        <v>3113</v>
      </c>
    </row>
    <row r="180" spans="3:3" x14ac:dyDescent="0.2">
      <c r="C180" s="2" t="s">
        <v>3112</v>
      </c>
    </row>
    <row r="181" spans="3:3" x14ac:dyDescent="0.2">
      <c r="C181" s="2" t="s">
        <v>3119</v>
      </c>
    </row>
    <row r="182" spans="3:3" x14ac:dyDescent="0.2">
      <c r="C182" s="2" t="s">
        <v>3196</v>
      </c>
    </row>
    <row r="183" spans="3:3" x14ac:dyDescent="0.2">
      <c r="C183" s="2" t="s">
        <v>3139</v>
      </c>
    </row>
    <row r="184" spans="3:3" x14ac:dyDescent="0.2">
      <c r="C184" s="2" t="s">
        <v>3135</v>
      </c>
    </row>
    <row r="185" spans="3:3" x14ac:dyDescent="0.2">
      <c r="C185" s="2" t="s">
        <v>3140</v>
      </c>
    </row>
    <row r="186" spans="3:3" x14ac:dyDescent="0.2">
      <c r="C186" s="2" t="s">
        <v>3130</v>
      </c>
    </row>
    <row r="187" spans="3:3" x14ac:dyDescent="0.2">
      <c r="C187" s="2" t="s">
        <v>3142</v>
      </c>
    </row>
    <row r="188" spans="3:3" x14ac:dyDescent="0.2">
      <c r="C188" s="2" t="s">
        <v>3143</v>
      </c>
    </row>
    <row r="189" spans="3:3" x14ac:dyDescent="0.2">
      <c r="C189" s="2" t="s">
        <v>3109</v>
      </c>
    </row>
    <row r="190" spans="3:3" x14ac:dyDescent="0.2">
      <c r="C190" s="2" t="s">
        <v>3157</v>
      </c>
    </row>
    <row r="191" spans="3:3" x14ac:dyDescent="0.2">
      <c r="C191" s="2" t="s">
        <v>3235</v>
      </c>
    </row>
    <row r="192" spans="3:3" x14ac:dyDescent="0.2">
      <c r="C192" s="2" t="s">
        <v>3167</v>
      </c>
    </row>
    <row r="193" spans="3:3" x14ac:dyDescent="0.2">
      <c r="C193" s="2" t="s">
        <v>3095</v>
      </c>
    </row>
    <row r="194" spans="3:3" x14ac:dyDescent="0.2">
      <c r="C194" s="2" t="s">
        <v>3025</v>
      </c>
    </row>
    <row r="195" spans="3:3" x14ac:dyDescent="0.2">
      <c r="C195" s="2" t="s">
        <v>3183</v>
      </c>
    </row>
    <row r="196" spans="3:3" x14ac:dyDescent="0.2">
      <c r="C196" s="2" t="s">
        <v>3152</v>
      </c>
    </row>
    <row r="197" spans="3:3" x14ac:dyDescent="0.2">
      <c r="C197" s="2" t="s">
        <v>3138</v>
      </c>
    </row>
    <row r="198" spans="3:3" x14ac:dyDescent="0.2">
      <c r="C198" s="2" t="s">
        <v>3124</v>
      </c>
    </row>
    <row r="199" spans="3:3" x14ac:dyDescent="0.2">
      <c r="C199" s="2" t="s">
        <v>3153</v>
      </c>
    </row>
    <row r="200" spans="3:3" x14ac:dyDescent="0.2">
      <c r="C200" s="2" t="s">
        <v>3147</v>
      </c>
    </row>
    <row r="201" spans="3:3" x14ac:dyDescent="0.2">
      <c r="C201" s="2" t="s">
        <v>3111</v>
      </c>
    </row>
    <row r="202" spans="3:3" x14ac:dyDescent="0.2">
      <c r="C202" s="2" t="s">
        <v>3134</v>
      </c>
    </row>
    <row r="203" spans="3:3" x14ac:dyDescent="0.2">
      <c r="C203" s="2" t="s">
        <v>3145</v>
      </c>
    </row>
    <row r="204" spans="3:3" x14ac:dyDescent="0.2">
      <c r="C204" s="2" t="s">
        <v>3117</v>
      </c>
    </row>
    <row r="205" spans="3:3" x14ac:dyDescent="0.2">
      <c r="C205" s="2" t="s">
        <v>3154</v>
      </c>
    </row>
    <row r="206" spans="3:3" x14ac:dyDescent="0.2">
      <c r="C206" s="2" t="s">
        <v>3181</v>
      </c>
    </row>
    <row r="207" spans="3:3" x14ac:dyDescent="0.2">
      <c r="C207" s="2" t="s">
        <v>3030</v>
      </c>
    </row>
    <row r="208" spans="3:3" x14ac:dyDescent="0.2">
      <c r="C208" s="2" t="s">
        <v>3073</v>
      </c>
    </row>
    <row r="209" spans="3:3" x14ac:dyDescent="0.2">
      <c r="C209" s="2" t="s">
        <v>3029</v>
      </c>
    </row>
    <row r="210" spans="3:3" x14ac:dyDescent="0.2">
      <c r="C210" s="2" t="s">
        <v>3038</v>
      </c>
    </row>
    <row r="211" spans="3:3" x14ac:dyDescent="0.2">
      <c r="C211" s="2" t="s">
        <v>3085</v>
      </c>
    </row>
    <row r="212" spans="3:3" x14ac:dyDescent="0.2">
      <c r="C212" s="2" t="s">
        <v>3054</v>
      </c>
    </row>
    <row r="213" spans="3:3" x14ac:dyDescent="0.2">
      <c r="C213" s="2" t="s">
        <v>3040</v>
      </c>
    </row>
    <row r="214" spans="3:3" x14ac:dyDescent="0.2">
      <c r="C214" s="2" t="s">
        <v>3078</v>
      </c>
    </row>
    <row r="215" spans="3:3" x14ac:dyDescent="0.2">
      <c r="C215" s="2" t="s">
        <v>3059</v>
      </c>
    </row>
    <row r="216" spans="3:3" x14ac:dyDescent="0.2">
      <c r="C216" s="2" t="s">
        <v>3028</v>
      </c>
    </row>
    <row r="217" spans="3:3" x14ac:dyDescent="0.2">
      <c r="C217" s="2" t="s">
        <v>3166</v>
      </c>
    </row>
    <row r="218" spans="3:3" x14ac:dyDescent="0.2">
      <c r="C218" s="2" t="s">
        <v>3097</v>
      </c>
    </row>
    <row r="219" spans="3:3" x14ac:dyDescent="0.2">
      <c r="C219" s="2" t="s">
        <v>3172</v>
      </c>
    </row>
    <row r="220" spans="3:3" x14ac:dyDescent="0.2">
      <c r="C220" s="2" t="s">
        <v>3175</v>
      </c>
    </row>
    <row r="221" spans="3:3" x14ac:dyDescent="0.2">
      <c r="C221" s="2" t="s">
        <v>3079</v>
      </c>
    </row>
    <row r="222" spans="3:3" x14ac:dyDescent="0.2">
      <c r="C222" s="2" t="s">
        <v>3056</v>
      </c>
    </row>
    <row r="223" spans="3:3" x14ac:dyDescent="0.2">
      <c r="C223" s="2" t="s">
        <v>3048</v>
      </c>
    </row>
    <row r="224" spans="3:3" x14ac:dyDescent="0.2">
      <c r="C224" s="2" t="s">
        <v>3083</v>
      </c>
    </row>
    <row r="225" spans="3:3" x14ac:dyDescent="0.2">
      <c r="C225" s="2" t="s">
        <v>3060</v>
      </c>
    </row>
    <row r="226" spans="3:3" x14ac:dyDescent="0.2">
      <c r="C226" s="2" t="s">
        <v>3076</v>
      </c>
    </row>
    <row r="227" spans="3:3" x14ac:dyDescent="0.2">
      <c r="C227" s="2" t="s">
        <v>3069</v>
      </c>
    </row>
    <row r="228" spans="3:3" x14ac:dyDescent="0.2">
      <c r="C228" s="2" t="s">
        <v>3080</v>
      </c>
    </row>
    <row r="229" spans="3:3" x14ac:dyDescent="0.2">
      <c r="C229" s="2" t="s">
        <v>3074</v>
      </c>
    </row>
    <row r="230" spans="3:3" x14ac:dyDescent="0.2">
      <c r="C230" s="2" t="s">
        <v>3070</v>
      </c>
    </row>
    <row r="231" spans="3:3" x14ac:dyDescent="0.2">
      <c r="C231" s="2" t="s">
        <v>3072</v>
      </c>
    </row>
    <row r="232" spans="3:3" x14ac:dyDescent="0.2">
      <c r="C232" s="2" t="s">
        <v>3067</v>
      </c>
    </row>
    <row r="233" spans="3:3" x14ac:dyDescent="0.2">
      <c r="C233" s="2" t="s">
        <v>3063</v>
      </c>
    </row>
    <row r="234" spans="3:3" x14ac:dyDescent="0.2">
      <c r="C234" s="2" t="s">
        <v>3049</v>
      </c>
    </row>
    <row r="235" spans="3:3" x14ac:dyDescent="0.2">
      <c r="C235" s="2" t="s">
        <v>3718</v>
      </c>
    </row>
    <row r="236" spans="3:3" x14ac:dyDescent="0.2">
      <c r="C236" s="2" t="s">
        <v>3719</v>
      </c>
    </row>
    <row r="237" spans="3:3" x14ac:dyDescent="0.2">
      <c r="C237" s="2" t="s">
        <v>3720</v>
      </c>
    </row>
    <row r="238" spans="3:3" x14ac:dyDescent="0.2">
      <c r="C238" s="2" t="s">
        <v>3721</v>
      </c>
    </row>
    <row r="239" spans="3:3" x14ac:dyDescent="0.2">
      <c r="C239" s="2" t="s">
        <v>3722</v>
      </c>
    </row>
    <row r="240" spans="3:3" x14ac:dyDescent="0.2">
      <c r="C240" s="2" t="s">
        <v>3723</v>
      </c>
    </row>
    <row r="241" spans="3:3" x14ac:dyDescent="0.2">
      <c r="C241" s="2" t="s">
        <v>3724</v>
      </c>
    </row>
    <row r="242" spans="3:3" x14ac:dyDescent="0.2">
      <c r="C242" s="2" t="s">
        <v>3725</v>
      </c>
    </row>
    <row r="243" spans="3:3" x14ac:dyDescent="0.2">
      <c r="C243" s="2" t="s">
        <v>3726</v>
      </c>
    </row>
    <row r="244" spans="3:3" x14ac:dyDescent="0.2">
      <c r="C244" s="2" t="s">
        <v>3727</v>
      </c>
    </row>
    <row r="245" spans="3:3" x14ac:dyDescent="0.2">
      <c r="C245" s="2" t="s">
        <v>3728</v>
      </c>
    </row>
    <row r="246" spans="3:3" x14ac:dyDescent="0.2">
      <c r="C246" s="2" t="s">
        <v>3729</v>
      </c>
    </row>
    <row r="247" spans="3:3" x14ac:dyDescent="0.2">
      <c r="C247" s="2" t="s">
        <v>3730</v>
      </c>
    </row>
    <row r="248" spans="3:3" x14ac:dyDescent="0.2">
      <c r="C248" s="2" t="s">
        <v>3731</v>
      </c>
    </row>
    <row r="249" spans="3:3" x14ac:dyDescent="0.2">
      <c r="C249" s="2" t="s">
        <v>3732</v>
      </c>
    </row>
    <row r="250" spans="3:3" x14ac:dyDescent="0.2">
      <c r="C250" s="2" t="s">
        <v>3733</v>
      </c>
    </row>
    <row r="251" spans="3:3" x14ac:dyDescent="0.2">
      <c r="C251" s="2" t="s">
        <v>3734</v>
      </c>
    </row>
    <row r="252" spans="3:3" x14ac:dyDescent="0.2">
      <c r="C252" s="2" t="s">
        <v>3735</v>
      </c>
    </row>
    <row r="253" spans="3:3" x14ac:dyDescent="0.2">
      <c r="C253" s="2" t="s">
        <v>3736</v>
      </c>
    </row>
    <row r="254" spans="3:3" x14ac:dyDescent="0.2">
      <c r="C254" s="2" t="s">
        <v>3737</v>
      </c>
    </row>
    <row r="255" spans="3:3" x14ac:dyDescent="0.2">
      <c r="C255" s="2" t="s">
        <v>3738</v>
      </c>
    </row>
    <row r="256" spans="3:3" x14ac:dyDescent="0.2">
      <c r="C256" s="2" t="s">
        <v>3739</v>
      </c>
    </row>
    <row r="257" spans="3:3" x14ac:dyDescent="0.2">
      <c r="C257" s="2" t="s">
        <v>3740</v>
      </c>
    </row>
    <row r="258" spans="3:3" x14ac:dyDescent="0.2">
      <c r="C258" s="2" t="s">
        <v>3741</v>
      </c>
    </row>
    <row r="259" spans="3:3" x14ac:dyDescent="0.2">
      <c r="C259" s="2" t="s">
        <v>3742</v>
      </c>
    </row>
    <row r="260" spans="3:3" x14ac:dyDescent="0.2">
      <c r="C260" s="2" t="s">
        <v>3743</v>
      </c>
    </row>
    <row r="261" spans="3:3" x14ac:dyDescent="0.2">
      <c r="C261" s="2" t="s">
        <v>3744</v>
      </c>
    </row>
    <row r="262" spans="3:3" x14ac:dyDescent="0.2">
      <c r="C262" s="2" t="s">
        <v>3745</v>
      </c>
    </row>
    <row r="263" spans="3:3" x14ac:dyDescent="0.2">
      <c r="C263" s="2" t="s">
        <v>3746</v>
      </c>
    </row>
    <row r="264" spans="3:3" x14ac:dyDescent="0.2">
      <c r="C264" s="2" t="s">
        <v>3747</v>
      </c>
    </row>
    <row r="265" spans="3:3" x14ac:dyDescent="0.2">
      <c r="C265" s="2" t="s">
        <v>3748</v>
      </c>
    </row>
    <row r="266" spans="3:3" x14ac:dyDescent="0.2">
      <c r="C266" s="2" t="s">
        <v>3749</v>
      </c>
    </row>
    <row r="267" spans="3:3" x14ac:dyDescent="0.2">
      <c r="C267" s="2" t="s">
        <v>3750</v>
      </c>
    </row>
    <row r="268" spans="3:3" x14ac:dyDescent="0.2">
      <c r="C268" s="2" t="s">
        <v>3751</v>
      </c>
    </row>
    <row r="269" spans="3:3" x14ac:dyDescent="0.2">
      <c r="C269" s="2" t="s">
        <v>3752</v>
      </c>
    </row>
    <row r="270" spans="3:3" x14ac:dyDescent="0.2">
      <c r="C270" s="2" t="s">
        <v>3753</v>
      </c>
    </row>
    <row r="271" spans="3:3" x14ac:dyDescent="0.2">
      <c r="C271" s="2" t="s">
        <v>3754</v>
      </c>
    </row>
    <row r="272" spans="3:3" x14ac:dyDescent="0.2">
      <c r="C272" s="2" t="s">
        <v>3755</v>
      </c>
    </row>
    <row r="273" spans="3:3" x14ac:dyDescent="0.2">
      <c r="C273" s="2" t="s">
        <v>3756</v>
      </c>
    </row>
    <row r="274" spans="3:3" x14ac:dyDescent="0.2">
      <c r="C274" s="2" t="s">
        <v>3757</v>
      </c>
    </row>
    <row r="275" spans="3:3" x14ac:dyDescent="0.2">
      <c r="C275" s="2" t="s">
        <v>3758</v>
      </c>
    </row>
    <row r="276" spans="3:3" x14ac:dyDescent="0.2">
      <c r="C276" s="2" t="s">
        <v>3759</v>
      </c>
    </row>
    <row r="277" spans="3:3" x14ac:dyDescent="0.2">
      <c r="C277" s="2" t="s">
        <v>3760</v>
      </c>
    </row>
    <row r="278" spans="3:3" x14ac:dyDescent="0.2">
      <c r="C278" s="2" t="s">
        <v>3761</v>
      </c>
    </row>
    <row r="279" spans="3:3" x14ac:dyDescent="0.2">
      <c r="C279" s="2" t="s">
        <v>3762</v>
      </c>
    </row>
    <row r="280" spans="3:3" x14ac:dyDescent="0.2">
      <c r="C280" s="2" t="s">
        <v>3763</v>
      </c>
    </row>
    <row r="281" spans="3:3" x14ac:dyDescent="0.2">
      <c r="C281" s="2" t="s">
        <v>3764</v>
      </c>
    </row>
    <row r="282" spans="3:3" x14ac:dyDescent="0.2">
      <c r="C282" s="2" t="s">
        <v>3765</v>
      </c>
    </row>
    <row r="283" spans="3:3" x14ac:dyDescent="0.2">
      <c r="C283" s="2" t="s">
        <v>3766</v>
      </c>
    </row>
    <row r="284" spans="3:3" x14ac:dyDescent="0.2">
      <c r="C284" s="2" t="s">
        <v>3767</v>
      </c>
    </row>
    <row r="285" spans="3:3" x14ac:dyDescent="0.2">
      <c r="C285" s="2" t="s">
        <v>3768</v>
      </c>
    </row>
    <row r="286" spans="3:3" x14ac:dyDescent="0.2">
      <c r="C286" s="2" t="s">
        <v>3769</v>
      </c>
    </row>
    <row r="287" spans="3:3" x14ac:dyDescent="0.2">
      <c r="C287" s="2" t="s">
        <v>3770</v>
      </c>
    </row>
    <row r="288" spans="3:3" x14ac:dyDescent="0.2">
      <c r="C288" s="2" t="s">
        <v>3771</v>
      </c>
    </row>
    <row r="289" spans="3:3" x14ac:dyDescent="0.2">
      <c r="C289" s="2" t="s">
        <v>3772</v>
      </c>
    </row>
    <row r="290" spans="3:3" x14ac:dyDescent="0.2">
      <c r="C290" s="2" t="s">
        <v>3773</v>
      </c>
    </row>
    <row r="291" spans="3:3" x14ac:dyDescent="0.2">
      <c r="C291" s="2" t="s">
        <v>3774</v>
      </c>
    </row>
    <row r="292" spans="3:3" x14ac:dyDescent="0.2">
      <c r="C292" s="2" t="s">
        <v>3775</v>
      </c>
    </row>
    <row r="293" spans="3:3" x14ac:dyDescent="0.2">
      <c r="C293" s="2" t="s">
        <v>3776</v>
      </c>
    </row>
    <row r="294" spans="3:3" x14ac:dyDescent="0.2">
      <c r="C294" s="2" t="s">
        <v>3777</v>
      </c>
    </row>
    <row r="295" spans="3:3" x14ac:dyDescent="0.2">
      <c r="C295" s="2" t="s">
        <v>3778</v>
      </c>
    </row>
    <row r="296" spans="3:3" x14ac:dyDescent="0.2">
      <c r="C296" s="2" t="s">
        <v>3779</v>
      </c>
    </row>
    <row r="297" spans="3:3" x14ac:dyDescent="0.2">
      <c r="C297" s="2" t="s">
        <v>3780</v>
      </c>
    </row>
    <row r="298" spans="3:3" x14ac:dyDescent="0.2">
      <c r="C298" s="2" t="s">
        <v>3781</v>
      </c>
    </row>
    <row r="299" spans="3:3" x14ac:dyDescent="0.2">
      <c r="C299" s="2" t="s">
        <v>3782</v>
      </c>
    </row>
    <row r="300" spans="3:3" x14ac:dyDescent="0.2">
      <c r="C300" s="2" t="s">
        <v>3783</v>
      </c>
    </row>
    <row r="301" spans="3:3" x14ac:dyDescent="0.2">
      <c r="C301" s="2" t="s">
        <v>3784</v>
      </c>
    </row>
    <row r="302" spans="3:3" x14ac:dyDescent="0.2">
      <c r="C302" s="2" t="s">
        <v>3785</v>
      </c>
    </row>
    <row r="303" spans="3:3" x14ac:dyDescent="0.2">
      <c r="C303" s="2" t="s">
        <v>3786</v>
      </c>
    </row>
    <row r="304" spans="3:3" x14ac:dyDescent="0.2">
      <c r="C304" s="2" t="s">
        <v>3787</v>
      </c>
    </row>
    <row r="305" spans="3:3" x14ac:dyDescent="0.2">
      <c r="C305" s="2" t="s">
        <v>3788</v>
      </c>
    </row>
    <row r="306" spans="3:3" x14ac:dyDescent="0.2">
      <c r="C306" s="2" t="s">
        <v>3789</v>
      </c>
    </row>
    <row r="307" spans="3:3" x14ac:dyDescent="0.2">
      <c r="C307" s="2" t="s">
        <v>3790</v>
      </c>
    </row>
    <row r="308" spans="3:3" x14ac:dyDescent="0.2">
      <c r="C308" s="2" t="s">
        <v>3791</v>
      </c>
    </row>
    <row r="309" spans="3:3" x14ac:dyDescent="0.2">
      <c r="C309" s="2" t="s">
        <v>3792</v>
      </c>
    </row>
    <row r="310" spans="3:3" x14ac:dyDescent="0.2">
      <c r="C310" s="2" t="s">
        <v>3372</v>
      </c>
    </row>
    <row r="311" spans="3:3" x14ac:dyDescent="0.2">
      <c r="C311" s="2" t="s">
        <v>3400</v>
      </c>
    </row>
    <row r="312" spans="3:3" x14ac:dyDescent="0.2">
      <c r="C312" s="2" t="s">
        <v>3793</v>
      </c>
    </row>
    <row r="313" spans="3:3" x14ac:dyDescent="0.2">
      <c r="C313" s="2" t="s">
        <v>3397</v>
      </c>
    </row>
    <row r="314" spans="3:3" x14ac:dyDescent="0.2">
      <c r="C314" s="2" t="s">
        <v>3398</v>
      </c>
    </row>
    <row r="315" spans="3:3" x14ac:dyDescent="0.2">
      <c r="C315" s="2" t="s">
        <v>3395</v>
      </c>
    </row>
    <row r="316" spans="3:3" x14ac:dyDescent="0.2">
      <c r="C316" s="2" t="s">
        <v>3381</v>
      </c>
    </row>
    <row r="317" spans="3:3" x14ac:dyDescent="0.2">
      <c r="C317" s="2" t="s">
        <v>3794</v>
      </c>
    </row>
    <row r="318" spans="3:3" x14ac:dyDescent="0.2">
      <c r="C318" s="2" t="s">
        <v>3396</v>
      </c>
    </row>
    <row r="319" spans="3:3" x14ac:dyDescent="0.2">
      <c r="C319" s="2" t="s">
        <v>3795</v>
      </c>
    </row>
    <row r="320" spans="3:3" x14ac:dyDescent="0.2">
      <c r="C320" s="2" t="s">
        <v>3796</v>
      </c>
    </row>
    <row r="321" spans="3:3" x14ac:dyDescent="0.2">
      <c r="C321" s="2" t="s">
        <v>3401</v>
      </c>
    </row>
    <row r="322" spans="3:3" x14ac:dyDescent="0.2">
      <c r="C322" s="2" t="s">
        <v>3797</v>
      </c>
    </row>
    <row r="323" spans="3:3" x14ac:dyDescent="0.2">
      <c r="C323" s="2" t="s">
        <v>3360</v>
      </c>
    </row>
    <row r="324" spans="3:3" x14ac:dyDescent="0.2">
      <c r="C324" s="2" t="s">
        <v>3378</v>
      </c>
    </row>
    <row r="325" spans="3:3" x14ac:dyDescent="0.2">
      <c r="C325" s="2" t="s">
        <v>3370</v>
      </c>
    </row>
    <row r="326" spans="3:3" x14ac:dyDescent="0.2">
      <c r="C326" s="2" t="s">
        <v>3380</v>
      </c>
    </row>
    <row r="327" spans="3:3" x14ac:dyDescent="0.2">
      <c r="C327" s="2" t="s">
        <v>3392</v>
      </c>
    </row>
    <row r="328" spans="3:3" x14ac:dyDescent="0.2">
      <c r="C328" s="2" t="s">
        <v>3363</v>
      </c>
    </row>
    <row r="329" spans="3:3" x14ac:dyDescent="0.2">
      <c r="C329" s="2" t="s">
        <v>3369</v>
      </c>
    </row>
    <row r="330" spans="3:3" x14ac:dyDescent="0.2">
      <c r="C330" s="2" t="s">
        <v>3361</v>
      </c>
    </row>
    <row r="331" spans="3:3" x14ac:dyDescent="0.2">
      <c r="C331" s="2" t="s">
        <v>3376</v>
      </c>
    </row>
    <row r="332" spans="3:3" x14ac:dyDescent="0.2">
      <c r="C332" s="2" t="s">
        <v>3347</v>
      </c>
    </row>
    <row r="333" spans="3:3" x14ac:dyDescent="0.2">
      <c r="C333" s="2" t="s">
        <v>3336</v>
      </c>
    </row>
    <row r="334" spans="3:3" x14ac:dyDescent="0.2">
      <c r="C334" s="2" t="s">
        <v>3310</v>
      </c>
    </row>
    <row r="335" spans="3:3" x14ac:dyDescent="0.2">
      <c r="C335" s="2" t="s">
        <v>3297</v>
      </c>
    </row>
    <row r="336" spans="3:3" x14ac:dyDescent="0.2">
      <c r="C336" s="2" t="s">
        <v>3337</v>
      </c>
    </row>
    <row r="337" spans="3:3" x14ac:dyDescent="0.2">
      <c r="C337" s="2" t="s">
        <v>3334</v>
      </c>
    </row>
    <row r="338" spans="3:3" x14ac:dyDescent="0.2">
      <c r="C338" s="2" t="s">
        <v>3300</v>
      </c>
    </row>
    <row r="339" spans="3:3" x14ac:dyDescent="0.2">
      <c r="C339" s="2" t="s">
        <v>3303</v>
      </c>
    </row>
    <row r="340" spans="3:3" x14ac:dyDescent="0.2">
      <c r="C340" s="2" t="s">
        <v>3364</v>
      </c>
    </row>
    <row r="341" spans="3:3" x14ac:dyDescent="0.2">
      <c r="C341" s="2" t="s">
        <v>3355</v>
      </c>
    </row>
    <row r="342" spans="3:3" x14ac:dyDescent="0.2">
      <c r="C342" s="2" t="s">
        <v>3354</v>
      </c>
    </row>
    <row r="343" spans="3:3" x14ac:dyDescent="0.2">
      <c r="C343" s="2" t="s">
        <v>3349</v>
      </c>
    </row>
    <row r="344" spans="3:3" x14ac:dyDescent="0.2">
      <c r="C344" s="2" t="s">
        <v>3344</v>
      </c>
    </row>
    <row r="345" spans="3:3" x14ac:dyDescent="0.2">
      <c r="C345" s="2" t="s">
        <v>3385</v>
      </c>
    </row>
    <row r="346" spans="3:3" x14ac:dyDescent="0.2">
      <c r="C346" s="2" t="s">
        <v>3388</v>
      </c>
    </row>
    <row r="347" spans="3:3" x14ac:dyDescent="0.2">
      <c r="C347" s="2" t="s">
        <v>3357</v>
      </c>
    </row>
    <row r="348" spans="3:3" x14ac:dyDescent="0.2">
      <c r="C348" s="2" t="s">
        <v>3387</v>
      </c>
    </row>
    <row r="349" spans="3:3" x14ac:dyDescent="0.2">
      <c r="C349" s="2" t="s">
        <v>3315</v>
      </c>
    </row>
    <row r="350" spans="3:3" x14ac:dyDescent="0.2">
      <c r="C350" s="2" t="s">
        <v>3324</v>
      </c>
    </row>
    <row r="351" spans="3:3" x14ac:dyDescent="0.2">
      <c r="C351" s="2" t="s">
        <v>3316</v>
      </c>
    </row>
    <row r="352" spans="3:3" x14ac:dyDescent="0.2">
      <c r="C352" s="2" t="s">
        <v>3319</v>
      </c>
    </row>
    <row r="353" spans="3:3" x14ac:dyDescent="0.2">
      <c r="C353" s="2" t="s">
        <v>3342</v>
      </c>
    </row>
    <row r="354" spans="3:3" x14ac:dyDescent="0.2">
      <c r="C354" s="2" t="s">
        <v>3284</v>
      </c>
    </row>
    <row r="355" spans="3:3" x14ac:dyDescent="0.2">
      <c r="C355" s="2" t="s">
        <v>3286</v>
      </c>
    </row>
    <row r="356" spans="3:3" x14ac:dyDescent="0.2">
      <c r="C356" s="2" t="s">
        <v>3323</v>
      </c>
    </row>
    <row r="357" spans="3:3" x14ac:dyDescent="0.2">
      <c r="C357" s="2" t="s">
        <v>3329</v>
      </c>
    </row>
    <row r="358" spans="3:3" x14ac:dyDescent="0.2">
      <c r="C358" s="2" t="s">
        <v>3283</v>
      </c>
    </row>
    <row r="359" spans="3:3" x14ac:dyDescent="0.2">
      <c r="C359" s="2" t="s">
        <v>3285</v>
      </c>
    </row>
    <row r="360" spans="3:3" x14ac:dyDescent="0.2">
      <c r="C360" s="2" t="s">
        <v>3292</v>
      </c>
    </row>
    <row r="361" spans="3:3" x14ac:dyDescent="0.2">
      <c r="C361" s="2" t="s">
        <v>3294</v>
      </c>
    </row>
    <row r="362" spans="3:3" x14ac:dyDescent="0.2">
      <c r="C362" s="2" t="s">
        <v>3267</v>
      </c>
    </row>
    <row r="363" spans="3:3" x14ac:dyDescent="0.2">
      <c r="C363" s="2" t="s">
        <v>3270</v>
      </c>
    </row>
    <row r="364" spans="3:3" x14ac:dyDescent="0.2">
      <c r="C364" s="2" t="s">
        <v>3321</v>
      </c>
    </row>
    <row r="365" spans="3:3" x14ac:dyDescent="0.2">
      <c r="C365" s="2" t="s">
        <v>3271</v>
      </c>
    </row>
    <row r="366" spans="3:3" x14ac:dyDescent="0.2">
      <c r="C366" s="2" t="s">
        <v>3263</v>
      </c>
    </row>
    <row r="367" spans="3:3" x14ac:dyDescent="0.2">
      <c r="C367" s="2" t="s">
        <v>3238</v>
      </c>
    </row>
    <row r="368" spans="3:3" x14ac:dyDescent="0.2">
      <c r="C368" s="2" t="s">
        <v>3258</v>
      </c>
    </row>
    <row r="369" spans="3:3" x14ac:dyDescent="0.2">
      <c r="C369" s="2" t="s">
        <v>3241</v>
      </c>
    </row>
    <row r="370" spans="3:3" x14ac:dyDescent="0.2">
      <c r="C370" s="2" t="s">
        <v>3245</v>
      </c>
    </row>
    <row r="371" spans="3:3" x14ac:dyDescent="0.2">
      <c r="C371" s="2" t="s">
        <v>3239</v>
      </c>
    </row>
    <row r="372" spans="3:3" x14ac:dyDescent="0.2">
      <c r="C372" s="2" t="s">
        <v>3332</v>
      </c>
    </row>
    <row r="373" spans="3:3" x14ac:dyDescent="0.2">
      <c r="C373" s="2" t="s">
        <v>3343</v>
      </c>
    </row>
    <row r="374" spans="3:3" x14ac:dyDescent="0.2">
      <c r="C374" s="2" t="s">
        <v>3330</v>
      </c>
    </row>
    <row r="375" spans="3:3" x14ac:dyDescent="0.2">
      <c r="C375" s="2" t="s">
        <v>3278</v>
      </c>
    </row>
    <row r="376" spans="3:3" x14ac:dyDescent="0.2">
      <c r="C376" s="2" t="s">
        <v>3326</v>
      </c>
    </row>
    <row r="377" spans="3:3" x14ac:dyDescent="0.2">
      <c r="C377" s="2" t="s">
        <v>3312</v>
      </c>
    </row>
    <row r="378" spans="3:3" x14ac:dyDescent="0.2">
      <c r="C378" s="2" t="s">
        <v>3313</v>
      </c>
    </row>
    <row r="379" spans="3:3" x14ac:dyDescent="0.2">
      <c r="C379" s="2" t="s">
        <v>3305</v>
      </c>
    </row>
    <row r="380" spans="3:3" x14ac:dyDescent="0.2">
      <c r="C380" s="2" t="s">
        <v>3276</v>
      </c>
    </row>
    <row r="381" spans="3:3" x14ac:dyDescent="0.2">
      <c r="C381" s="2" t="s">
        <v>3308</v>
      </c>
    </row>
    <row r="382" spans="3:3" x14ac:dyDescent="0.2">
      <c r="C382" s="2" t="s">
        <v>3279</v>
      </c>
    </row>
    <row r="383" spans="3:3" x14ac:dyDescent="0.2">
      <c r="C383" s="2" t="s">
        <v>3311</v>
      </c>
    </row>
    <row r="384" spans="3:3" x14ac:dyDescent="0.2">
      <c r="C384" s="2" t="s">
        <v>3708</v>
      </c>
    </row>
    <row r="385" spans="3:3" x14ac:dyDescent="0.2">
      <c r="C385" s="2" t="s">
        <v>3295</v>
      </c>
    </row>
    <row r="386" spans="3:3" x14ac:dyDescent="0.2">
      <c r="C386" s="2" t="s">
        <v>3272</v>
      </c>
    </row>
    <row r="387" spans="3:3" x14ac:dyDescent="0.2">
      <c r="C387" s="2" t="s">
        <v>3296</v>
      </c>
    </row>
    <row r="388" spans="3:3" x14ac:dyDescent="0.2">
      <c r="C388" s="2" t="s">
        <v>3281</v>
      </c>
    </row>
    <row r="389" spans="3:3" x14ac:dyDescent="0.2">
      <c r="C389" s="2" t="s">
        <v>3260</v>
      </c>
    </row>
    <row r="390" spans="3:3" x14ac:dyDescent="0.2">
      <c r="C390" s="2" t="s">
        <v>3264</v>
      </c>
    </row>
    <row r="391" spans="3:3" x14ac:dyDescent="0.2">
      <c r="C391" s="2" t="s">
        <v>3240</v>
      </c>
    </row>
    <row r="392" spans="3:3" x14ac:dyDescent="0.2">
      <c r="C392" s="2" t="s">
        <v>3228</v>
      </c>
    </row>
    <row r="393" spans="3:3" x14ac:dyDescent="0.2">
      <c r="C393" s="2" t="s">
        <v>3226</v>
      </c>
    </row>
    <row r="394" spans="3:3" x14ac:dyDescent="0.2">
      <c r="C394" s="2" t="s">
        <v>3209</v>
      </c>
    </row>
    <row r="395" spans="3:3" x14ac:dyDescent="0.2">
      <c r="C395" s="2" t="s">
        <v>3220</v>
      </c>
    </row>
    <row r="396" spans="3:3" x14ac:dyDescent="0.2">
      <c r="C396" s="2" t="s">
        <v>3229</v>
      </c>
    </row>
    <row r="397" spans="3:3" x14ac:dyDescent="0.2">
      <c r="C397" s="2" t="s">
        <v>3231</v>
      </c>
    </row>
    <row r="398" spans="3:3" x14ac:dyDescent="0.2">
      <c r="C398" s="2" t="s">
        <v>3307</v>
      </c>
    </row>
    <row r="399" spans="3:3" x14ac:dyDescent="0.2">
      <c r="C399" s="2" t="s">
        <v>3208</v>
      </c>
    </row>
    <row r="400" spans="3:3" x14ac:dyDescent="0.2">
      <c r="C400" s="2" t="s">
        <v>3215</v>
      </c>
    </row>
    <row r="401" spans="3:3" x14ac:dyDescent="0.2">
      <c r="C401" s="2" t="s">
        <v>3210</v>
      </c>
    </row>
    <row r="402" spans="3:3" x14ac:dyDescent="0.2">
      <c r="C402" s="2" t="s">
        <v>3211</v>
      </c>
    </row>
    <row r="403" spans="3:3" x14ac:dyDescent="0.2">
      <c r="C403" s="2" t="s">
        <v>3216</v>
      </c>
    </row>
    <row r="404" spans="3:3" x14ac:dyDescent="0.2">
      <c r="C404" s="2" t="s">
        <v>3212</v>
      </c>
    </row>
    <row r="405" spans="3:3" x14ac:dyDescent="0.2">
      <c r="C405" s="2" t="s">
        <v>3217</v>
      </c>
    </row>
    <row r="406" spans="3:3" x14ac:dyDescent="0.2">
      <c r="C406" s="2" t="s">
        <v>3202</v>
      </c>
    </row>
    <row r="407" spans="3:3" x14ac:dyDescent="0.2">
      <c r="C407" s="2" t="s">
        <v>3203</v>
      </c>
    </row>
    <row r="408" spans="3:3" x14ac:dyDescent="0.2">
      <c r="C408" s="2" t="s">
        <v>3255</v>
      </c>
    </row>
    <row r="409" spans="3:3" x14ac:dyDescent="0.2">
      <c r="C409" s="2" t="s">
        <v>3262</v>
      </c>
    </row>
    <row r="410" spans="3:3" x14ac:dyDescent="0.2">
      <c r="C410" s="2" t="s">
        <v>3253</v>
      </c>
    </row>
    <row r="411" spans="3:3" x14ac:dyDescent="0.2">
      <c r="C411" s="2" t="s">
        <v>3195</v>
      </c>
    </row>
    <row r="412" spans="3:3" x14ac:dyDescent="0.2">
      <c r="C412" s="2" t="s">
        <v>3234</v>
      </c>
    </row>
    <row r="413" spans="3:3" x14ac:dyDescent="0.2">
      <c r="C413" s="2" t="s">
        <v>3206</v>
      </c>
    </row>
    <row r="414" spans="3:3" x14ac:dyDescent="0.2">
      <c r="C414" s="2" t="s">
        <v>3207</v>
      </c>
    </row>
    <row r="415" spans="3:3" x14ac:dyDescent="0.2">
      <c r="C415" s="2" t="s">
        <v>3251</v>
      </c>
    </row>
    <row r="416" spans="3:3" x14ac:dyDescent="0.2">
      <c r="C416" s="2" t="s">
        <v>3237</v>
      </c>
    </row>
    <row r="417" spans="3:3" x14ac:dyDescent="0.2">
      <c r="C417" s="2" t="s">
        <v>3232</v>
      </c>
    </row>
    <row r="418" spans="3:3" x14ac:dyDescent="0.2">
      <c r="C418" s="2" t="s">
        <v>3192</v>
      </c>
    </row>
    <row r="419" spans="3:3" x14ac:dyDescent="0.2">
      <c r="C419" s="2" t="s">
        <v>3178</v>
      </c>
    </row>
    <row r="420" spans="3:3" x14ac:dyDescent="0.2">
      <c r="C420" s="2" t="s">
        <v>3236</v>
      </c>
    </row>
    <row r="421" spans="3:3" x14ac:dyDescent="0.2">
      <c r="C421" s="2" t="s">
        <v>3194</v>
      </c>
    </row>
    <row r="422" spans="3:3" x14ac:dyDescent="0.2">
      <c r="C422" s="2" t="s">
        <v>3249</v>
      </c>
    </row>
    <row r="423" spans="3:3" x14ac:dyDescent="0.2">
      <c r="C423" s="2" t="s">
        <v>3252</v>
      </c>
    </row>
    <row r="424" spans="3:3" x14ac:dyDescent="0.2">
      <c r="C424" s="2" t="s">
        <v>3204</v>
      </c>
    </row>
    <row r="425" spans="3:3" x14ac:dyDescent="0.2">
      <c r="C425" s="2" t="s">
        <v>3186</v>
      </c>
    </row>
    <row r="426" spans="3:3" x14ac:dyDescent="0.2">
      <c r="C426" s="2" t="s">
        <v>3189</v>
      </c>
    </row>
    <row r="427" spans="3:3" x14ac:dyDescent="0.2">
      <c r="C427" s="2" t="s">
        <v>3185</v>
      </c>
    </row>
    <row r="428" spans="3:3" x14ac:dyDescent="0.2">
      <c r="C428" s="2" t="s">
        <v>3102</v>
      </c>
    </row>
    <row r="429" spans="3:3" x14ac:dyDescent="0.2">
      <c r="C429" s="2" t="s">
        <v>3177</v>
      </c>
    </row>
    <row r="430" spans="3:3" x14ac:dyDescent="0.2">
      <c r="C430" s="2" t="s">
        <v>3173</v>
      </c>
    </row>
    <row r="431" spans="3:3" x14ac:dyDescent="0.2">
      <c r="C431" s="2" t="s">
        <v>3176</v>
      </c>
    </row>
    <row r="432" spans="3:3" x14ac:dyDescent="0.2">
      <c r="C432" s="2" t="s">
        <v>3104</v>
      </c>
    </row>
    <row r="433" spans="3:3" x14ac:dyDescent="0.2">
      <c r="C433" s="2" t="s">
        <v>3132</v>
      </c>
    </row>
    <row r="434" spans="3:3" x14ac:dyDescent="0.2">
      <c r="C434" s="2" t="s">
        <v>3121</v>
      </c>
    </row>
    <row r="435" spans="3:3" x14ac:dyDescent="0.2">
      <c r="C435" s="2" t="s">
        <v>3146</v>
      </c>
    </row>
    <row r="436" spans="3:3" x14ac:dyDescent="0.2">
      <c r="C436" s="2" t="s">
        <v>3137</v>
      </c>
    </row>
    <row r="437" spans="3:3" x14ac:dyDescent="0.2">
      <c r="C437" s="2" t="s">
        <v>3161</v>
      </c>
    </row>
    <row r="438" spans="3:3" x14ac:dyDescent="0.2">
      <c r="C438" s="2" t="s">
        <v>3149</v>
      </c>
    </row>
    <row r="439" spans="3:3" x14ac:dyDescent="0.2">
      <c r="C439" s="2" t="s">
        <v>3118</v>
      </c>
    </row>
    <row r="440" spans="3:3" x14ac:dyDescent="0.2">
      <c r="C440" s="2" t="s">
        <v>3197</v>
      </c>
    </row>
    <row r="441" spans="3:3" x14ac:dyDescent="0.2">
      <c r="C441" s="2" t="s">
        <v>3201</v>
      </c>
    </row>
    <row r="442" spans="3:3" x14ac:dyDescent="0.2">
      <c r="C442" s="2" t="s">
        <v>3233</v>
      </c>
    </row>
    <row r="443" spans="3:3" x14ac:dyDescent="0.2">
      <c r="C443" s="2" t="s">
        <v>3141</v>
      </c>
    </row>
    <row r="444" spans="3:3" x14ac:dyDescent="0.2">
      <c r="C444" s="2" t="s">
        <v>3159</v>
      </c>
    </row>
    <row r="445" spans="3:3" x14ac:dyDescent="0.2">
      <c r="C445" s="2" t="s">
        <v>3170</v>
      </c>
    </row>
    <row r="446" spans="3:3" x14ac:dyDescent="0.2">
      <c r="C446" s="2" t="s">
        <v>3089</v>
      </c>
    </row>
    <row r="447" spans="3:3" x14ac:dyDescent="0.2">
      <c r="C447" s="2" t="s">
        <v>3105</v>
      </c>
    </row>
    <row r="448" spans="3:3" x14ac:dyDescent="0.2">
      <c r="C448" s="2" t="s">
        <v>3160</v>
      </c>
    </row>
    <row r="449" spans="3:3" x14ac:dyDescent="0.2">
      <c r="C449" s="2" t="s">
        <v>3158</v>
      </c>
    </row>
    <row r="450" spans="3:3" x14ac:dyDescent="0.2">
      <c r="C450" s="2" t="s">
        <v>3136</v>
      </c>
    </row>
    <row r="451" spans="3:3" x14ac:dyDescent="0.2">
      <c r="C451" s="2" t="s">
        <v>3180</v>
      </c>
    </row>
    <row r="452" spans="3:3" x14ac:dyDescent="0.2">
      <c r="C452" s="2" t="s">
        <v>3150</v>
      </c>
    </row>
    <row r="453" spans="3:3" x14ac:dyDescent="0.2">
      <c r="C453" s="2" t="s">
        <v>3190</v>
      </c>
    </row>
    <row r="454" spans="3:3" x14ac:dyDescent="0.2">
      <c r="C454" s="2" t="s">
        <v>3131</v>
      </c>
    </row>
    <row r="455" spans="3:3" x14ac:dyDescent="0.2">
      <c r="C455" s="2" t="s">
        <v>3034</v>
      </c>
    </row>
    <row r="456" spans="3:3" x14ac:dyDescent="0.2">
      <c r="C456" s="2" t="s">
        <v>3182</v>
      </c>
    </row>
    <row r="457" spans="3:3" x14ac:dyDescent="0.2">
      <c r="C457" s="2" t="s">
        <v>3033</v>
      </c>
    </row>
    <row r="458" spans="3:3" x14ac:dyDescent="0.2">
      <c r="C458" s="2" t="s">
        <v>3090</v>
      </c>
    </row>
    <row r="459" spans="3:3" x14ac:dyDescent="0.2">
      <c r="C459" s="2" t="s">
        <v>3055</v>
      </c>
    </row>
    <row r="460" spans="3:3" x14ac:dyDescent="0.2">
      <c r="C460" s="2" t="s">
        <v>3068</v>
      </c>
    </row>
    <row r="461" spans="3:3" x14ac:dyDescent="0.2">
      <c r="C461" s="2" t="s">
        <v>3042</v>
      </c>
    </row>
    <row r="462" spans="3:3" x14ac:dyDescent="0.2">
      <c r="C462" s="2" t="s">
        <v>3171</v>
      </c>
    </row>
    <row r="463" spans="3:3" x14ac:dyDescent="0.2">
      <c r="C463" s="2" t="s">
        <v>3164</v>
      </c>
    </row>
    <row r="464" spans="3:3" x14ac:dyDescent="0.2">
      <c r="C464" s="2" t="s">
        <v>3027</v>
      </c>
    </row>
    <row r="465" spans="3:3" x14ac:dyDescent="0.2">
      <c r="C465" s="2" t="s">
        <v>3114</v>
      </c>
    </row>
    <row r="466" spans="3:3" x14ac:dyDescent="0.2">
      <c r="C466" s="2" t="s">
        <v>3122</v>
      </c>
    </row>
    <row r="467" spans="3:3" x14ac:dyDescent="0.2">
      <c r="C467" s="2" t="s">
        <v>3184</v>
      </c>
    </row>
    <row r="468" spans="3:3" x14ac:dyDescent="0.2">
      <c r="C468" s="2" t="s">
        <v>3116</v>
      </c>
    </row>
    <row r="469" spans="3:3" x14ac:dyDescent="0.2">
      <c r="C469" s="2" t="s">
        <v>3115</v>
      </c>
    </row>
    <row r="470" spans="3:3" x14ac:dyDescent="0.2">
      <c r="C470" s="2" t="s">
        <v>3127</v>
      </c>
    </row>
    <row r="471" spans="3:3" x14ac:dyDescent="0.2">
      <c r="C471" s="2" t="s">
        <v>3144</v>
      </c>
    </row>
    <row r="472" spans="3:3" x14ac:dyDescent="0.2">
      <c r="C472" s="2" t="s">
        <v>3162</v>
      </c>
    </row>
    <row r="473" spans="3:3" x14ac:dyDescent="0.2">
      <c r="C473" s="2" t="s">
        <v>3086</v>
      </c>
    </row>
    <row r="474" spans="3:3" x14ac:dyDescent="0.2">
      <c r="C474" s="2" t="s">
        <v>3096</v>
      </c>
    </row>
    <row r="475" spans="3:3" x14ac:dyDescent="0.2">
      <c r="C475" s="2" t="s">
        <v>3057</v>
      </c>
    </row>
    <row r="476" spans="3:3" x14ac:dyDescent="0.2">
      <c r="C476" s="2" t="s">
        <v>3047</v>
      </c>
    </row>
    <row r="477" spans="3:3" x14ac:dyDescent="0.2">
      <c r="C477" s="2" t="s">
        <v>3125</v>
      </c>
    </row>
    <row r="478" spans="3:3" x14ac:dyDescent="0.2">
      <c r="C478" s="2" t="s">
        <v>3077</v>
      </c>
    </row>
    <row r="479" spans="3:3" x14ac:dyDescent="0.2">
      <c r="C479" s="2" t="s">
        <v>3065</v>
      </c>
    </row>
    <row r="480" spans="3:3" x14ac:dyDescent="0.2">
      <c r="C480" s="2" t="s">
        <v>3066</v>
      </c>
    </row>
    <row r="481" spans="3:3" x14ac:dyDescent="0.2">
      <c r="C481" s="2" t="s">
        <v>3151</v>
      </c>
    </row>
    <row r="482" spans="3:3" x14ac:dyDescent="0.2">
      <c r="C482" s="2" t="s">
        <v>3148</v>
      </c>
    </row>
    <row r="483" spans="3:3" x14ac:dyDescent="0.2">
      <c r="C483" s="2" t="s">
        <v>3075</v>
      </c>
    </row>
    <row r="484" spans="3:3" x14ac:dyDescent="0.2">
      <c r="C484" s="2" t="s">
        <v>3053</v>
      </c>
    </row>
    <row r="485" spans="3:3" x14ac:dyDescent="0.2">
      <c r="C485" s="2" t="s">
        <v>3120</v>
      </c>
    </row>
    <row r="486" spans="3:3" x14ac:dyDescent="0.2">
      <c r="C486" s="2" t="s">
        <v>3156</v>
      </c>
    </row>
    <row r="487" spans="3:3" x14ac:dyDescent="0.2">
      <c r="C487" s="2" t="s">
        <v>3058</v>
      </c>
    </row>
    <row r="488" spans="3:3" x14ac:dyDescent="0.2">
      <c r="C488" s="2" t="s">
        <v>3064</v>
      </c>
    </row>
    <row r="489" spans="3:3" x14ac:dyDescent="0.2">
      <c r="C489" s="2" t="s">
        <v>3061</v>
      </c>
    </row>
    <row r="490" spans="3:3" x14ac:dyDescent="0.2">
      <c r="C490" s="2" t="s">
        <v>3039</v>
      </c>
    </row>
    <row r="491" spans="3:3" x14ac:dyDescent="0.2">
      <c r="C491" s="2" t="s">
        <v>3052</v>
      </c>
    </row>
    <row r="492" spans="3:3" x14ac:dyDescent="0.2">
      <c r="C492" s="2" t="s">
        <v>3168</v>
      </c>
    </row>
    <row r="493" spans="3:3" x14ac:dyDescent="0.2">
      <c r="C493" s="2" t="s">
        <v>3041</v>
      </c>
    </row>
    <row r="494" spans="3:3" x14ac:dyDescent="0.2">
      <c r="C494" s="2" t="s">
        <v>3071</v>
      </c>
    </row>
    <row r="495" spans="3:3" x14ac:dyDescent="0.2">
      <c r="C495" s="2" t="s">
        <v>3045</v>
      </c>
    </row>
    <row r="496" spans="3:3" x14ac:dyDescent="0.2">
      <c r="C496" s="2" t="s">
        <v>3050</v>
      </c>
    </row>
    <row r="497" spans="3:3" x14ac:dyDescent="0.2">
      <c r="C497" s="2" t="s">
        <v>3165</v>
      </c>
    </row>
    <row r="498" spans="3:3" x14ac:dyDescent="0.2">
      <c r="C498" s="2" t="s">
        <v>3087</v>
      </c>
    </row>
    <row r="499" spans="3:3" x14ac:dyDescent="0.2">
      <c r="C499" s="2" t="s">
        <v>3081</v>
      </c>
    </row>
    <row r="500" spans="3:3" x14ac:dyDescent="0.2">
      <c r="C500" s="2" t="s">
        <v>3093</v>
      </c>
    </row>
    <row r="501" spans="3:3" x14ac:dyDescent="0.2">
      <c r="C501" s="2" t="s">
        <v>3099</v>
      </c>
    </row>
    <row r="502" spans="3:3" x14ac:dyDescent="0.2">
      <c r="C502" s="2" t="s">
        <v>3026</v>
      </c>
    </row>
    <row r="503" spans="3:3" x14ac:dyDescent="0.2">
      <c r="C503" s="2" t="s">
        <v>3035</v>
      </c>
    </row>
    <row r="504" spans="3:3" x14ac:dyDescent="0.2">
      <c r="C504" s="2" t="s">
        <v>3798</v>
      </c>
    </row>
    <row r="505" spans="3:3" x14ac:dyDescent="0.2">
      <c r="C505" s="2" t="s">
        <v>3032</v>
      </c>
    </row>
    <row r="506" spans="3:3" x14ac:dyDescent="0.2">
      <c r="C506" s="2" t="s">
        <v>3084</v>
      </c>
    </row>
    <row r="507" spans="3:3" x14ac:dyDescent="0.2">
      <c r="C507" s="2" t="s">
        <v>3051</v>
      </c>
    </row>
    <row r="508" spans="3:3" x14ac:dyDescent="0.2">
      <c r="C508" s="2" t="s">
        <v>3043</v>
      </c>
    </row>
    <row r="509" spans="3:3" x14ac:dyDescent="0.2">
      <c r="C509" s="2" t="s">
        <v>3799</v>
      </c>
    </row>
    <row r="510" spans="3:3" x14ac:dyDescent="0.2">
      <c r="C510" s="2" t="s">
        <v>3169</v>
      </c>
    </row>
    <row r="511" spans="3:3" x14ac:dyDescent="0.2">
      <c r="C511" s="2" t="s">
        <v>3800</v>
      </c>
    </row>
    <row r="512" spans="3:3" x14ac:dyDescent="0.2">
      <c r="C512" s="2" t="s">
        <v>3088</v>
      </c>
    </row>
    <row r="513" spans="3:3" x14ac:dyDescent="0.2">
      <c r="C513" s="2" t="s">
        <v>3801</v>
      </c>
    </row>
    <row r="514" spans="3:3" x14ac:dyDescent="0.2">
      <c r="C514" s="2" t="s">
        <v>3094</v>
      </c>
    </row>
    <row r="515" spans="3:3" x14ac:dyDescent="0.2">
      <c r="C515" s="2" t="s">
        <v>3092</v>
      </c>
    </row>
    <row r="516" spans="3:3" x14ac:dyDescent="0.2">
      <c r="C516" s="2" t="s">
        <v>3082</v>
      </c>
    </row>
    <row r="517" spans="3:3" x14ac:dyDescent="0.2">
      <c r="C517" s="2" t="s">
        <v>3091</v>
      </c>
    </row>
    <row r="518" spans="3:3" x14ac:dyDescent="0.2">
      <c r="C518" s="2" t="s">
        <v>3062</v>
      </c>
    </row>
    <row r="519" spans="3:3" x14ac:dyDescent="0.2">
      <c r="C519" s="2" t="s">
        <v>3046</v>
      </c>
    </row>
    <row r="520" spans="3:3" x14ac:dyDescent="0.2">
      <c r="C520" s="2" t="s">
        <v>3031</v>
      </c>
    </row>
    <row r="521" spans="3:3" x14ac:dyDescent="0.2">
      <c r="C521" s="2" t="s">
        <v>3802</v>
      </c>
    </row>
    <row r="522" spans="3:3" x14ac:dyDescent="0.2">
      <c r="C522" s="2" t="s">
        <v>3098</v>
      </c>
    </row>
    <row r="523" spans="3:3" x14ac:dyDescent="0.2">
      <c r="C523" s="2" t="s">
        <v>3803</v>
      </c>
    </row>
    <row r="524" spans="3:3" x14ac:dyDescent="0.2">
      <c r="C524" s="2" t="s">
        <v>3036</v>
      </c>
    </row>
    <row r="525" spans="3:3" x14ac:dyDescent="0.2">
      <c r="C525" s="2" t="s">
        <v>3100</v>
      </c>
    </row>
    <row r="526" spans="3:3" x14ac:dyDescent="0.2">
      <c r="C526" s="2" t="s">
        <v>3804</v>
      </c>
    </row>
    <row r="527" spans="3:3" x14ac:dyDescent="0.2">
      <c r="C527" s="2" t="s">
        <v>3805</v>
      </c>
    </row>
    <row r="528" spans="3:3" x14ac:dyDescent="0.2">
      <c r="C528" s="2" t="s">
        <v>3101</v>
      </c>
    </row>
    <row r="529" spans="3:3" x14ac:dyDescent="0.2">
      <c r="C529" s="2" t="s">
        <v>3806</v>
      </c>
    </row>
    <row r="530" spans="3:3" x14ac:dyDescent="0.2">
      <c r="C530" s="2" t="s">
        <v>3807</v>
      </c>
    </row>
    <row r="531" spans="3:3" x14ac:dyDescent="0.2">
      <c r="C531" s="2" t="s">
        <v>3037</v>
      </c>
    </row>
    <row r="532" spans="3:3" x14ac:dyDescent="0.2">
      <c r="C532" s="2" t="s">
        <v>3808</v>
      </c>
    </row>
    <row r="533" spans="3:3" x14ac:dyDescent="0.2">
      <c r="C533" s="2" t="s">
        <v>3809</v>
      </c>
    </row>
    <row r="534" spans="3:3" x14ac:dyDescent="0.2">
      <c r="C534" s="2" t="s">
        <v>3810</v>
      </c>
    </row>
    <row r="535" spans="3:3" x14ac:dyDescent="0.2">
      <c r="C535" s="2" t="s">
        <v>3811</v>
      </c>
    </row>
    <row r="536" spans="3:3" x14ac:dyDescent="0.2">
      <c r="C536" s="2" t="s">
        <v>3812</v>
      </c>
    </row>
    <row r="537" spans="3:3" x14ac:dyDescent="0.2">
      <c r="C537" s="2" t="s">
        <v>3813</v>
      </c>
    </row>
    <row r="538" spans="3:3" x14ac:dyDescent="0.2">
      <c r="C538" s="2" t="s">
        <v>3814</v>
      </c>
    </row>
    <row r="539" spans="3:3" x14ac:dyDescent="0.2">
      <c r="C539" s="2" t="s">
        <v>3815</v>
      </c>
    </row>
    <row r="540" spans="3:3" x14ac:dyDescent="0.2">
      <c r="C540" s="2" t="s">
        <v>3816</v>
      </c>
    </row>
    <row r="541" spans="3:3" x14ac:dyDescent="0.2">
      <c r="C541" s="2" t="s">
        <v>3817</v>
      </c>
    </row>
    <row r="542" spans="3:3" x14ac:dyDescent="0.2">
      <c r="C542" s="2" t="s">
        <v>3818</v>
      </c>
    </row>
    <row r="543" spans="3:3" x14ac:dyDescent="0.2">
      <c r="C543" s="2" t="s">
        <v>3819</v>
      </c>
    </row>
    <row r="544" spans="3:3" x14ac:dyDescent="0.2">
      <c r="C544" s="2" t="s">
        <v>3820</v>
      </c>
    </row>
    <row r="545" spans="3:3" x14ac:dyDescent="0.2">
      <c r="C545" s="2" t="s">
        <v>3821</v>
      </c>
    </row>
    <row r="546" spans="3:3" x14ac:dyDescent="0.2">
      <c r="C546" s="2" t="s">
        <v>3822</v>
      </c>
    </row>
    <row r="547" spans="3:3" x14ac:dyDescent="0.2">
      <c r="C547" s="2" t="s">
        <v>3823</v>
      </c>
    </row>
    <row r="548" spans="3:3" x14ac:dyDescent="0.2">
      <c r="C548" s="2" t="s">
        <v>3824</v>
      </c>
    </row>
    <row r="549" spans="3:3" x14ac:dyDescent="0.2">
      <c r="C549" s="2" t="s">
        <v>3825</v>
      </c>
    </row>
    <row r="550" spans="3:3" x14ac:dyDescent="0.2">
      <c r="C550" s="2" t="s">
        <v>3826</v>
      </c>
    </row>
    <row r="551" spans="3:3" x14ac:dyDescent="0.2">
      <c r="C551" s="2" t="s">
        <v>3827</v>
      </c>
    </row>
    <row r="552" spans="3:3" x14ac:dyDescent="0.2">
      <c r="C552" s="2" t="s">
        <v>3828</v>
      </c>
    </row>
    <row r="553" spans="3:3" x14ac:dyDescent="0.2">
      <c r="C553" s="2" t="s">
        <v>3829</v>
      </c>
    </row>
    <row r="554" spans="3:3" x14ac:dyDescent="0.2">
      <c r="C554" s="2" t="s">
        <v>3830</v>
      </c>
    </row>
    <row r="555" spans="3:3" x14ac:dyDescent="0.2">
      <c r="C555" s="2" t="s">
        <v>3831</v>
      </c>
    </row>
    <row r="556" spans="3:3" x14ac:dyDescent="0.2">
      <c r="C556" s="2" t="s">
        <v>3832</v>
      </c>
    </row>
    <row r="557" spans="3:3" x14ac:dyDescent="0.2">
      <c r="C557" s="2" t="s">
        <v>3833</v>
      </c>
    </row>
    <row r="558" spans="3:3" x14ac:dyDescent="0.2">
      <c r="C558" s="2" t="s">
        <v>3834</v>
      </c>
    </row>
    <row r="559" spans="3:3" x14ac:dyDescent="0.2">
      <c r="C559" s="2" t="s">
        <v>3835</v>
      </c>
    </row>
    <row r="560" spans="3:3" x14ac:dyDescent="0.2">
      <c r="C560" s="2" t="s">
        <v>3836</v>
      </c>
    </row>
    <row r="561" spans="3:3" x14ac:dyDescent="0.2">
      <c r="C561" s="2" t="s">
        <v>3837</v>
      </c>
    </row>
    <row r="562" spans="3:3" x14ac:dyDescent="0.2">
      <c r="C562" s="2" t="s">
        <v>3838</v>
      </c>
    </row>
    <row r="563" spans="3:3" x14ac:dyDescent="0.2">
      <c r="C563" s="2" t="s">
        <v>3839</v>
      </c>
    </row>
    <row r="564" spans="3:3" x14ac:dyDescent="0.2">
      <c r="C564" s="2" t="s">
        <v>3840</v>
      </c>
    </row>
    <row r="565" spans="3:3" x14ac:dyDescent="0.2">
      <c r="C565" s="2" t="s">
        <v>3841</v>
      </c>
    </row>
    <row r="566" spans="3:3" x14ac:dyDescent="0.2">
      <c r="C566" s="2" t="s">
        <v>3842</v>
      </c>
    </row>
    <row r="567" spans="3:3" x14ac:dyDescent="0.2">
      <c r="C567" s="2" t="s">
        <v>3843</v>
      </c>
    </row>
    <row r="568" spans="3:3" x14ac:dyDescent="0.2">
      <c r="C568" s="2" t="s">
        <v>3844</v>
      </c>
    </row>
    <row r="569" spans="3:3" x14ac:dyDescent="0.2">
      <c r="C569" s="2" t="s">
        <v>3845</v>
      </c>
    </row>
    <row r="570" spans="3:3" x14ac:dyDescent="0.2">
      <c r="C570" s="2" t="s">
        <v>3846</v>
      </c>
    </row>
    <row r="571" spans="3:3" x14ac:dyDescent="0.2">
      <c r="C571" s="2" t="s">
        <v>3847</v>
      </c>
    </row>
    <row r="572" spans="3:3" x14ac:dyDescent="0.2">
      <c r="C572" s="2" t="s">
        <v>3848</v>
      </c>
    </row>
    <row r="573" spans="3:3" x14ac:dyDescent="0.2">
      <c r="C573" s="2" t="s">
        <v>3849</v>
      </c>
    </row>
    <row r="574" spans="3:3" x14ac:dyDescent="0.2">
      <c r="C574" s="2" t="s">
        <v>3850</v>
      </c>
    </row>
    <row r="575" spans="3:3" x14ac:dyDescent="0.2">
      <c r="C575" s="2" t="s">
        <v>3851</v>
      </c>
    </row>
    <row r="576" spans="3:3" x14ac:dyDescent="0.2">
      <c r="C576" s="2" t="s">
        <v>3852</v>
      </c>
    </row>
    <row r="577" spans="3:3" x14ac:dyDescent="0.2">
      <c r="C577" s="2" t="s">
        <v>3853</v>
      </c>
    </row>
    <row r="578" spans="3:3" x14ac:dyDescent="0.2">
      <c r="C578" s="2" t="s">
        <v>3854</v>
      </c>
    </row>
    <row r="579" spans="3:3" x14ac:dyDescent="0.2">
      <c r="C579" s="2" t="s">
        <v>3855</v>
      </c>
    </row>
    <row r="580" spans="3:3" x14ac:dyDescent="0.2">
      <c r="C580" s="2" t="s">
        <v>3856</v>
      </c>
    </row>
    <row r="581" spans="3:3" x14ac:dyDescent="0.2">
      <c r="C581" s="2" t="s">
        <v>3857</v>
      </c>
    </row>
    <row r="582" spans="3:3" x14ac:dyDescent="0.2">
      <c r="C582" s="2" t="s">
        <v>3858</v>
      </c>
    </row>
    <row r="583" spans="3:3" x14ac:dyDescent="0.2">
      <c r="C583" s="2" t="s">
        <v>3859</v>
      </c>
    </row>
    <row r="584" spans="3:3" x14ac:dyDescent="0.2">
      <c r="C584" s="2" t="s">
        <v>3860</v>
      </c>
    </row>
    <row r="585" spans="3:3" x14ac:dyDescent="0.2">
      <c r="C585" s="2" t="s">
        <v>3861</v>
      </c>
    </row>
    <row r="586" spans="3:3" x14ac:dyDescent="0.2">
      <c r="C586" s="2" t="s">
        <v>3862</v>
      </c>
    </row>
    <row r="587" spans="3:3" x14ac:dyDescent="0.2">
      <c r="C587" s="2" t="s">
        <v>3863</v>
      </c>
    </row>
    <row r="588" spans="3:3" x14ac:dyDescent="0.2">
      <c r="C588" s="2" t="s">
        <v>3864</v>
      </c>
    </row>
    <row r="589" spans="3:3" x14ac:dyDescent="0.2">
      <c r="C589" s="2" t="s">
        <v>3865</v>
      </c>
    </row>
    <row r="590" spans="3:3" x14ac:dyDescent="0.2">
      <c r="C590" s="2" t="s">
        <v>3866</v>
      </c>
    </row>
    <row r="591" spans="3:3" x14ac:dyDescent="0.2">
      <c r="C591" s="2" t="s">
        <v>3867</v>
      </c>
    </row>
    <row r="592" spans="3:3" x14ac:dyDescent="0.2">
      <c r="C592" s="2" t="s">
        <v>3868</v>
      </c>
    </row>
    <row r="593" spans="3:3" x14ac:dyDescent="0.2">
      <c r="C593" s="2" t="s">
        <v>3869</v>
      </c>
    </row>
    <row r="594" spans="3:3" x14ac:dyDescent="0.2">
      <c r="C594" s="2" t="s">
        <v>3870</v>
      </c>
    </row>
    <row r="595" spans="3:3" x14ac:dyDescent="0.2">
      <c r="C595" s="2" t="s">
        <v>3871</v>
      </c>
    </row>
    <row r="596" spans="3:3" x14ac:dyDescent="0.2">
      <c r="C596" s="2" t="s">
        <v>3872</v>
      </c>
    </row>
    <row r="597" spans="3:3" x14ac:dyDescent="0.2">
      <c r="C597" s="2" t="s">
        <v>3873</v>
      </c>
    </row>
    <row r="598" spans="3:3" x14ac:dyDescent="0.2">
      <c r="C598" s="2" t="s">
        <v>3874</v>
      </c>
    </row>
    <row r="599" spans="3:3" x14ac:dyDescent="0.2">
      <c r="C599" s="2" t="s">
        <v>3875</v>
      </c>
    </row>
    <row r="600" spans="3:3" x14ac:dyDescent="0.2">
      <c r="C600" s="2" t="s">
        <v>3876</v>
      </c>
    </row>
    <row r="601" spans="3:3" x14ac:dyDescent="0.2">
      <c r="C601" s="2" t="s">
        <v>3877</v>
      </c>
    </row>
    <row r="602" spans="3:3" x14ac:dyDescent="0.2">
      <c r="C602" s="2" t="s">
        <v>3878</v>
      </c>
    </row>
    <row r="603" spans="3:3" x14ac:dyDescent="0.2">
      <c r="C603" s="2" t="s">
        <v>3879</v>
      </c>
    </row>
    <row r="604" spans="3:3" x14ac:dyDescent="0.2">
      <c r="C604" s="2" t="s">
        <v>3880</v>
      </c>
    </row>
    <row r="605" spans="3:3" x14ac:dyDescent="0.2">
      <c r="C605" s="2" t="s">
        <v>3881</v>
      </c>
    </row>
    <row r="606" spans="3:3" x14ac:dyDescent="0.2">
      <c r="C606" s="2" t="s">
        <v>3882</v>
      </c>
    </row>
    <row r="607" spans="3:3" x14ac:dyDescent="0.2">
      <c r="C607" s="2" t="s">
        <v>3883</v>
      </c>
    </row>
    <row r="608" spans="3:3" x14ac:dyDescent="0.2">
      <c r="C608" s="2" t="s">
        <v>3884</v>
      </c>
    </row>
    <row r="609" spans="3:3" x14ac:dyDescent="0.2">
      <c r="C609" s="2" t="s">
        <v>3885</v>
      </c>
    </row>
    <row r="610" spans="3:3" x14ac:dyDescent="0.2">
      <c r="C610" s="2" t="s">
        <v>3886</v>
      </c>
    </row>
    <row r="611" spans="3:3" x14ac:dyDescent="0.2">
      <c r="C611" s="2" t="s">
        <v>3887</v>
      </c>
    </row>
    <row r="612" spans="3:3" x14ac:dyDescent="0.2">
      <c r="C612" s="2" t="s">
        <v>3888</v>
      </c>
    </row>
    <row r="613" spans="3:3" x14ac:dyDescent="0.2">
      <c r="C613" s="2" t="s">
        <v>3889</v>
      </c>
    </row>
    <row r="614" spans="3:3" x14ac:dyDescent="0.2">
      <c r="C614" s="2" t="s">
        <v>3890</v>
      </c>
    </row>
    <row r="615" spans="3:3" x14ac:dyDescent="0.2">
      <c r="C615" s="2" t="s">
        <v>3891</v>
      </c>
    </row>
    <row r="616" spans="3:3" x14ac:dyDescent="0.2">
      <c r="C616" s="2" t="s">
        <v>3892</v>
      </c>
    </row>
    <row r="617" spans="3:3" x14ac:dyDescent="0.2">
      <c r="C617" s="2" t="s">
        <v>3893</v>
      </c>
    </row>
    <row r="618" spans="3:3" x14ac:dyDescent="0.2">
      <c r="C618" s="2" t="s">
        <v>3894</v>
      </c>
    </row>
    <row r="619" spans="3:3" x14ac:dyDescent="0.2">
      <c r="C619" s="2" t="s">
        <v>3895</v>
      </c>
    </row>
    <row r="620" spans="3:3" x14ac:dyDescent="0.2">
      <c r="C620" s="2" t="s">
        <v>3896</v>
      </c>
    </row>
    <row r="621" spans="3:3" x14ac:dyDescent="0.2">
      <c r="C621" s="2" t="s">
        <v>3897</v>
      </c>
    </row>
    <row r="622" spans="3:3" x14ac:dyDescent="0.2">
      <c r="C622" s="2" t="s">
        <v>3898</v>
      </c>
    </row>
    <row r="623" spans="3:3" x14ac:dyDescent="0.2">
      <c r="C623" s="2" t="s">
        <v>3899</v>
      </c>
    </row>
    <row r="624" spans="3:3" x14ac:dyDescent="0.2">
      <c r="C624" s="2" t="s">
        <v>3900</v>
      </c>
    </row>
    <row r="625" spans="3:3" x14ac:dyDescent="0.2">
      <c r="C625" s="2" t="s">
        <v>3901</v>
      </c>
    </row>
    <row r="626" spans="3:3" x14ac:dyDescent="0.2">
      <c r="C626" s="2" t="s">
        <v>3902</v>
      </c>
    </row>
    <row r="627" spans="3:3" x14ac:dyDescent="0.2">
      <c r="C627" s="2" t="s">
        <v>3377</v>
      </c>
    </row>
    <row r="628" spans="3:3" x14ac:dyDescent="0.2">
      <c r="C628" s="2" t="s">
        <v>3275</v>
      </c>
    </row>
    <row r="629" spans="3:3" x14ac:dyDescent="0.2">
      <c r="C629" s="2" t="s">
        <v>3044</v>
      </c>
    </row>
    <row r="630" spans="3:3" x14ac:dyDescent="0.2">
      <c r="C630" s="2" t="s">
        <v>3903</v>
      </c>
    </row>
    <row r="631" spans="3:3" x14ac:dyDescent="0.2">
      <c r="C631" s="2" t="s">
        <v>3904</v>
      </c>
    </row>
    <row r="632" spans="3:3" x14ac:dyDescent="0.2">
      <c r="C632" s="2" t="s">
        <v>3905</v>
      </c>
    </row>
    <row r="633" spans="3:3" x14ac:dyDescent="0.2">
      <c r="C633" s="2" t="s">
        <v>3108</v>
      </c>
    </row>
    <row r="634" spans="3:3" x14ac:dyDescent="0.2">
      <c r="C634" s="2" t="s">
        <v>3155</v>
      </c>
    </row>
    <row r="635" spans="3:3" x14ac:dyDescent="0.2">
      <c r="C635" s="2" t="s">
        <v>3906</v>
      </c>
    </row>
    <row r="636" spans="3:3" x14ac:dyDescent="0.2">
      <c r="C636" s="2" t="s">
        <v>3907</v>
      </c>
    </row>
    <row r="637" spans="3:3" x14ac:dyDescent="0.2">
      <c r="C637" s="2" t="s">
        <v>3908</v>
      </c>
    </row>
    <row r="638" spans="3:3" x14ac:dyDescent="0.2">
      <c r="C638" s="2" t="s">
        <v>3128</v>
      </c>
    </row>
    <row r="639" spans="3:3" x14ac:dyDescent="0.2">
      <c r="C639" s="2" t="s">
        <v>3179</v>
      </c>
    </row>
    <row r="640" spans="3:3" x14ac:dyDescent="0.2">
      <c r="C640" s="2" t="s">
        <v>3225</v>
      </c>
    </row>
    <row r="641" spans="3:3" x14ac:dyDescent="0.2">
      <c r="C641" s="2" t="s">
        <v>3219</v>
      </c>
    </row>
    <row r="642" spans="3:3" x14ac:dyDescent="0.2">
      <c r="C642" s="2" t="s">
        <v>3909</v>
      </c>
    </row>
    <row r="643" spans="3:3" x14ac:dyDescent="0.2">
      <c r="C643" s="2" t="s">
        <v>3254</v>
      </c>
    </row>
    <row r="644" spans="3:3" x14ac:dyDescent="0.2">
      <c r="C644" s="2" t="s">
        <v>3133</v>
      </c>
    </row>
  </sheetData>
  <mergeCells count="3">
    <mergeCell ref="A3:A4"/>
    <mergeCell ref="A50:L50"/>
    <mergeCell ref="O50:P50"/>
  </mergeCells>
  <conditionalFormatting sqref="B3">
    <cfRule type="duplicateValues" dxfId="51" priority="4"/>
  </conditionalFormatting>
  <conditionalFormatting sqref="B4:B49">
    <cfRule type="duplicateValues" dxfId="50" priority="87"/>
  </conditionalFormatting>
  <conditionalFormatting sqref="C68:C644">
    <cfRule type="duplicateValues" dxfId="49" priority="3"/>
  </conditionalFormatting>
  <conditionalFormatting sqref="C1:C1048576">
    <cfRule type="duplicateValues" dxfId="43" priority="2"/>
    <cfRule type="duplicateValues" dxfId="4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08"/>
  <sheetViews>
    <sheetView zoomScale="110" zoomScaleNormal="110" workbookViewId="0">
      <pane xSplit="3" ySplit="2" topLeftCell="D258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8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710937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25.5" customHeight="1" x14ac:dyDescent="0.2">
      <c r="A3" s="141" t="s">
        <v>296</v>
      </c>
      <c r="B3" s="73" t="s">
        <v>297</v>
      </c>
      <c r="C3" s="9" t="s">
        <v>298</v>
      </c>
      <c r="D3" s="75" t="s">
        <v>426</v>
      </c>
      <c r="E3" s="13">
        <v>44414</v>
      </c>
      <c r="F3" s="75" t="s">
        <v>427</v>
      </c>
      <c r="G3" s="13">
        <v>44418</v>
      </c>
      <c r="H3" s="10" t="s">
        <v>429</v>
      </c>
      <c r="I3" s="1">
        <v>75</v>
      </c>
      <c r="J3" s="1">
        <v>62</v>
      </c>
      <c r="K3" s="1">
        <v>20</v>
      </c>
      <c r="L3" s="1">
        <v>6</v>
      </c>
      <c r="M3" s="79">
        <f t="shared" ref="M3:M66" si="0">I3*J3*K3/4000</f>
        <v>23.25</v>
      </c>
      <c r="N3" s="8">
        <v>23</v>
      </c>
      <c r="O3" s="62">
        <v>3000</v>
      </c>
      <c r="P3" s="63">
        <f>Table22452368910111213141516171819202122242345672[[#This Row],[PEMBULATAN]]*O3</f>
        <v>69000</v>
      </c>
    </row>
    <row r="4" spans="1:16" ht="25.5" customHeight="1" x14ac:dyDescent="0.2">
      <c r="A4" s="142"/>
      <c r="B4" s="74"/>
      <c r="C4" s="9" t="s">
        <v>299</v>
      </c>
      <c r="D4" s="75" t="s">
        <v>426</v>
      </c>
      <c r="E4" s="13">
        <v>44414</v>
      </c>
      <c r="F4" s="75" t="s">
        <v>427</v>
      </c>
      <c r="G4" s="13">
        <v>44418</v>
      </c>
      <c r="H4" s="10" t="s">
        <v>429</v>
      </c>
      <c r="I4" s="1">
        <v>115</v>
      </c>
      <c r="J4" s="1">
        <v>44</v>
      </c>
      <c r="K4" s="1">
        <v>10</v>
      </c>
      <c r="L4" s="1">
        <v>4</v>
      </c>
      <c r="M4" s="79">
        <f t="shared" si="0"/>
        <v>12.65</v>
      </c>
      <c r="N4" s="8">
        <v>13</v>
      </c>
      <c r="O4" s="62">
        <v>3000</v>
      </c>
      <c r="P4" s="63">
        <f>Table22452368910111213141516171819202122242345672[[#This Row],[PEMBULATAN]]*O4</f>
        <v>39000</v>
      </c>
    </row>
    <row r="5" spans="1:16" ht="25.5" customHeight="1" x14ac:dyDescent="0.2">
      <c r="A5" s="90"/>
      <c r="B5" s="74"/>
      <c r="C5" s="85" t="s">
        <v>300</v>
      </c>
      <c r="D5" s="77" t="s">
        <v>426</v>
      </c>
      <c r="E5" s="13">
        <v>44414</v>
      </c>
      <c r="F5" s="75" t="s">
        <v>427</v>
      </c>
      <c r="G5" s="13">
        <v>44418</v>
      </c>
      <c r="H5" s="76" t="s">
        <v>429</v>
      </c>
      <c r="I5" s="15">
        <v>94</v>
      </c>
      <c r="J5" s="15">
        <v>10</v>
      </c>
      <c r="K5" s="15">
        <v>13</v>
      </c>
      <c r="L5" s="15">
        <v>1</v>
      </c>
      <c r="M5" s="80">
        <f t="shared" si="0"/>
        <v>3.0550000000000002</v>
      </c>
      <c r="N5" s="71">
        <v>3</v>
      </c>
      <c r="O5" s="62">
        <v>3000</v>
      </c>
      <c r="P5" s="63">
        <f>Table22452368910111213141516171819202122242345672[[#This Row],[PEMBULATAN]]*O5</f>
        <v>9000</v>
      </c>
    </row>
    <row r="6" spans="1:16" ht="25.5" customHeight="1" x14ac:dyDescent="0.2">
      <c r="A6" s="90"/>
      <c r="B6" s="74"/>
      <c r="C6" s="85" t="s">
        <v>301</v>
      </c>
      <c r="D6" s="77" t="s">
        <v>426</v>
      </c>
      <c r="E6" s="13">
        <v>44414</v>
      </c>
      <c r="F6" s="75" t="s">
        <v>427</v>
      </c>
      <c r="G6" s="13">
        <v>44418</v>
      </c>
      <c r="H6" s="76" t="s">
        <v>429</v>
      </c>
      <c r="I6" s="15">
        <v>75</v>
      </c>
      <c r="J6" s="15">
        <v>62</v>
      </c>
      <c r="K6" s="15">
        <v>22</v>
      </c>
      <c r="L6" s="15">
        <v>12</v>
      </c>
      <c r="M6" s="80">
        <f t="shared" si="0"/>
        <v>25.574999999999999</v>
      </c>
      <c r="N6" s="71">
        <v>26</v>
      </c>
      <c r="O6" s="62">
        <v>3000</v>
      </c>
      <c r="P6" s="63">
        <f>Table22452368910111213141516171819202122242345672[[#This Row],[PEMBULATAN]]*O6</f>
        <v>78000</v>
      </c>
    </row>
    <row r="7" spans="1:16" ht="25.5" customHeight="1" x14ac:dyDescent="0.2">
      <c r="A7" s="90"/>
      <c r="B7" s="74"/>
      <c r="C7" s="85" t="s">
        <v>302</v>
      </c>
      <c r="D7" s="77" t="s">
        <v>426</v>
      </c>
      <c r="E7" s="13">
        <v>44414</v>
      </c>
      <c r="F7" s="75" t="s">
        <v>427</v>
      </c>
      <c r="G7" s="13">
        <v>44418</v>
      </c>
      <c r="H7" s="76" t="s">
        <v>429</v>
      </c>
      <c r="I7" s="15">
        <v>72</v>
      </c>
      <c r="J7" s="15">
        <v>60</v>
      </c>
      <c r="K7" s="15">
        <v>22</v>
      </c>
      <c r="L7" s="15">
        <v>11</v>
      </c>
      <c r="M7" s="80">
        <f t="shared" si="0"/>
        <v>23.76</v>
      </c>
      <c r="N7" s="71">
        <v>24</v>
      </c>
      <c r="O7" s="62">
        <v>3000</v>
      </c>
      <c r="P7" s="63">
        <f>Table22452368910111213141516171819202122242345672[[#This Row],[PEMBULATAN]]*O7</f>
        <v>72000</v>
      </c>
    </row>
    <row r="8" spans="1:16" ht="25.5" customHeight="1" x14ac:dyDescent="0.2">
      <c r="A8" s="90"/>
      <c r="B8" s="74"/>
      <c r="C8" s="85" t="s">
        <v>303</v>
      </c>
      <c r="D8" s="77" t="s">
        <v>426</v>
      </c>
      <c r="E8" s="13">
        <v>44414</v>
      </c>
      <c r="F8" s="75" t="s">
        <v>427</v>
      </c>
      <c r="G8" s="13">
        <v>44418</v>
      </c>
      <c r="H8" s="76" t="s">
        <v>429</v>
      </c>
      <c r="I8" s="15">
        <v>90</v>
      </c>
      <c r="J8" s="15">
        <v>55</v>
      </c>
      <c r="K8" s="15">
        <v>35</v>
      </c>
      <c r="L8" s="15">
        <v>25</v>
      </c>
      <c r="M8" s="80">
        <f t="shared" si="0"/>
        <v>43.3125</v>
      </c>
      <c r="N8" s="71">
        <v>44</v>
      </c>
      <c r="O8" s="62">
        <v>3000</v>
      </c>
      <c r="P8" s="63">
        <f>Table22452368910111213141516171819202122242345672[[#This Row],[PEMBULATAN]]*O8</f>
        <v>132000</v>
      </c>
    </row>
    <row r="9" spans="1:16" ht="25.5" customHeight="1" x14ac:dyDescent="0.2">
      <c r="A9" s="90"/>
      <c r="B9" s="74"/>
      <c r="C9" s="85" t="s">
        <v>304</v>
      </c>
      <c r="D9" s="77" t="s">
        <v>426</v>
      </c>
      <c r="E9" s="13">
        <v>44414</v>
      </c>
      <c r="F9" s="75" t="s">
        <v>427</v>
      </c>
      <c r="G9" s="13">
        <v>44418</v>
      </c>
      <c r="H9" s="76" t="s">
        <v>429</v>
      </c>
      <c r="I9" s="15">
        <v>88</v>
      </c>
      <c r="J9" s="15">
        <v>35</v>
      </c>
      <c r="K9" s="15">
        <v>50</v>
      </c>
      <c r="L9" s="15">
        <v>15</v>
      </c>
      <c r="M9" s="80">
        <f t="shared" si="0"/>
        <v>38.5</v>
      </c>
      <c r="N9" s="71">
        <v>39</v>
      </c>
      <c r="O9" s="62">
        <v>3000</v>
      </c>
      <c r="P9" s="63">
        <f>Table22452368910111213141516171819202122242345672[[#This Row],[PEMBULATAN]]*O9</f>
        <v>117000</v>
      </c>
    </row>
    <row r="10" spans="1:16" ht="25.5" customHeight="1" x14ac:dyDescent="0.2">
      <c r="A10" s="90"/>
      <c r="B10" s="74"/>
      <c r="C10" s="85" t="s">
        <v>305</v>
      </c>
      <c r="D10" s="77" t="s">
        <v>426</v>
      </c>
      <c r="E10" s="13">
        <v>44414</v>
      </c>
      <c r="F10" s="75" t="s">
        <v>427</v>
      </c>
      <c r="G10" s="13">
        <v>44418</v>
      </c>
      <c r="H10" s="76" t="s">
        <v>429</v>
      </c>
      <c r="I10" s="15">
        <v>90</v>
      </c>
      <c r="J10" s="15">
        <v>50</v>
      </c>
      <c r="K10" s="15">
        <v>33</v>
      </c>
      <c r="L10" s="15">
        <v>10</v>
      </c>
      <c r="M10" s="80">
        <f t="shared" si="0"/>
        <v>37.125</v>
      </c>
      <c r="N10" s="71">
        <v>37</v>
      </c>
      <c r="O10" s="62">
        <v>3000</v>
      </c>
      <c r="P10" s="63">
        <f>Table22452368910111213141516171819202122242345672[[#This Row],[PEMBULATAN]]*O10</f>
        <v>111000</v>
      </c>
    </row>
    <row r="11" spans="1:16" ht="25.5" customHeight="1" x14ac:dyDescent="0.2">
      <c r="A11" s="90"/>
      <c r="B11" s="74"/>
      <c r="C11" s="85" t="s">
        <v>306</v>
      </c>
      <c r="D11" s="77" t="s">
        <v>426</v>
      </c>
      <c r="E11" s="13">
        <v>44414</v>
      </c>
      <c r="F11" s="75" t="s">
        <v>427</v>
      </c>
      <c r="G11" s="13">
        <v>44418</v>
      </c>
      <c r="H11" s="76" t="s">
        <v>429</v>
      </c>
      <c r="I11" s="15">
        <v>66</v>
      </c>
      <c r="J11" s="15">
        <v>55</v>
      </c>
      <c r="K11" s="15">
        <v>25</v>
      </c>
      <c r="L11" s="15">
        <v>6</v>
      </c>
      <c r="M11" s="80">
        <f t="shared" si="0"/>
        <v>22.6875</v>
      </c>
      <c r="N11" s="71">
        <v>23</v>
      </c>
      <c r="O11" s="62">
        <v>3000</v>
      </c>
      <c r="P11" s="63">
        <f>Table22452368910111213141516171819202122242345672[[#This Row],[PEMBULATAN]]*O11</f>
        <v>69000</v>
      </c>
    </row>
    <row r="12" spans="1:16" ht="25.5" customHeight="1" x14ac:dyDescent="0.2">
      <c r="A12" s="90"/>
      <c r="B12" s="74"/>
      <c r="C12" s="85" t="s">
        <v>307</v>
      </c>
      <c r="D12" s="77" t="s">
        <v>426</v>
      </c>
      <c r="E12" s="13">
        <v>44414</v>
      </c>
      <c r="F12" s="75" t="s">
        <v>427</v>
      </c>
      <c r="G12" s="13">
        <v>44418</v>
      </c>
      <c r="H12" s="76" t="s">
        <v>429</v>
      </c>
      <c r="I12" s="15">
        <v>88</v>
      </c>
      <c r="J12" s="15">
        <v>58</v>
      </c>
      <c r="K12" s="15">
        <v>18</v>
      </c>
      <c r="L12" s="15">
        <v>8</v>
      </c>
      <c r="M12" s="80">
        <f t="shared" si="0"/>
        <v>22.968</v>
      </c>
      <c r="N12" s="71">
        <v>23</v>
      </c>
      <c r="O12" s="62">
        <v>3000</v>
      </c>
      <c r="P12" s="63">
        <f>Table22452368910111213141516171819202122242345672[[#This Row],[PEMBULATAN]]*O12</f>
        <v>69000</v>
      </c>
    </row>
    <row r="13" spans="1:16" ht="25.5" customHeight="1" x14ac:dyDescent="0.2">
      <c r="A13" s="90"/>
      <c r="B13" s="74"/>
      <c r="C13" s="85" t="s">
        <v>308</v>
      </c>
      <c r="D13" s="77" t="s">
        <v>426</v>
      </c>
      <c r="E13" s="13">
        <v>44414</v>
      </c>
      <c r="F13" s="75" t="s">
        <v>427</v>
      </c>
      <c r="G13" s="13">
        <v>44418</v>
      </c>
      <c r="H13" s="76" t="s">
        <v>429</v>
      </c>
      <c r="I13" s="15">
        <v>46</v>
      </c>
      <c r="J13" s="15">
        <v>34</v>
      </c>
      <c r="K13" s="15">
        <v>29</v>
      </c>
      <c r="L13" s="15">
        <v>6</v>
      </c>
      <c r="M13" s="80">
        <f t="shared" si="0"/>
        <v>11.339</v>
      </c>
      <c r="N13" s="71">
        <v>12</v>
      </c>
      <c r="O13" s="62">
        <v>3000</v>
      </c>
      <c r="P13" s="63">
        <f>Table22452368910111213141516171819202122242345672[[#This Row],[PEMBULATAN]]*O13</f>
        <v>36000</v>
      </c>
    </row>
    <row r="14" spans="1:16" ht="25.5" customHeight="1" x14ac:dyDescent="0.2">
      <c r="A14" s="90"/>
      <c r="B14" s="74"/>
      <c r="C14" s="85" t="s">
        <v>309</v>
      </c>
      <c r="D14" s="77" t="s">
        <v>426</v>
      </c>
      <c r="E14" s="13">
        <v>44414</v>
      </c>
      <c r="F14" s="75" t="s">
        <v>427</v>
      </c>
      <c r="G14" s="13">
        <v>44418</v>
      </c>
      <c r="H14" s="76" t="s">
        <v>429</v>
      </c>
      <c r="I14" s="15">
        <v>84</v>
      </c>
      <c r="J14" s="15">
        <v>50</v>
      </c>
      <c r="K14" s="15">
        <v>25</v>
      </c>
      <c r="L14" s="15">
        <v>20</v>
      </c>
      <c r="M14" s="80">
        <f t="shared" si="0"/>
        <v>26.25</v>
      </c>
      <c r="N14" s="71">
        <v>26</v>
      </c>
      <c r="O14" s="62">
        <v>3000</v>
      </c>
      <c r="P14" s="63">
        <f>Table22452368910111213141516171819202122242345672[[#This Row],[PEMBULATAN]]*O14</f>
        <v>78000</v>
      </c>
    </row>
    <row r="15" spans="1:16" ht="25.5" customHeight="1" x14ac:dyDescent="0.2">
      <c r="A15" s="90"/>
      <c r="B15" s="74"/>
      <c r="C15" s="85" t="s">
        <v>310</v>
      </c>
      <c r="D15" s="77" t="s">
        <v>426</v>
      </c>
      <c r="E15" s="13">
        <v>44414</v>
      </c>
      <c r="F15" s="75" t="s">
        <v>427</v>
      </c>
      <c r="G15" s="13">
        <v>44418</v>
      </c>
      <c r="H15" s="76" t="s">
        <v>429</v>
      </c>
      <c r="I15" s="15">
        <v>80</v>
      </c>
      <c r="J15" s="15">
        <v>40</v>
      </c>
      <c r="K15" s="15">
        <v>26</v>
      </c>
      <c r="L15" s="15">
        <v>3</v>
      </c>
      <c r="M15" s="80">
        <f t="shared" si="0"/>
        <v>20.8</v>
      </c>
      <c r="N15" s="71">
        <v>21</v>
      </c>
      <c r="O15" s="62">
        <v>3000</v>
      </c>
      <c r="P15" s="63">
        <f>Table22452368910111213141516171819202122242345672[[#This Row],[PEMBULATAN]]*O15</f>
        <v>63000</v>
      </c>
    </row>
    <row r="16" spans="1:16" ht="25.5" customHeight="1" x14ac:dyDescent="0.2">
      <c r="A16" s="90"/>
      <c r="B16" s="74"/>
      <c r="C16" s="85" t="s">
        <v>311</v>
      </c>
      <c r="D16" s="77" t="s">
        <v>426</v>
      </c>
      <c r="E16" s="13">
        <v>44414</v>
      </c>
      <c r="F16" s="75" t="s">
        <v>427</v>
      </c>
      <c r="G16" s="13">
        <v>44418</v>
      </c>
      <c r="H16" s="76" t="s">
        <v>429</v>
      </c>
      <c r="I16" s="15">
        <v>90</v>
      </c>
      <c r="J16" s="15">
        <v>54</v>
      </c>
      <c r="K16" s="15">
        <v>25</v>
      </c>
      <c r="L16" s="15">
        <v>23</v>
      </c>
      <c r="M16" s="80">
        <f t="shared" si="0"/>
        <v>30.375</v>
      </c>
      <c r="N16" s="71">
        <v>31</v>
      </c>
      <c r="O16" s="62">
        <v>3000</v>
      </c>
      <c r="P16" s="63">
        <f>Table22452368910111213141516171819202122242345672[[#This Row],[PEMBULATAN]]*O16</f>
        <v>93000</v>
      </c>
    </row>
    <row r="17" spans="1:16" ht="25.5" customHeight="1" x14ac:dyDescent="0.2">
      <c r="A17" s="90"/>
      <c r="B17" s="74"/>
      <c r="C17" s="85" t="s">
        <v>312</v>
      </c>
      <c r="D17" s="77" t="s">
        <v>426</v>
      </c>
      <c r="E17" s="13">
        <v>44414</v>
      </c>
      <c r="F17" s="75" t="s">
        <v>427</v>
      </c>
      <c r="G17" s="13">
        <v>44418</v>
      </c>
      <c r="H17" s="76" t="s">
        <v>429</v>
      </c>
      <c r="I17" s="15">
        <v>65</v>
      </c>
      <c r="J17" s="15">
        <v>45</v>
      </c>
      <c r="K17" s="15">
        <v>5</v>
      </c>
      <c r="L17" s="15">
        <v>3</v>
      </c>
      <c r="M17" s="80">
        <f t="shared" si="0"/>
        <v>3.65625</v>
      </c>
      <c r="N17" s="71">
        <v>4</v>
      </c>
      <c r="O17" s="62">
        <v>3000</v>
      </c>
      <c r="P17" s="63">
        <f>Table22452368910111213141516171819202122242345672[[#This Row],[PEMBULATAN]]*O17</f>
        <v>12000</v>
      </c>
    </row>
    <row r="18" spans="1:16" ht="25.5" customHeight="1" x14ac:dyDescent="0.2">
      <c r="A18" s="90"/>
      <c r="B18" s="74"/>
      <c r="C18" s="85" t="s">
        <v>313</v>
      </c>
      <c r="D18" s="77" t="s">
        <v>426</v>
      </c>
      <c r="E18" s="13">
        <v>44414</v>
      </c>
      <c r="F18" s="75" t="s">
        <v>427</v>
      </c>
      <c r="G18" s="13">
        <v>44418</v>
      </c>
      <c r="H18" s="76" t="s">
        <v>429</v>
      </c>
      <c r="I18" s="15">
        <v>182</v>
      </c>
      <c r="J18" s="15">
        <v>9</v>
      </c>
      <c r="K18" s="15">
        <v>4</v>
      </c>
      <c r="L18" s="15">
        <v>3</v>
      </c>
      <c r="M18" s="80">
        <f t="shared" si="0"/>
        <v>1.6379999999999999</v>
      </c>
      <c r="N18" s="71">
        <v>3</v>
      </c>
      <c r="O18" s="62">
        <v>3000</v>
      </c>
      <c r="P18" s="63">
        <f>Table22452368910111213141516171819202122242345672[[#This Row],[PEMBULATAN]]*O18</f>
        <v>9000</v>
      </c>
    </row>
    <row r="19" spans="1:16" ht="25.5" customHeight="1" x14ac:dyDescent="0.2">
      <c r="A19" s="90"/>
      <c r="B19" s="74"/>
      <c r="C19" s="85" t="s">
        <v>314</v>
      </c>
      <c r="D19" s="77" t="s">
        <v>426</v>
      </c>
      <c r="E19" s="13">
        <v>44414</v>
      </c>
      <c r="F19" s="75" t="s">
        <v>427</v>
      </c>
      <c r="G19" s="13">
        <v>44418</v>
      </c>
      <c r="H19" s="76" t="s">
        <v>429</v>
      </c>
      <c r="I19" s="15">
        <v>52</v>
      </c>
      <c r="J19" s="15">
        <v>29</v>
      </c>
      <c r="K19" s="15">
        <v>23</v>
      </c>
      <c r="L19" s="15">
        <v>3</v>
      </c>
      <c r="M19" s="80">
        <f t="shared" si="0"/>
        <v>8.6709999999999994</v>
      </c>
      <c r="N19" s="71">
        <v>9</v>
      </c>
      <c r="O19" s="62">
        <v>3000</v>
      </c>
      <c r="P19" s="63">
        <f>Table22452368910111213141516171819202122242345672[[#This Row],[PEMBULATAN]]*O19</f>
        <v>27000</v>
      </c>
    </row>
    <row r="20" spans="1:16" ht="25.5" customHeight="1" x14ac:dyDescent="0.2">
      <c r="A20" s="90"/>
      <c r="B20" s="74"/>
      <c r="C20" s="85" t="s">
        <v>315</v>
      </c>
      <c r="D20" s="77" t="s">
        <v>426</v>
      </c>
      <c r="E20" s="13">
        <v>44414</v>
      </c>
      <c r="F20" s="75" t="s">
        <v>427</v>
      </c>
      <c r="G20" s="13">
        <v>44418</v>
      </c>
      <c r="H20" s="76" t="s">
        <v>429</v>
      </c>
      <c r="I20" s="15">
        <v>90</v>
      </c>
      <c r="J20" s="15">
        <v>55</v>
      </c>
      <c r="K20" s="15">
        <v>30</v>
      </c>
      <c r="L20" s="15">
        <v>12</v>
      </c>
      <c r="M20" s="80">
        <f t="shared" si="0"/>
        <v>37.125</v>
      </c>
      <c r="N20" s="71">
        <v>37</v>
      </c>
      <c r="O20" s="62">
        <v>3000</v>
      </c>
      <c r="P20" s="63">
        <f>Table22452368910111213141516171819202122242345672[[#This Row],[PEMBULATAN]]*O20</f>
        <v>111000</v>
      </c>
    </row>
    <row r="21" spans="1:16" ht="25.5" customHeight="1" x14ac:dyDescent="0.2">
      <c r="A21" s="90"/>
      <c r="B21" s="74"/>
      <c r="C21" s="85" t="s">
        <v>316</v>
      </c>
      <c r="D21" s="77" t="s">
        <v>426</v>
      </c>
      <c r="E21" s="13">
        <v>44414</v>
      </c>
      <c r="F21" s="75" t="s">
        <v>427</v>
      </c>
      <c r="G21" s="13">
        <v>44418</v>
      </c>
      <c r="H21" s="76" t="s">
        <v>429</v>
      </c>
      <c r="I21" s="15">
        <v>62</v>
      </c>
      <c r="J21" s="15">
        <v>10</v>
      </c>
      <c r="K21" s="15">
        <v>10</v>
      </c>
      <c r="L21" s="15">
        <v>2</v>
      </c>
      <c r="M21" s="80">
        <f t="shared" si="0"/>
        <v>1.55</v>
      </c>
      <c r="N21" s="71">
        <v>2</v>
      </c>
      <c r="O21" s="62">
        <v>3000</v>
      </c>
      <c r="P21" s="63">
        <f>Table22452368910111213141516171819202122242345672[[#This Row],[PEMBULATAN]]*O21</f>
        <v>6000</v>
      </c>
    </row>
    <row r="22" spans="1:16" ht="25.5" customHeight="1" x14ac:dyDescent="0.2">
      <c r="A22" s="90"/>
      <c r="B22" s="74"/>
      <c r="C22" s="85" t="s">
        <v>317</v>
      </c>
      <c r="D22" s="77" t="s">
        <v>426</v>
      </c>
      <c r="E22" s="13">
        <v>44414</v>
      </c>
      <c r="F22" s="75" t="s">
        <v>427</v>
      </c>
      <c r="G22" s="13">
        <v>44418</v>
      </c>
      <c r="H22" s="76" t="s">
        <v>429</v>
      </c>
      <c r="I22" s="15">
        <v>43</v>
      </c>
      <c r="J22" s="15">
        <v>55</v>
      </c>
      <c r="K22" s="15">
        <v>22</v>
      </c>
      <c r="L22" s="15">
        <v>11</v>
      </c>
      <c r="M22" s="80">
        <f t="shared" si="0"/>
        <v>13.0075</v>
      </c>
      <c r="N22" s="71">
        <v>13</v>
      </c>
      <c r="O22" s="62">
        <v>3000</v>
      </c>
      <c r="P22" s="63">
        <f>Table22452368910111213141516171819202122242345672[[#This Row],[PEMBULATAN]]*O22</f>
        <v>39000</v>
      </c>
    </row>
    <row r="23" spans="1:16" ht="25.5" customHeight="1" x14ac:dyDescent="0.2">
      <c r="A23" s="90"/>
      <c r="B23" s="74"/>
      <c r="C23" s="85" t="s">
        <v>318</v>
      </c>
      <c r="D23" s="77" t="s">
        <v>426</v>
      </c>
      <c r="E23" s="13">
        <v>44414</v>
      </c>
      <c r="F23" s="75" t="s">
        <v>427</v>
      </c>
      <c r="G23" s="13">
        <v>44418</v>
      </c>
      <c r="H23" s="76" t="s">
        <v>429</v>
      </c>
      <c r="I23" s="15">
        <v>80</v>
      </c>
      <c r="J23" s="15">
        <v>50</v>
      </c>
      <c r="K23" s="15">
        <v>22</v>
      </c>
      <c r="L23" s="15">
        <v>10</v>
      </c>
      <c r="M23" s="80">
        <f t="shared" si="0"/>
        <v>22</v>
      </c>
      <c r="N23" s="71">
        <v>22</v>
      </c>
      <c r="O23" s="62">
        <v>3000</v>
      </c>
      <c r="P23" s="63">
        <f>Table22452368910111213141516171819202122242345672[[#This Row],[PEMBULATAN]]*O23</f>
        <v>66000</v>
      </c>
    </row>
    <row r="24" spans="1:16" ht="25.5" customHeight="1" x14ac:dyDescent="0.2">
      <c r="A24" s="90"/>
      <c r="B24" s="74"/>
      <c r="C24" s="85" t="s">
        <v>319</v>
      </c>
      <c r="D24" s="77" t="s">
        <v>426</v>
      </c>
      <c r="E24" s="13">
        <v>44414</v>
      </c>
      <c r="F24" s="75" t="s">
        <v>427</v>
      </c>
      <c r="G24" s="13">
        <v>44418</v>
      </c>
      <c r="H24" s="76" t="s">
        <v>429</v>
      </c>
      <c r="I24" s="15">
        <v>48</v>
      </c>
      <c r="J24" s="15">
        <v>35</v>
      </c>
      <c r="K24" s="15">
        <v>32</v>
      </c>
      <c r="L24" s="15">
        <v>5</v>
      </c>
      <c r="M24" s="80">
        <f t="shared" si="0"/>
        <v>13.44</v>
      </c>
      <c r="N24" s="71">
        <v>14</v>
      </c>
      <c r="O24" s="62">
        <v>3000</v>
      </c>
      <c r="P24" s="63">
        <f>Table22452368910111213141516171819202122242345672[[#This Row],[PEMBULATAN]]*O24</f>
        <v>42000</v>
      </c>
    </row>
    <row r="25" spans="1:16" ht="25.5" customHeight="1" x14ac:dyDescent="0.2">
      <c r="A25" s="90"/>
      <c r="B25" s="74"/>
      <c r="C25" s="85" t="s">
        <v>320</v>
      </c>
      <c r="D25" s="77" t="s">
        <v>426</v>
      </c>
      <c r="E25" s="13">
        <v>44414</v>
      </c>
      <c r="F25" s="75" t="s">
        <v>427</v>
      </c>
      <c r="G25" s="13">
        <v>44418</v>
      </c>
      <c r="H25" s="76" t="s">
        <v>429</v>
      </c>
      <c r="I25" s="15">
        <v>73</v>
      </c>
      <c r="J25" s="15">
        <v>52</v>
      </c>
      <c r="K25" s="15">
        <v>6</v>
      </c>
      <c r="L25" s="15">
        <v>4</v>
      </c>
      <c r="M25" s="80">
        <f t="shared" si="0"/>
        <v>5.694</v>
      </c>
      <c r="N25" s="71">
        <v>6</v>
      </c>
      <c r="O25" s="62">
        <v>3000</v>
      </c>
      <c r="P25" s="63">
        <f>Table22452368910111213141516171819202122242345672[[#This Row],[PEMBULATAN]]*O25</f>
        <v>18000</v>
      </c>
    </row>
    <row r="26" spans="1:16" ht="25.5" customHeight="1" x14ac:dyDescent="0.2">
      <c r="A26" s="90"/>
      <c r="B26" s="74"/>
      <c r="C26" s="85" t="s">
        <v>321</v>
      </c>
      <c r="D26" s="77" t="s">
        <v>426</v>
      </c>
      <c r="E26" s="13">
        <v>44414</v>
      </c>
      <c r="F26" s="75" t="s">
        <v>427</v>
      </c>
      <c r="G26" s="13">
        <v>44418</v>
      </c>
      <c r="H26" s="76" t="s">
        <v>429</v>
      </c>
      <c r="I26" s="15">
        <v>42</v>
      </c>
      <c r="J26" s="15">
        <v>25</v>
      </c>
      <c r="K26" s="15">
        <v>39</v>
      </c>
      <c r="L26" s="15">
        <v>4</v>
      </c>
      <c r="M26" s="80">
        <f t="shared" si="0"/>
        <v>10.237500000000001</v>
      </c>
      <c r="N26" s="71">
        <v>10</v>
      </c>
      <c r="O26" s="62">
        <v>3000</v>
      </c>
      <c r="P26" s="63">
        <f>Table22452368910111213141516171819202122242345672[[#This Row],[PEMBULATAN]]*O26</f>
        <v>30000</v>
      </c>
    </row>
    <row r="27" spans="1:16" ht="25.5" customHeight="1" x14ac:dyDescent="0.2">
      <c r="A27" s="90"/>
      <c r="B27" s="74"/>
      <c r="C27" s="85" t="s">
        <v>322</v>
      </c>
      <c r="D27" s="77" t="s">
        <v>426</v>
      </c>
      <c r="E27" s="13">
        <v>44414</v>
      </c>
      <c r="F27" s="75" t="s">
        <v>427</v>
      </c>
      <c r="G27" s="13">
        <v>44418</v>
      </c>
      <c r="H27" s="76" t="s">
        <v>429</v>
      </c>
      <c r="I27" s="15">
        <v>85</v>
      </c>
      <c r="J27" s="15">
        <v>55</v>
      </c>
      <c r="K27" s="15">
        <v>37</v>
      </c>
      <c r="L27" s="15">
        <v>11</v>
      </c>
      <c r="M27" s="80">
        <f t="shared" si="0"/>
        <v>43.243749999999999</v>
      </c>
      <c r="N27" s="71">
        <v>43</v>
      </c>
      <c r="O27" s="62">
        <v>3000</v>
      </c>
      <c r="P27" s="63">
        <f>Table22452368910111213141516171819202122242345672[[#This Row],[PEMBULATAN]]*O27</f>
        <v>129000</v>
      </c>
    </row>
    <row r="28" spans="1:16" ht="25.5" customHeight="1" x14ac:dyDescent="0.2">
      <c r="A28" s="90"/>
      <c r="B28" s="74"/>
      <c r="C28" s="85" t="s">
        <v>323</v>
      </c>
      <c r="D28" s="77" t="s">
        <v>426</v>
      </c>
      <c r="E28" s="13">
        <v>44414</v>
      </c>
      <c r="F28" s="75" t="s">
        <v>427</v>
      </c>
      <c r="G28" s="13">
        <v>44418</v>
      </c>
      <c r="H28" s="76" t="s">
        <v>429</v>
      </c>
      <c r="I28" s="15">
        <v>88</v>
      </c>
      <c r="J28" s="15">
        <v>58</v>
      </c>
      <c r="K28" s="15">
        <v>40</v>
      </c>
      <c r="L28" s="15">
        <v>13</v>
      </c>
      <c r="M28" s="80">
        <f t="shared" si="0"/>
        <v>51.04</v>
      </c>
      <c r="N28" s="71">
        <v>51</v>
      </c>
      <c r="O28" s="62">
        <v>3000</v>
      </c>
      <c r="P28" s="63">
        <f>Table22452368910111213141516171819202122242345672[[#This Row],[PEMBULATAN]]*O28</f>
        <v>153000</v>
      </c>
    </row>
    <row r="29" spans="1:16" ht="25.5" customHeight="1" x14ac:dyDescent="0.2">
      <c r="A29" s="90"/>
      <c r="B29" s="74"/>
      <c r="C29" s="85" t="s">
        <v>324</v>
      </c>
      <c r="D29" s="77" t="s">
        <v>426</v>
      </c>
      <c r="E29" s="13">
        <v>44414</v>
      </c>
      <c r="F29" s="75" t="s">
        <v>427</v>
      </c>
      <c r="G29" s="13">
        <v>44418</v>
      </c>
      <c r="H29" s="76" t="s">
        <v>429</v>
      </c>
      <c r="I29" s="15">
        <v>50</v>
      </c>
      <c r="J29" s="15">
        <v>45</v>
      </c>
      <c r="K29" s="15">
        <v>39</v>
      </c>
      <c r="L29" s="15">
        <v>5</v>
      </c>
      <c r="M29" s="80">
        <f t="shared" si="0"/>
        <v>21.9375</v>
      </c>
      <c r="N29" s="71">
        <v>22</v>
      </c>
      <c r="O29" s="62">
        <v>3000</v>
      </c>
      <c r="P29" s="63">
        <f>Table22452368910111213141516171819202122242345672[[#This Row],[PEMBULATAN]]*O29</f>
        <v>66000</v>
      </c>
    </row>
    <row r="30" spans="1:16" ht="25.5" customHeight="1" x14ac:dyDescent="0.2">
      <c r="A30" s="90"/>
      <c r="B30" s="74"/>
      <c r="C30" s="85" t="s">
        <v>325</v>
      </c>
      <c r="D30" s="77" t="s">
        <v>426</v>
      </c>
      <c r="E30" s="13">
        <v>44414</v>
      </c>
      <c r="F30" s="75" t="s">
        <v>427</v>
      </c>
      <c r="G30" s="13">
        <v>44418</v>
      </c>
      <c r="H30" s="76" t="s">
        <v>429</v>
      </c>
      <c r="I30" s="15">
        <v>47</v>
      </c>
      <c r="J30" s="15">
        <v>23</v>
      </c>
      <c r="K30" s="15">
        <v>30</v>
      </c>
      <c r="L30" s="15">
        <v>3</v>
      </c>
      <c r="M30" s="80">
        <f t="shared" si="0"/>
        <v>8.1074999999999999</v>
      </c>
      <c r="N30" s="71">
        <v>8</v>
      </c>
      <c r="O30" s="62">
        <v>3000</v>
      </c>
      <c r="P30" s="63">
        <f>Table22452368910111213141516171819202122242345672[[#This Row],[PEMBULATAN]]*O30</f>
        <v>24000</v>
      </c>
    </row>
    <row r="31" spans="1:16" ht="25.5" customHeight="1" x14ac:dyDescent="0.2">
      <c r="A31" s="90"/>
      <c r="B31" s="74"/>
      <c r="C31" s="85" t="s">
        <v>326</v>
      </c>
      <c r="D31" s="77" t="s">
        <v>426</v>
      </c>
      <c r="E31" s="13">
        <v>44414</v>
      </c>
      <c r="F31" s="75" t="s">
        <v>427</v>
      </c>
      <c r="G31" s="13">
        <v>44418</v>
      </c>
      <c r="H31" s="76" t="s">
        <v>429</v>
      </c>
      <c r="I31" s="15">
        <v>36</v>
      </c>
      <c r="J31" s="15">
        <v>39</v>
      </c>
      <c r="K31" s="15">
        <v>55</v>
      </c>
      <c r="L31" s="15">
        <v>20</v>
      </c>
      <c r="M31" s="80">
        <f t="shared" si="0"/>
        <v>19.305</v>
      </c>
      <c r="N31" s="71">
        <v>20</v>
      </c>
      <c r="O31" s="62">
        <v>3000</v>
      </c>
      <c r="P31" s="63">
        <f>Table22452368910111213141516171819202122242345672[[#This Row],[PEMBULATAN]]*O31</f>
        <v>60000</v>
      </c>
    </row>
    <row r="32" spans="1:16" ht="25.5" customHeight="1" x14ac:dyDescent="0.2">
      <c r="A32" s="90"/>
      <c r="B32" s="74"/>
      <c r="C32" s="85" t="s">
        <v>327</v>
      </c>
      <c r="D32" s="77" t="s">
        <v>426</v>
      </c>
      <c r="E32" s="13">
        <v>44414</v>
      </c>
      <c r="F32" s="75" t="s">
        <v>427</v>
      </c>
      <c r="G32" s="13">
        <v>44418</v>
      </c>
      <c r="H32" s="76" t="s">
        <v>429</v>
      </c>
      <c r="I32" s="15">
        <v>150</v>
      </c>
      <c r="J32" s="15">
        <v>10</v>
      </c>
      <c r="K32" s="15">
        <v>10</v>
      </c>
      <c r="L32" s="15">
        <v>1</v>
      </c>
      <c r="M32" s="80">
        <f t="shared" si="0"/>
        <v>3.75</v>
      </c>
      <c r="N32" s="71">
        <v>4</v>
      </c>
      <c r="O32" s="62">
        <v>3000</v>
      </c>
      <c r="P32" s="63">
        <f>Table22452368910111213141516171819202122242345672[[#This Row],[PEMBULATAN]]*O32</f>
        <v>12000</v>
      </c>
    </row>
    <row r="33" spans="1:16" ht="25.5" customHeight="1" x14ac:dyDescent="0.2">
      <c r="A33" s="90"/>
      <c r="B33" s="74"/>
      <c r="C33" s="85" t="s">
        <v>328</v>
      </c>
      <c r="D33" s="77" t="s">
        <v>426</v>
      </c>
      <c r="E33" s="13">
        <v>44414</v>
      </c>
      <c r="F33" s="75" t="s">
        <v>427</v>
      </c>
      <c r="G33" s="13">
        <v>44418</v>
      </c>
      <c r="H33" s="76" t="s">
        <v>429</v>
      </c>
      <c r="I33" s="15">
        <v>70</v>
      </c>
      <c r="J33" s="15">
        <v>21</v>
      </c>
      <c r="K33" s="15">
        <v>47</v>
      </c>
      <c r="L33" s="15">
        <v>5</v>
      </c>
      <c r="M33" s="80">
        <f t="shared" si="0"/>
        <v>17.272500000000001</v>
      </c>
      <c r="N33" s="71">
        <v>17</v>
      </c>
      <c r="O33" s="62">
        <v>3000</v>
      </c>
      <c r="P33" s="63">
        <f>Table22452368910111213141516171819202122242345672[[#This Row],[PEMBULATAN]]*O33</f>
        <v>51000</v>
      </c>
    </row>
    <row r="34" spans="1:16" ht="25.5" customHeight="1" x14ac:dyDescent="0.2">
      <c r="A34" s="90"/>
      <c r="B34" s="74"/>
      <c r="C34" s="85" t="s">
        <v>329</v>
      </c>
      <c r="D34" s="77" t="s">
        <v>426</v>
      </c>
      <c r="E34" s="13">
        <v>44414</v>
      </c>
      <c r="F34" s="75" t="s">
        <v>427</v>
      </c>
      <c r="G34" s="13">
        <v>44418</v>
      </c>
      <c r="H34" s="76" t="s">
        <v>429</v>
      </c>
      <c r="I34" s="15">
        <v>30</v>
      </c>
      <c r="J34" s="15">
        <v>30</v>
      </c>
      <c r="K34" s="15">
        <v>26</v>
      </c>
      <c r="L34" s="15">
        <v>2</v>
      </c>
      <c r="M34" s="80">
        <f t="shared" si="0"/>
        <v>5.85</v>
      </c>
      <c r="N34" s="71">
        <v>6</v>
      </c>
      <c r="O34" s="62">
        <v>3000</v>
      </c>
      <c r="P34" s="63">
        <f>Table22452368910111213141516171819202122242345672[[#This Row],[PEMBULATAN]]*O34</f>
        <v>18000</v>
      </c>
    </row>
    <row r="35" spans="1:16" ht="25.5" customHeight="1" x14ac:dyDescent="0.2">
      <c r="A35" s="90"/>
      <c r="B35" s="74"/>
      <c r="C35" s="85" t="s">
        <v>330</v>
      </c>
      <c r="D35" s="77" t="s">
        <v>426</v>
      </c>
      <c r="E35" s="13">
        <v>44414</v>
      </c>
      <c r="F35" s="75" t="s">
        <v>427</v>
      </c>
      <c r="G35" s="13">
        <v>44418</v>
      </c>
      <c r="H35" s="76" t="s">
        <v>429</v>
      </c>
      <c r="I35" s="15">
        <v>48</v>
      </c>
      <c r="J35" s="15">
        <v>38</v>
      </c>
      <c r="K35" s="15">
        <v>17</v>
      </c>
      <c r="L35" s="15">
        <v>4</v>
      </c>
      <c r="M35" s="80">
        <f t="shared" si="0"/>
        <v>7.7519999999999998</v>
      </c>
      <c r="N35" s="71">
        <v>8</v>
      </c>
      <c r="O35" s="62">
        <v>3000</v>
      </c>
      <c r="P35" s="63">
        <f>Table22452368910111213141516171819202122242345672[[#This Row],[PEMBULATAN]]*O35</f>
        <v>24000</v>
      </c>
    </row>
    <row r="36" spans="1:16" ht="25.5" customHeight="1" x14ac:dyDescent="0.2">
      <c r="A36" s="90"/>
      <c r="B36" s="74"/>
      <c r="C36" s="85" t="s">
        <v>331</v>
      </c>
      <c r="D36" s="77" t="s">
        <v>426</v>
      </c>
      <c r="E36" s="13">
        <v>44414</v>
      </c>
      <c r="F36" s="75" t="s">
        <v>427</v>
      </c>
      <c r="G36" s="13">
        <v>44418</v>
      </c>
      <c r="H36" s="76" t="s">
        <v>429</v>
      </c>
      <c r="I36" s="15">
        <v>80</v>
      </c>
      <c r="J36" s="15">
        <v>45</v>
      </c>
      <c r="K36" s="15">
        <v>21</v>
      </c>
      <c r="L36" s="15">
        <v>7</v>
      </c>
      <c r="M36" s="80">
        <f t="shared" si="0"/>
        <v>18.899999999999999</v>
      </c>
      <c r="N36" s="71">
        <v>19</v>
      </c>
      <c r="O36" s="62">
        <v>3000</v>
      </c>
      <c r="P36" s="63">
        <f>Table22452368910111213141516171819202122242345672[[#This Row],[PEMBULATAN]]*O36</f>
        <v>57000</v>
      </c>
    </row>
    <row r="37" spans="1:16" ht="25.5" customHeight="1" x14ac:dyDescent="0.2">
      <c r="A37" s="90"/>
      <c r="B37" s="74"/>
      <c r="C37" s="85" t="s">
        <v>332</v>
      </c>
      <c r="D37" s="77" t="s">
        <v>426</v>
      </c>
      <c r="E37" s="13">
        <v>44414</v>
      </c>
      <c r="F37" s="75" t="s">
        <v>427</v>
      </c>
      <c r="G37" s="13">
        <v>44418</v>
      </c>
      <c r="H37" s="76" t="s">
        <v>429</v>
      </c>
      <c r="I37" s="15">
        <v>80</v>
      </c>
      <c r="J37" s="15">
        <v>48</v>
      </c>
      <c r="K37" s="15">
        <v>26</v>
      </c>
      <c r="L37" s="15">
        <v>6</v>
      </c>
      <c r="M37" s="80">
        <f t="shared" si="0"/>
        <v>24.96</v>
      </c>
      <c r="N37" s="71">
        <v>25</v>
      </c>
      <c r="O37" s="62">
        <v>3000</v>
      </c>
      <c r="P37" s="63">
        <f>Table22452368910111213141516171819202122242345672[[#This Row],[PEMBULATAN]]*O37</f>
        <v>75000</v>
      </c>
    </row>
    <row r="38" spans="1:16" ht="25.5" customHeight="1" x14ac:dyDescent="0.2">
      <c r="A38" s="90"/>
      <c r="B38" s="74"/>
      <c r="C38" s="85" t="s">
        <v>333</v>
      </c>
      <c r="D38" s="77" t="s">
        <v>426</v>
      </c>
      <c r="E38" s="13">
        <v>44414</v>
      </c>
      <c r="F38" s="75" t="s">
        <v>427</v>
      </c>
      <c r="G38" s="13">
        <v>44418</v>
      </c>
      <c r="H38" s="76" t="s">
        <v>429</v>
      </c>
      <c r="I38" s="15">
        <v>96</v>
      </c>
      <c r="J38" s="15">
        <v>55</v>
      </c>
      <c r="K38" s="15">
        <v>18</v>
      </c>
      <c r="L38" s="15">
        <v>17</v>
      </c>
      <c r="M38" s="80">
        <f t="shared" si="0"/>
        <v>23.76</v>
      </c>
      <c r="N38" s="71">
        <v>24</v>
      </c>
      <c r="O38" s="62">
        <v>3000</v>
      </c>
      <c r="P38" s="63">
        <f>Table22452368910111213141516171819202122242345672[[#This Row],[PEMBULATAN]]*O38</f>
        <v>72000</v>
      </c>
    </row>
    <row r="39" spans="1:16" ht="25.5" customHeight="1" x14ac:dyDescent="0.2">
      <c r="A39" s="90"/>
      <c r="B39" s="74"/>
      <c r="C39" s="85" t="s">
        <v>334</v>
      </c>
      <c r="D39" s="77" t="s">
        <v>426</v>
      </c>
      <c r="E39" s="13">
        <v>44414</v>
      </c>
      <c r="F39" s="75" t="s">
        <v>427</v>
      </c>
      <c r="G39" s="13">
        <v>44418</v>
      </c>
      <c r="H39" s="76" t="s">
        <v>429</v>
      </c>
      <c r="I39" s="15">
        <v>75</v>
      </c>
      <c r="J39" s="15">
        <v>50</v>
      </c>
      <c r="K39" s="15">
        <v>26</v>
      </c>
      <c r="L39" s="15">
        <v>9</v>
      </c>
      <c r="M39" s="80">
        <f t="shared" si="0"/>
        <v>24.375</v>
      </c>
      <c r="N39" s="71">
        <v>25</v>
      </c>
      <c r="O39" s="62">
        <v>3000</v>
      </c>
      <c r="P39" s="63">
        <f>Table22452368910111213141516171819202122242345672[[#This Row],[PEMBULATAN]]*O39</f>
        <v>75000</v>
      </c>
    </row>
    <row r="40" spans="1:16" ht="25.5" customHeight="1" x14ac:dyDescent="0.2">
      <c r="A40" s="90"/>
      <c r="B40" s="74"/>
      <c r="C40" s="85" t="s">
        <v>335</v>
      </c>
      <c r="D40" s="77" t="s">
        <v>426</v>
      </c>
      <c r="E40" s="13">
        <v>44414</v>
      </c>
      <c r="F40" s="75" t="s">
        <v>427</v>
      </c>
      <c r="G40" s="13">
        <v>44418</v>
      </c>
      <c r="H40" s="76" t="s">
        <v>429</v>
      </c>
      <c r="I40" s="15">
        <v>60</v>
      </c>
      <c r="J40" s="15">
        <v>65</v>
      </c>
      <c r="K40" s="15">
        <v>26</v>
      </c>
      <c r="L40" s="15">
        <v>6</v>
      </c>
      <c r="M40" s="80">
        <f t="shared" si="0"/>
        <v>25.35</v>
      </c>
      <c r="N40" s="71">
        <v>26</v>
      </c>
      <c r="O40" s="62">
        <v>3000</v>
      </c>
      <c r="P40" s="63">
        <f>Table22452368910111213141516171819202122242345672[[#This Row],[PEMBULATAN]]*O40</f>
        <v>78000</v>
      </c>
    </row>
    <row r="41" spans="1:16" ht="25.5" customHeight="1" x14ac:dyDescent="0.2">
      <c r="A41" s="90"/>
      <c r="B41" s="74"/>
      <c r="C41" s="85" t="s">
        <v>336</v>
      </c>
      <c r="D41" s="77" t="s">
        <v>426</v>
      </c>
      <c r="E41" s="13">
        <v>44414</v>
      </c>
      <c r="F41" s="75" t="s">
        <v>427</v>
      </c>
      <c r="G41" s="13">
        <v>44418</v>
      </c>
      <c r="H41" s="76" t="s">
        <v>429</v>
      </c>
      <c r="I41" s="15">
        <v>80</v>
      </c>
      <c r="J41" s="15">
        <v>58</v>
      </c>
      <c r="K41" s="15">
        <v>27</v>
      </c>
      <c r="L41" s="15">
        <v>15</v>
      </c>
      <c r="M41" s="80">
        <f t="shared" si="0"/>
        <v>31.32</v>
      </c>
      <c r="N41" s="71">
        <v>32</v>
      </c>
      <c r="O41" s="62">
        <v>3000</v>
      </c>
      <c r="P41" s="63">
        <f>Table22452368910111213141516171819202122242345672[[#This Row],[PEMBULATAN]]*O41</f>
        <v>96000</v>
      </c>
    </row>
    <row r="42" spans="1:16" ht="25.5" customHeight="1" x14ac:dyDescent="0.2">
      <c r="A42" s="90"/>
      <c r="B42" s="74"/>
      <c r="C42" s="85" t="s">
        <v>337</v>
      </c>
      <c r="D42" s="77" t="s">
        <v>426</v>
      </c>
      <c r="E42" s="13">
        <v>44414</v>
      </c>
      <c r="F42" s="75" t="s">
        <v>427</v>
      </c>
      <c r="G42" s="13">
        <v>44418</v>
      </c>
      <c r="H42" s="76" t="s">
        <v>429</v>
      </c>
      <c r="I42" s="15">
        <v>59</v>
      </c>
      <c r="J42" s="15">
        <v>45</v>
      </c>
      <c r="K42" s="15">
        <v>19</v>
      </c>
      <c r="L42" s="15">
        <v>2</v>
      </c>
      <c r="M42" s="80">
        <f t="shared" si="0"/>
        <v>12.61125</v>
      </c>
      <c r="N42" s="71">
        <v>13</v>
      </c>
      <c r="O42" s="62">
        <v>3000</v>
      </c>
      <c r="P42" s="63">
        <f>Table22452368910111213141516171819202122242345672[[#This Row],[PEMBULATAN]]*O42</f>
        <v>39000</v>
      </c>
    </row>
    <row r="43" spans="1:16" ht="25.5" customHeight="1" x14ac:dyDescent="0.2">
      <c r="A43" s="90"/>
      <c r="B43" s="74"/>
      <c r="C43" s="85" t="s">
        <v>338</v>
      </c>
      <c r="D43" s="77" t="s">
        <v>426</v>
      </c>
      <c r="E43" s="13">
        <v>44414</v>
      </c>
      <c r="F43" s="75" t="s">
        <v>427</v>
      </c>
      <c r="G43" s="13">
        <v>44418</v>
      </c>
      <c r="H43" s="76" t="s">
        <v>429</v>
      </c>
      <c r="I43" s="15">
        <v>58</v>
      </c>
      <c r="J43" s="15">
        <v>60</v>
      </c>
      <c r="K43" s="15">
        <v>25</v>
      </c>
      <c r="L43" s="15">
        <v>7</v>
      </c>
      <c r="M43" s="80">
        <f t="shared" si="0"/>
        <v>21.75</v>
      </c>
      <c r="N43" s="71">
        <v>22</v>
      </c>
      <c r="O43" s="62">
        <v>3000</v>
      </c>
      <c r="P43" s="63">
        <f>Table22452368910111213141516171819202122242345672[[#This Row],[PEMBULATAN]]*O43</f>
        <v>66000</v>
      </c>
    </row>
    <row r="44" spans="1:16" ht="25.5" customHeight="1" x14ac:dyDescent="0.2">
      <c r="A44" s="90"/>
      <c r="B44" s="74"/>
      <c r="C44" s="85" t="s">
        <v>339</v>
      </c>
      <c r="D44" s="77" t="s">
        <v>426</v>
      </c>
      <c r="E44" s="13">
        <v>44414</v>
      </c>
      <c r="F44" s="75" t="s">
        <v>427</v>
      </c>
      <c r="G44" s="13">
        <v>44418</v>
      </c>
      <c r="H44" s="76" t="s">
        <v>429</v>
      </c>
      <c r="I44" s="15">
        <v>88</v>
      </c>
      <c r="J44" s="15">
        <v>56</v>
      </c>
      <c r="K44" s="15">
        <v>24</v>
      </c>
      <c r="L44" s="15">
        <v>18</v>
      </c>
      <c r="M44" s="80">
        <f t="shared" si="0"/>
        <v>29.568000000000001</v>
      </c>
      <c r="N44" s="71">
        <v>30</v>
      </c>
      <c r="O44" s="62">
        <v>3000</v>
      </c>
      <c r="P44" s="63">
        <f>Table22452368910111213141516171819202122242345672[[#This Row],[PEMBULATAN]]*O44</f>
        <v>90000</v>
      </c>
    </row>
    <row r="45" spans="1:16" ht="25.5" customHeight="1" x14ac:dyDescent="0.2">
      <c r="A45" s="90"/>
      <c r="B45" s="74"/>
      <c r="C45" s="85" t="s">
        <v>340</v>
      </c>
      <c r="D45" s="77" t="s">
        <v>426</v>
      </c>
      <c r="E45" s="13">
        <v>44414</v>
      </c>
      <c r="F45" s="75" t="s">
        <v>427</v>
      </c>
      <c r="G45" s="13">
        <v>44418</v>
      </c>
      <c r="H45" s="76" t="s">
        <v>429</v>
      </c>
      <c r="I45" s="15">
        <v>80</v>
      </c>
      <c r="J45" s="15">
        <v>40</v>
      </c>
      <c r="K45" s="15">
        <v>20</v>
      </c>
      <c r="L45" s="15">
        <v>5</v>
      </c>
      <c r="M45" s="80">
        <f t="shared" si="0"/>
        <v>16</v>
      </c>
      <c r="N45" s="71">
        <v>16</v>
      </c>
      <c r="O45" s="62">
        <v>3000</v>
      </c>
      <c r="P45" s="63">
        <f>Table22452368910111213141516171819202122242345672[[#This Row],[PEMBULATAN]]*O45</f>
        <v>48000</v>
      </c>
    </row>
    <row r="46" spans="1:16" ht="25.5" customHeight="1" x14ac:dyDescent="0.2">
      <c r="A46" s="90"/>
      <c r="B46" s="74"/>
      <c r="C46" s="85" t="s">
        <v>341</v>
      </c>
      <c r="D46" s="77" t="s">
        <v>426</v>
      </c>
      <c r="E46" s="13">
        <v>44414</v>
      </c>
      <c r="F46" s="75" t="s">
        <v>427</v>
      </c>
      <c r="G46" s="13">
        <v>44418</v>
      </c>
      <c r="H46" s="76" t="s">
        <v>429</v>
      </c>
      <c r="I46" s="15">
        <v>58</v>
      </c>
      <c r="J46" s="15">
        <v>49</v>
      </c>
      <c r="K46" s="15">
        <v>15</v>
      </c>
      <c r="L46" s="15">
        <v>8</v>
      </c>
      <c r="M46" s="80">
        <f t="shared" si="0"/>
        <v>10.657500000000001</v>
      </c>
      <c r="N46" s="71">
        <v>11</v>
      </c>
      <c r="O46" s="62">
        <v>3000</v>
      </c>
      <c r="P46" s="63">
        <f>Table22452368910111213141516171819202122242345672[[#This Row],[PEMBULATAN]]*O46</f>
        <v>33000</v>
      </c>
    </row>
    <row r="47" spans="1:16" ht="25.5" customHeight="1" x14ac:dyDescent="0.2">
      <c r="A47" s="90"/>
      <c r="B47" s="74"/>
      <c r="C47" s="85" t="s">
        <v>342</v>
      </c>
      <c r="D47" s="77" t="s">
        <v>426</v>
      </c>
      <c r="E47" s="13">
        <v>44414</v>
      </c>
      <c r="F47" s="75" t="s">
        <v>427</v>
      </c>
      <c r="G47" s="13">
        <v>44418</v>
      </c>
      <c r="H47" s="76" t="s">
        <v>429</v>
      </c>
      <c r="I47" s="15">
        <v>85</v>
      </c>
      <c r="J47" s="15">
        <v>66</v>
      </c>
      <c r="K47" s="15">
        <v>33</v>
      </c>
      <c r="L47" s="15">
        <v>15</v>
      </c>
      <c r="M47" s="80">
        <f t="shared" si="0"/>
        <v>46.282499999999999</v>
      </c>
      <c r="N47" s="71">
        <v>46</v>
      </c>
      <c r="O47" s="62">
        <v>3000</v>
      </c>
      <c r="P47" s="63">
        <f>Table22452368910111213141516171819202122242345672[[#This Row],[PEMBULATAN]]*O47</f>
        <v>138000</v>
      </c>
    </row>
    <row r="48" spans="1:16" ht="25.5" customHeight="1" x14ac:dyDescent="0.2">
      <c r="A48" s="90"/>
      <c r="B48" s="74"/>
      <c r="C48" s="85" t="s">
        <v>343</v>
      </c>
      <c r="D48" s="77" t="s">
        <v>426</v>
      </c>
      <c r="E48" s="13">
        <v>44414</v>
      </c>
      <c r="F48" s="75" t="s">
        <v>427</v>
      </c>
      <c r="G48" s="13">
        <v>44418</v>
      </c>
      <c r="H48" s="76" t="s">
        <v>429</v>
      </c>
      <c r="I48" s="15">
        <v>50</v>
      </c>
      <c r="J48" s="15">
        <v>23</v>
      </c>
      <c r="K48" s="15">
        <v>38</v>
      </c>
      <c r="L48" s="15">
        <v>4</v>
      </c>
      <c r="M48" s="80">
        <f t="shared" si="0"/>
        <v>10.925000000000001</v>
      </c>
      <c r="N48" s="71">
        <v>11</v>
      </c>
      <c r="O48" s="62">
        <v>3000</v>
      </c>
      <c r="P48" s="63">
        <f>Table22452368910111213141516171819202122242345672[[#This Row],[PEMBULATAN]]*O48</f>
        <v>33000</v>
      </c>
    </row>
    <row r="49" spans="1:16" ht="25.5" customHeight="1" x14ac:dyDescent="0.2">
      <c r="A49" s="90"/>
      <c r="B49" s="74"/>
      <c r="C49" s="85" t="s">
        <v>344</v>
      </c>
      <c r="D49" s="77" t="s">
        <v>426</v>
      </c>
      <c r="E49" s="13">
        <v>44414</v>
      </c>
      <c r="F49" s="75" t="s">
        <v>427</v>
      </c>
      <c r="G49" s="13">
        <v>44418</v>
      </c>
      <c r="H49" s="76" t="s">
        <v>429</v>
      </c>
      <c r="I49" s="15">
        <v>80</v>
      </c>
      <c r="J49" s="15">
        <v>60</v>
      </c>
      <c r="K49" s="15">
        <v>23</v>
      </c>
      <c r="L49" s="15">
        <v>8</v>
      </c>
      <c r="M49" s="80">
        <f t="shared" si="0"/>
        <v>27.6</v>
      </c>
      <c r="N49" s="71">
        <v>28</v>
      </c>
      <c r="O49" s="62">
        <v>3000</v>
      </c>
      <c r="P49" s="63">
        <f>Table22452368910111213141516171819202122242345672[[#This Row],[PEMBULATAN]]*O49</f>
        <v>84000</v>
      </c>
    </row>
    <row r="50" spans="1:16" ht="25.5" customHeight="1" x14ac:dyDescent="0.2">
      <c r="A50" s="90"/>
      <c r="B50" s="74"/>
      <c r="C50" s="85" t="s">
        <v>345</v>
      </c>
      <c r="D50" s="77" t="s">
        <v>426</v>
      </c>
      <c r="E50" s="13">
        <v>44414</v>
      </c>
      <c r="F50" s="75" t="s">
        <v>427</v>
      </c>
      <c r="G50" s="13">
        <v>44418</v>
      </c>
      <c r="H50" s="76" t="s">
        <v>429</v>
      </c>
      <c r="I50" s="15">
        <v>50</v>
      </c>
      <c r="J50" s="15">
        <v>35</v>
      </c>
      <c r="K50" s="15">
        <v>28</v>
      </c>
      <c r="L50" s="15">
        <v>5</v>
      </c>
      <c r="M50" s="80">
        <f t="shared" si="0"/>
        <v>12.25</v>
      </c>
      <c r="N50" s="71">
        <v>12</v>
      </c>
      <c r="O50" s="62">
        <v>3000</v>
      </c>
      <c r="P50" s="63">
        <f>Table22452368910111213141516171819202122242345672[[#This Row],[PEMBULATAN]]*O50</f>
        <v>36000</v>
      </c>
    </row>
    <row r="51" spans="1:16" ht="25.5" customHeight="1" x14ac:dyDescent="0.2">
      <c r="A51" s="90"/>
      <c r="B51" s="74"/>
      <c r="C51" s="85" t="s">
        <v>346</v>
      </c>
      <c r="D51" s="77" t="s">
        <v>426</v>
      </c>
      <c r="E51" s="13">
        <v>44414</v>
      </c>
      <c r="F51" s="75" t="s">
        <v>427</v>
      </c>
      <c r="G51" s="13">
        <v>44418</v>
      </c>
      <c r="H51" s="76" t="s">
        <v>429</v>
      </c>
      <c r="I51" s="15">
        <v>84</v>
      </c>
      <c r="J51" s="15">
        <v>59</v>
      </c>
      <c r="K51" s="15">
        <v>25</v>
      </c>
      <c r="L51" s="15">
        <v>11</v>
      </c>
      <c r="M51" s="80">
        <f t="shared" si="0"/>
        <v>30.975000000000001</v>
      </c>
      <c r="N51" s="71">
        <v>31</v>
      </c>
      <c r="O51" s="62">
        <v>3000</v>
      </c>
      <c r="P51" s="63">
        <f>Table22452368910111213141516171819202122242345672[[#This Row],[PEMBULATAN]]*O51</f>
        <v>93000</v>
      </c>
    </row>
    <row r="52" spans="1:16" ht="25.5" customHeight="1" x14ac:dyDescent="0.2">
      <c r="A52" s="90"/>
      <c r="B52" s="74"/>
      <c r="C52" s="85" t="s">
        <v>347</v>
      </c>
      <c r="D52" s="77" t="s">
        <v>426</v>
      </c>
      <c r="E52" s="13">
        <v>44414</v>
      </c>
      <c r="F52" s="75" t="s">
        <v>427</v>
      </c>
      <c r="G52" s="13">
        <v>44418</v>
      </c>
      <c r="H52" s="76" t="s">
        <v>429</v>
      </c>
      <c r="I52" s="15">
        <v>53</v>
      </c>
      <c r="J52" s="15">
        <v>43</v>
      </c>
      <c r="K52" s="15">
        <v>16</v>
      </c>
      <c r="L52" s="15">
        <v>4</v>
      </c>
      <c r="M52" s="80">
        <f t="shared" si="0"/>
        <v>9.1159999999999997</v>
      </c>
      <c r="N52" s="71">
        <v>9</v>
      </c>
      <c r="O52" s="62">
        <v>3000</v>
      </c>
      <c r="P52" s="63">
        <f>Table22452368910111213141516171819202122242345672[[#This Row],[PEMBULATAN]]*O52</f>
        <v>27000</v>
      </c>
    </row>
    <row r="53" spans="1:16" ht="25.5" customHeight="1" x14ac:dyDescent="0.2">
      <c r="A53" s="90"/>
      <c r="B53" s="74"/>
      <c r="C53" s="85" t="s">
        <v>348</v>
      </c>
      <c r="D53" s="77" t="s">
        <v>426</v>
      </c>
      <c r="E53" s="13">
        <v>44414</v>
      </c>
      <c r="F53" s="75" t="s">
        <v>427</v>
      </c>
      <c r="G53" s="13">
        <v>44418</v>
      </c>
      <c r="H53" s="76" t="s">
        <v>429</v>
      </c>
      <c r="I53" s="15">
        <v>33</v>
      </c>
      <c r="J53" s="15">
        <v>40</v>
      </c>
      <c r="K53" s="15">
        <v>20</v>
      </c>
      <c r="L53" s="15">
        <v>5</v>
      </c>
      <c r="M53" s="80">
        <f t="shared" si="0"/>
        <v>6.6</v>
      </c>
      <c r="N53" s="71">
        <v>7</v>
      </c>
      <c r="O53" s="62">
        <v>3000</v>
      </c>
      <c r="P53" s="63">
        <f>Table22452368910111213141516171819202122242345672[[#This Row],[PEMBULATAN]]*O53</f>
        <v>21000</v>
      </c>
    </row>
    <row r="54" spans="1:16" ht="25.5" customHeight="1" x14ac:dyDescent="0.2">
      <c r="A54" s="90"/>
      <c r="B54" s="74"/>
      <c r="C54" s="85" t="s">
        <v>349</v>
      </c>
      <c r="D54" s="77" t="s">
        <v>426</v>
      </c>
      <c r="E54" s="13">
        <v>44414</v>
      </c>
      <c r="F54" s="75" t="s">
        <v>427</v>
      </c>
      <c r="G54" s="13">
        <v>44418</v>
      </c>
      <c r="H54" s="76" t="s">
        <v>429</v>
      </c>
      <c r="I54" s="15">
        <v>42</v>
      </c>
      <c r="J54" s="15">
        <v>23</v>
      </c>
      <c r="K54" s="15">
        <v>33</v>
      </c>
      <c r="L54" s="15">
        <v>7</v>
      </c>
      <c r="M54" s="80">
        <f t="shared" si="0"/>
        <v>7.9695</v>
      </c>
      <c r="N54" s="71">
        <v>8</v>
      </c>
      <c r="O54" s="62">
        <v>3000</v>
      </c>
      <c r="P54" s="63">
        <f>Table22452368910111213141516171819202122242345672[[#This Row],[PEMBULATAN]]*O54</f>
        <v>24000</v>
      </c>
    </row>
    <row r="55" spans="1:16" ht="25.5" customHeight="1" x14ac:dyDescent="0.2">
      <c r="A55" s="90"/>
      <c r="B55" s="74"/>
      <c r="C55" s="85" t="s">
        <v>350</v>
      </c>
      <c r="D55" s="77" t="s">
        <v>426</v>
      </c>
      <c r="E55" s="13">
        <v>44414</v>
      </c>
      <c r="F55" s="75" t="s">
        <v>427</v>
      </c>
      <c r="G55" s="13">
        <v>44418</v>
      </c>
      <c r="H55" s="76" t="s">
        <v>429</v>
      </c>
      <c r="I55" s="15">
        <v>69</v>
      </c>
      <c r="J55" s="15">
        <v>16</v>
      </c>
      <c r="K55" s="15">
        <v>48</v>
      </c>
      <c r="L55" s="15">
        <v>4</v>
      </c>
      <c r="M55" s="80">
        <f t="shared" si="0"/>
        <v>13.247999999999999</v>
      </c>
      <c r="N55" s="71">
        <v>13</v>
      </c>
      <c r="O55" s="62">
        <v>3000</v>
      </c>
      <c r="P55" s="63">
        <f>Table22452368910111213141516171819202122242345672[[#This Row],[PEMBULATAN]]*O55</f>
        <v>39000</v>
      </c>
    </row>
    <row r="56" spans="1:16" ht="25.5" customHeight="1" x14ac:dyDescent="0.2">
      <c r="A56" s="90"/>
      <c r="B56" s="74"/>
      <c r="C56" s="85" t="s">
        <v>351</v>
      </c>
      <c r="D56" s="77" t="s">
        <v>426</v>
      </c>
      <c r="E56" s="13">
        <v>44414</v>
      </c>
      <c r="F56" s="75" t="s">
        <v>427</v>
      </c>
      <c r="G56" s="13">
        <v>44418</v>
      </c>
      <c r="H56" s="76" t="s">
        <v>429</v>
      </c>
      <c r="I56" s="15">
        <v>118</v>
      </c>
      <c r="J56" s="15">
        <v>13</v>
      </c>
      <c r="K56" s="15">
        <v>26</v>
      </c>
      <c r="L56" s="15">
        <v>5</v>
      </c>
      <c r="M56" s="80">
        <f t="shared" si="0"/>
        <v>9.9710000000000001</v>
      </c>
      <c r="N56" s="71">
        <v>10</v>
      </c>
      <c r="O56" s="62">
        <v>3000</v>
      </c>
      <c r="P56" s="63">
        <f>Table22452368910111213141516171819202122242345672[[#This Row],[PEMBULATAN]]*O56</f>
        <v>30000</v>
      </c>
    </row>
    <row r="57" spans="1:16" ht="25.5" customHeight="1" x14ac:dyDescent="0.2">
      <c r="A57" s="90"/>
      <c r="B57" s="74"/>
      <c r="C57" s="85" t="s">
        <v>352</v>
      </c>
      <c r="D57" s="77" t="s">
        <v>426</v>
      </c>
      <c r="E57" s="13">
        <v>44414</v>
      </c>
      <c r="F57" s="75" t="s">
        <v>427</v>
      </c>
      <c r="G57" s="13">
        <v>44418</v>
      </c>
      <c r="H57" s="76" t="s">
        <v>429</v>
      </c>
      <c r="I57" s="15">
        <v>45</v>
      </c>
      <c r="J57" s="15">
        <v>43</v>
      </c>
      <c r="K57" s="15">
        <v>15</v>
      </c>
      <c r="L57" s="15">
        <v>4</v>
      </c>
      <c r="M57" s="80">
        <f t="shared" si="0"/>
        <v>7.2562499999999996</v>
      </c>
      <c r="N57" s="71">
        <v>7</v>
      </c>
      <c r="O57" s="62">
        <v>3000</v>
      </c>
      <c r="P57" s="63">
        <f>Table22452368910111213141516171819202122242345672[[#This Row],[PEMBULATAN]]*O57</f>
        <v>21000</v>
      </c>
    </row>
    <row r="58" spans="1:16" ht="25.5" customHeight="1" x14ac:dyDescent="0.2">
      <c r="A58" s="90"/>
      <c r="B58" s="74"/>
      <c r="C58" s="85" t="s">
        <v>353</v>
      </c>
      <c r="D58" s="77" t="s">
        <v>426</v>
      </c>
      <c r="E58" s="13">
        <v>44414</v>
      </c>
      <c r="F58" s="75" t="s">
        <v>427</v>
      </c>
      <c r="G58" s="13">
        <v>44418</v>
      </c>
      <c r="H58" s="76" t="s">
        <v>429</v>
      </c>
      <c r="I58" s="15">
        <v>73</v>
      </c>
      <c r="J58" s="15">
        <v>50</v>
      </c>
      <c r="K58" s="15">
        <v>15</v>
      </c>
      <c r="L58" s="15">
        <v>3</v>
      </c>
      <c r="M58" s="80">
        <f t="shared" si="0"/>
        <v>13.6875</v>
      </c>
      <c r="N58" s="71">
        <v>14</v>
      </c>
      <c r="O58" s="62">
        <v>3000</v>
      </c>
      <c r="P58" s="63">
        <f>Table22452368910111213141516171819202122242345672[[#This Row],[PEMBULATAN]]*O58</f>
        <v>42000</v>
      </c>
    </row>
    <row r="59" spans="1:16" ht="25.5" customHeight="1" x14ac:dyDescent="0.2">
      <c r="A59" s="90"/>
      <c r="B59" s="74"/>
      <c r="C59" s="85" t="s">
        <v>354</v>
      </c>
      <c r="D59" s="77" t="s">
        <v>426</v>
      </c>
      <c r="E59" s="13">
        <v>44414</v>
      </c>
      <c r="F59" s="75" t="s">
        <v>427</v>
      </c>
      <c r="G59" s="13">
        <v>44418</v>
      </c>
      <c r="H59" s="76" t="s">
        <v>429</v>
      </c>
      <c r="I59" s="15">
        <v>65</v>
      </c>
      <c r="J59" s="15">
        <v>65</v>
      </c>
      <c r="K59" s="15">
        <v>27</v>
      </c>
      <c r="L59" s="15">
        <v>9</v>
      </c>
      <c r="M59" s="80">
        <f t="shared" si="0"/>
        <v>28.518750000000001</v>
      </c>
      <c r="N59" s="71">
        <v>29</v>
      </c>
      <c r="O59" s="62">
        <v>3000</v>
      </c>
      <c r="P59" s="63">
        <f>Table22452368910111213141516171819202122242345672[[#This Row],[PEMBULATAN]]*O59</f>
        <v>87000</v>
      </c>
    </row>
    <row r="60" spans="1:16" ht="25.5" customHeight="1" x14ac:dyDescent="0.2">
      <c r="A60" s="90"/>
      <c r="B60" s="74"/>
      <c r="C60" s="85" t="s">
        <v>355</v>
      </c>
      <c r="D60" s="77" t="s">
        <v>426</v>
      </c>
      <c r="E60" s="13">
        <v>44414</v>
      </c>
      <c r="F60" s="75" t="s">
        <v>427</v>
      </c>
      <c r="G60" s="13">
        <v>44418</v>
      </c>
      <c r="H60" s="76" t="s">
        <v>429</v>
      </c>
      <c r="I60" s="15">
        <v>48</v>
      </c>
      <c r="J60" s="15">
        <v>33</v>
      </c>
      <c r="K60" s="15">
        <v>19</v>
      </c>
      <c r="L60" s="15">
        <v>2</v>
      </c>
      <c r="M60" s="80">
        <f t="shared" si="0"/>
        <v>7.524</v>
      </c>
      <c r="N60" s="71">
        <v>8</v>
      </c>
      <c r="O60" s="62">
        <v>3000</v>
      </c>
      <c r="P60" s="63">
        <f>Table22452368910111213141516171819202122242345672[[#This Row],[PEMBULATAN]]*O60</f>
        <v>24000</v>
      </c>
    </row>
    <row r="61" spans="1:16" ht="25.5" customHeight="1" x14ac:dyDescent="0.2">
      <c r="A61" s="90"/>
      <c r="B61" s="74"/>
      <c r="C61" s="85" t="s">
        <v>356</v>
      </c>
      <c r="D61" s="77" t="s">
        <v>426</v>
      </c>
      <c r="E61" s="13">
        <v>44414</v>
      </c>
      <c r="F61" s="75" t="s">
        <v>427</v>
      </c>
      <c r="G61" s="13">
        <v>44418</v>
      </c>
      <c r="H61" s="76" t="s">
        <v>429</v>
      </c>
      <c r="I61" s="15">
        <v>42</v>
      </c>
      <c r="J61" s="15">
        <v>35</v>
      </c>
      <c r="K61" s="15">
        <v>25</v>
      </c>
      <c r="L61" s="15">
        <v>4</v>
      </c>
      <c r="M61" s="80">
        <f t="shared" si="0"/>
        <v>9.1875</v>
      </c>
      <c r="N61" s="71">
        <v>9</v>
      </c>
      <c r="O61" s="62">
        <v>3000</v>
      </c>
      <c r="P61" s="63">
        <f>Table22452368910111213141516171819202122242345672[[#This Row],[PEMBULATAN]]*O61</f>
        <v>27000</v>
      </c>
    </row>
    <row r="62" spans="1:16" ht="25.5" customHeight="1" x14ac:dyDescent="0.2">
      <c r="A62" s="90"/>
      <c r="B62" s="74"/>
      <c r="C62" s="85" t="s">
        <v>357</v>
      </c>
      <c r="D62" s="77" t="s">
        <v>426</v>
      </c>
      <c r="E62" s="13">
        <v>44414</v>
      </c>
      <c r="F62" s="75" t="s">
        <v>427</v>
      </c>
      <c r="G62" s="13">
        <v>44418</v>
      </c>
      <c r="H62" s="76" t="s">
        <v>429</v>
      </c>
      <c r="I62" s="15">
        <v>49</v>
      </c>
      <c r="J62" s="15">
        <v>45</v>
      </c>
      <c r="K62" s="15">
        <v>8</v>
      </c>
      <c r="L62" s="15">
        <v>3</v>
      </c>
      <c r="M62" s="80">
        <f t="shared" si="0"/>
        <v>4.41</v>
      </c>
      <c r="N62" s="71">
        <v>5</v>
      </c>
      <c r="O62" s="62">
        <v>3000</v>
      </c>
      <c r="P62" s="63">
        <f>Table22452368910111213141516171819202122242345672[[#This Row],[PEMBULATAN]]*O62</f>
        <v>15000</v>
      </c>
    </row>
    <row r="63" spans="1:16" ht="25.5" customHeight="1" x14ac:dyDescent="0.2">
      <c r="A63" s="90"/>
      <c r="B63" s="74"/>
      <c r="C63" s="85" t="s">
        <v>358</v>
      </c>
      <c r="D63" s="77" t="s">
        <v>426</v>
      </c>
      <c r="E63" s="13">
        <v>44414</v>
      </c>
      <c r="F63" s="75" t="s">
        <v>427</v>
      </c>
      <c r="G63" s="13">
        <v>44418</v>
      </c>
      <c r="H63" s="76" t="s">
        <v>429</v>
      </c>
      <c r="I63" s="15">
        <v>40</v>
      </c>
      <c r="J63" s="15">
        <v>35</v>
      </c>
      <c r="K63" s="15">
        <v>8</v>
      </c>
      <c r="L63" s="15">
        <v>1</v>
      </c>
      <c r="M63" s="80">
        <f t="shared" si="0"/>
        <v>2.8</v>
      </c>
      <c r="N63" s="71">
        <v>3</v>
      </c>
      <c r="O63" s="62">
        <v>3000</v>
      </c>
      <c r="P63" s="63">
        <f>Table22452368910111213141516171819202122242345672[[#This Row],[PEMBULATAN]]*O63</f>
        <v>9000</v>
      </c>
    </row>
    <row r="64" spans="1:16" ht="25.5" customHeight="1" x14ac:dyDescent="0.2">
      <c r="A64" s="90"/>
      <c r="B64" s="74"/>
      <c r="C64" s="85" t="s">
        <v>359</v>
      </c>
      <c r="D64" s="77" t="s">
        <v>426</v>
      </c>
      <c r="E64" s="13">
        <v>44414</v>
      </c>
      <c r="F64" s="75" t="s">
        <v>427</v>
      </c>
      <c r="G64" s="13">
        <v>44418</v>
      </c>
      <c r="H64" s="76" t="s">
        <v>429</v>
      </c>
      <c r="I64" s="15">
        <v>85</v>
      </c>
      <c r="J64" s="15">
        <v>50</v>
      </c>
      <c r="K64" s="15">
        <v>27</v>
      </c>
      <c r="L64" s="15">
        <v>16</v>
      </c>
      <c r="M64" s="80">
        <f t="shared" si="0"/>
        <v>28.6875</v>
      </c>
      <c r="N64" s="71">
        <v>29</v>
      </c>
      <c r="O64" s="62">
        <v>3000</v>
      </c>
      <c r="P64" s="63">
        <f>Table22452368910111213141516171819202122242345672[[#This Row],[PEMBULATAN]]*O64</f>
        <v>87000</v>
      </c>
    </row>
    <row r="65" spans="1:16" ht="25.5" customHeight="1" x14ac:dyDescent="0.2">
      <c r="A65" s="90"/>
      <c r="B65" s="74"/>
      <c r="C65" s="85" t="s">
        <v>360</v>
      </c>
      <c r="D65" s="77" t="s">
        <v>426</v>
      </c>
      <c r="E65" s="13">
        <v>44414</v>
      </c>
      <c r="F65" s="75" t="s">
        <v>427</v>
      </c>
      <c r="G65" s="13">
        <v>44418</v>
      </c>
      <c r="H65" s="76" t="s">
        <v>429</v>
      </c>
      <c r="I65" s="15">
        <v>75</v>
      </c>
      <c r="J65" s="15">
        <v>65</v>
      </c>
      <c r="K65" s="15">
        <v>23</v>
      </c>
      <c r="L65" s="15">
        <v>9</v>
      </c>
      <c r="M65" s="80">
        <f t="shared" si="0"/>
        <v>28.03125</v>
      </c>
      <c r="N65" s="71">
        <v>28</v>
      </c>
      <c r="O65" s="62">
        <v>3000</v>
      </c>
      <c r="P65" s="63">
        <f>Table22452368910111213141516171819202122242345672[[#This Row],[PEMBULATAN]]*O65</f>
        <v>84000</v>
      </c>
    </row>
    <row r="66" spans="1:16" ht="25.5" customHeight="1" x14ac:dyDescent="0.2">
      <c r="A66" s="90"/>
      <c r="B66" s="74"/>
      <c r="C66" s="85" t="s">
        <v>361</v>
      </c>
      <c r="D66" s="77" t="s">
        <v>426</v>
      </c>
      <c r="E66" s="13">
        <v>44414</v>
      </c>
      <c r="F66" s="75" t="s">
        <v>427</v>
      </c>
      <c r="G66" s="13">
        <v>44418</v>
      </c>
      <c r="H66" s="76" t="s">
        <v>429</v>
      </c>
      <c r="I66" s="15">
        <v>54</v>
      </c>
      <c r="J66" s="15">
        <v>13</v>
      </c>
      <c r="K66" s="15">
        <v>38</v>
      </c>
      <c r="L66" s="15">
        <v>5</v>
      </c>
      <c r="M66" s="80">
        <f t="shared" si="0"/>
        <v>6.6689999999999996</v>
      </c>
      <c r="N66" s="71">
        <v>7</v>
      </c>
      <c r="O66" s="62">
        <v>3000</v>
      </c>
      <c r="P66" s="63">
        <f>Table22452368910111213141516171819202122242345672[[#This Row],[PEMBULATAN]]*O66</f>
        <v>21000</v>
      </c>
    </row>
    <row r="67" spans="1:16" ht="25.5" customHeight="1" x14ac:dyDescent="0.2">
      <c r="A67" s="90"/>
      <c r="B67" s="74"/>
      <c r="C67" s="85" t="s">
        <v>362</v>
      </c>
      <c r="D67" s="77" t="s">
        <v>426</v>
      </c>
      <c r="E67" s="13">
        <v>44414</v>
      </c>
      <c r="F67" s="75" t="s">
        <v>427</v>
      </c>
      <c r="G67" s="13">
        <v>44418</v>
      </c>
      <c r="H67" s="76" t="s">
        <v>429</v>
      </c>
      <c r="I67" s="15">
        <v>90</v>
      </c>
      <c r="J67" s="15">
        <v>58</v>
      </c>
      <c r="K67" s="15">
        <v>19</v>
      </c>
      <c r="L67" s="15">
        <v>11</v>
      </c>
      <c r="M67" s="80">
        <f t="shared" ref="M67:M129" si="1">I67*J67*K67/4000</f>
        <v>24.795000000000002</v>
      </c>
      <c r="N67" s="71">
        <v>25</v>
      </c>
      <c r="O67" s="62">
        <v>3000</v>
      </c>
      <c r="P67" s="63">
        <f>Table22452368910111213141516171819202122242345672[[#This Row],[PEMBULATAN]]*O67</f>
        <v>75000</v>
      </c>
    </row>
    <row r="68" spans="1:16" ht="25.5" customHeight="1" x14ac:dyDescent="0.2">
      <c r="A68" s="90"/>
      <c r="B68" s="74"/>
      <c r="C68" s="85" t="s">
        <v>363</v>
      </c>
      <c r="D68" s="77" t="s">
        <v>426</v>
      </c>
      <c r="E68" s="13">
        <v>44414</v>
      </c>
      <c r="F68" s="75" t="s">
        <v>427</v>
      </c>
      <c r="G68" s="13">
        <v>44418</v>
      </c>
      <c r="H68" s="76" t="s">
        <v>429</v>
      </c>
      <c r="I68" s="15">
        <v>70</v>
      </c>
      <c r="J68" s="15">
        <v>57</v>
      </c>
      <c r="K68" s="15">
        <v>27</v>
      </c>
      <c r="L68" s="15">
        <v>10</v>
      </c>
      <c r="M68" s="80">
        <f t="shared" si="1"/>
        <v>26.932500000000001</v>
      </c>
      <c r="N68" s="71">
        <v>27</v>
      </c>
      <c r="O68" s="62">
        <v>3000</v>
      </c>
      <c r="P68" s="63">
        <f>Table22452368910111213141516171819202122242345672[[#This Row],[PEMBULATAN]]*O68</f>
        <v>81000</v>
      </c>
    </row>
    <row r="69" spans="1:16" ht="25.5" customHeight="1" x14ac:dyDescent="0.2">
      <c r="A69" s="90"/>
      <c r="B69" s="74"/>
      <c r="C69" s="85" t="s">
        <v>364</v>
      </c>
      <c r="D69" s="77" t="s">
        <v>426</v>
      </c>
      <c r="E69" s="13">
        <v>44414</v>
      </c>
      <c r="F69" s="75" t="s">
        <v>427</v>
      </c>
      <c r="G69" s="13">
        <v>44418</v>
      </c>
      <c r="H69" s="76" t="s">
        <v>429</v>
      </c>
      <c r="I69" s="15">
        <v>70</v>
      </c>
      <c r="J69" s="15">
        <v>46</v>
      </c>
      <c r="K69" s="15">
        <v>33</v>
      </c>
      <c r="L69" s="15">
        <v>14</v>
      </c>
      <c r="M69" s="80">
        <f t="shared" si="1"/>
        <v>26.565000000000001</v>
      </c>
      <c r="N69" s="71">
        <v>27</v>
      </c>
      <c r="O69" s="62">
        <v>3000</v>
      </c>
      <c r="P69" s="63">
        <f>Table22452368910111213141516171819202122242345672[[#This Row],[PEMBULATAN]]*O69</f>
        <v>81000</v>
      </c>
    </row>
    <row r="70" spans="1:16" ht="25.5" customHeight="1" x14ac:dyDescent="0.2">
      <c r="A70" s="90"/>
      <c r="B70" s="74"/>
      <c r="C70" s="85" t="s">
        <v>365</v>
      </c>
      <c r="D70" s="77" t="s">
        <v>426</v>
      </c>
      <c r="E70" s="13">
        <v>44414</v>
      </c>
      <c r="F70" s="75" t="s">
        <v>427</v>
      </c>
      <c r="G70" s="13">
        <v>44418</v>
      </c>
      <c r="H70" s="76" t="s">
        <v>429</v>
      </c>
      <c r="I70" s="15">
        <v>55</v>
      </c>
      <c r="J70" s="15">
        <v>50</v>
      </c>
      <c r="K70" s="15">
        <v>27</v>
      </c>
      <c r="L70" s="15">
        <v>5</v>
      </c>
      <c r="M70" s="80">
        <f t="shared" si="1"/>
        <v>18.5625</v>
      </c>
      <c r="N70" s="71">
        <v>19</v>
      </c>
      <c r="O70" s="62">
        <v>3000</v>
      </c>
      <c r="P70" s="63">
        <f>Table22452368910111213141516171819202122242345672[[#This Row],[PEMBULATAN]]*O70</f>
        <v>57000</v>
      </c>
    </row>
    <row r="71" spans="1:16" ht="25.5" customHeight="1" x14ac:dyDescent="0.2">
      <c r="A71" s="90"/>
      <c r="B71" s="74"/>
      <c r="C71" s="85" t="s">
        <v>366</v>
      </c>
      <c r="D71" s="77" t="s">
        <v>426</v>
      </c>
      <c r="E71" s="13">
        <v>44414</v>
      </c>
      <c r="F71" s="75" t="s">
        <v>427</v>
      </c>
      <c r="G71" s="13">
        <v>44418</v>
      </c>
      <c r="H71" s="76" t="s">
        <v>429</v>
      </c>
      <c r="I71" s="15">
        <v>60</v>
      </c>
      <c r="J71" s="15">
        <v>40</v>
      </c>
      <c r="K71" s="15">
        <v>20</v>
      </c>
      <c r="L71" s="15">
        <v>6</v>
      </c>
      <c r="M71" s="80">
        <f t="shared" si="1"/>
        <v>12</v>
      </c>
      <c r="N71" s="71">
        <v>12</v>
      </c>
      <c r="O71" s="62">
        <v>3000</v>
      </c>
      <c r="P71" s="63">
        <f>Table22452368910111213141516171819202122242345672[[#This Row],[PEMBULATAN]]*O71</f>
        <v>36000</v>
      </c>
    </row>
    <row r="72" spans="1:16" ht="25.5" customHeight="1" x14ac:dyDescent="0.2">
      <c r="A72" s="90"/>
      <c r="B72" s="74"/>
      <c r="C72" s="85" t="s">
        <v>367</v>
      </c>
      <c r="D72" s="77" t="s">
        <v>426</v>
      </c>
      <c r="E72" s="13">
        <v>44414</v>
      </c>
      <c r="F72" s="75" t="s">
        <v>427</v>
      </c>
      <c r="G72" s="13">
        <v>44418</v>
      </c>
      <c r="H72" s="76" t="s">
        <v>429</v>
      </c>
      <c r="I72" s="15">
        <v>88</v>
      </c>
      <c r="J72" s="15">
        <v>50</v>
      </c>
      <c r="K72" s="15">
        <v>43</v>
      </c>
      <c r="L72" s="15">
        <v>26</v>
      </c>
      <c r="M72" s="80">
        <f t="shared" si="1"/>
        <v>47.3</v>
      </c>
      <c r="N72" s="71">
        <v>48</v>
      </c>
      <c r="O72" s="62">
        <v>3000</v>
      </c>
      <c r="P72" s="63">
        <f>Table22452368910111213141516171819202122242345672[[#This Row],[PEMBULATAN]]*O72</f>
        <v>144000</v>
      </c>
    </row>
    <row r="73" spans="1:16" ht="25.5" customHeight="1" x14ac:dyDescent="0.2">
      <c r="A73" s="90"/>
      <c r="B73" s="74"/>
      <c r="C73" s="85" t="s">
        <v>368</v>
      </c>
      <c r="D73" s="77" t="s">
        <v>426</v>
      </c>
      <c r="E73" s="13">
        <v>44414</v>
      </c>
      <c r="F73" s="75" t="s">
        <v>427</v>
      </c>
      <c r="G73" s="13">
        <v>44418</v>
      </c>
      <c r="H73" s="76" t="s">
        <v>429</v>
      </c>
      <c r="I73" s="15">
        <v>90</v>
      </c>
      <c r="J73" s="15">
        <v>50</v>
      </c>
      <c r="K73" s="15">
        <v>38</v>
      </c>
      <c r="L73" s="15">
        <v>27</v>
      </c>
      <c r="M73" s="80">
        <f t="shared" si="1"/>
        <v>42.75</v>
      </c>
      <c r="N73" s="71">
        <v>48</v>
      </c>
      <c r="O73" s="62">
        <v>3000</v>
      </c>
      <c r="P73" s="63">
        <f>Table22452368910111213141516171819202122242345672[[#This Row],[PEMBULATAN]]*O73</f>
        <v>144000</v>
      </c>
    </row>
    <row r="74" spans="1:16" ht="25.5" customHeight="1" x14ac:dyDescent="0.2">
      <c r="A74" s="90"/>
      <c r="B74" s="74"/>
      <c r="C74" s="85" t="s">
        <v>369</v>
      </c>
      <c r="D74" s="77" t="s">
        <v>426</v>
      </c>
      <c r="E74" s="13">
        <v>44414</v>
      </c>
      <c r="F74" s="75" t="s">
        <v>427</v>
      </c>
      <c r="G74" s="13">
        <v>44418</v>
      </c>
      <c r="H74" s="76" t="s">
        <v>429</v>
      </c>
      <c r="I74" s="15">
        <v>80</v>
      </c>
      <c r="J74" s="15">
        <v>66</v>
      </c>
      <c r="K74" s="15">
        <v>27</v>
      </c>
      <c r="L74" s="15">
        <v>11</v>
      </c>
      <c r="M74" s="80">
        <f t="shared" si="1"/>
        <v>35.64</v>
      </c>
      <c r="N74" s="71">
        <v>36</v>
      </c>
      <c r="O74" s="62">
        <v>3000</v>
      </c>
      <c r="P74" s="63">
        <f>Table22452368910111213141516171819202122242345672[[#This Row],[PEMBULATAN]]*O74</f>
        <v>108000</v>
      </c>
    </row>
    <row r="75" spans="1:16" ht="25.5" customHeight="1" x14ac:dyDescent="0.2">
      <c r="A75" s="90"/>
      <c r="B75" s="74"/>
      <c r="C75" s="85" t="s">
        <v>370</v>
      </c>
      <c r="D75" s="77" t="s">
        <v>426</v>
      </c>
      <c r="E75" s="13">
        <v>44414</v>
      </c>
      <c r="F75" s="75" t="s">
        <v>427</v>
      </c>
      <c r="G75" s="13">
        <v>44418</v>
      </c>
      <c r="H75" s="76" t="s">
        <v>429</v>
      </c>
      <c r="I75" s="15">
        <v>60</v>
      </c>
      <c r="J75" s="15">
        <v>58</v>
      </c>
      <c r="K75" s="15">
        <v>26</v>
      </c>
      <c r="L75" s="15">
        <v>7</v>
      </c>
      <c r="M75" s="80">
        <f t="shared" si="1"/>
        <v>22.62</v>
      </c>
      <c r="N75" s="71">
        <v>23</v>
      </c>
      <c r="O75" s="62">
        <v>3000</v>
      </c>
      <c r="P75" s="63">
        <f>Table22452368910111213141516171819202122242345672[[#This Row],[PEMBULATAN]]*O75</f>
        <v>69000</v>
      </c>
    </row>
    <row r="76" spans="1:16" ht="25.5" customHeight="1" x14ac:dyDescent="0.2">
      <c r="A76" s="90"/>
      <c r="B76" s="74"/>
      <c r="C76" s="85" t="s">
        <v>371</v>
      </c>
      <c r="D76" s="77" t="s">
        <v>426</v>
      </c>
      <c r="E76" s="13">
        <v>44414</v>
      </c>
      <c r="F76" s="75" t="s">
        <v>427</v>
      </c>
      <c r="G76" s="13">
        <v>44418</v>
      </c>
      <c r="H76" s="76" t="s">
        <v>429</v>
      </c>
      <c r="I76" s="15">
        <v>80</v>
      </c>
      <c r="J76" s="15">
        <v>50</v>
      </c>
      <c r="K76" s="15">
        <v>25</v>
      </c>
      <c r="L76" s="15">
        <v>11</v>
      </c>
      <c r="M76" s="80">
        <f t="shared" si="1"/>
        <v>25</v>
      </c>
      <c r="N76" s="71">
        <v>25</v>
      </c>
      <c r="O76" s="62">
        <v>3000</v>
      </c>
      <c r="P76" s="63">
        <f>Table22452368910111213141516171819202122242345672[[#This Row],[PEMBULATAN]]*O76</f>
        <v>75000</v>
      </c>
    </row>
    <row r="77" spans="1:16" ht="25.5" customHeight="1" x14ac:dyDescent="0.2">
      <c r="A77" s="90"/>
      <c r="B77" s="74"/>
      <c r="C77" s="85" t="s">
        <v>372</v>
      </c>
      <c r="D77" s="77" t="s">
        <v>426</v>
      </c>
      <c r="E77" s="13">
        <v>44414</v>
      </c>
      <c r="F77" s="75" t="s">
        <v>427</v>
      </c>
      <c r="G77" s="13">
        <v>44418</v>
      </c>
      <c r="H77" s="76" t="s">
        <v>429</v>
      </c>
      <c r="I77" s="15">
        <v>95</v>
      </c>
      <c r="J77" s="15">
        <v>56</v>
      </c>
      <c r="K77" s="15">
        <v>28</v>
      </c>
      <c r="L77" s="15">
        <v>17</v>
      </c>
      <c r="M77" s="80">
        <f t="shared" si="1"/>
        <v>37.24</v>
      </c>
      <c r="N77" s="71">
        <v>37</v>
      </c>
      <c r="O77" s="62">
        <v>3000</v>
      </c>
      <c r="P77" s="63">
        <f>Table22452368910111213141516171819202122242345672[[#This Row],[PEMBULATAN]]*O77</f>
        <v>111000</v>
      </c>
    </row>
    <row r="78" spans="1:16" ht="25.5" customHeight="1" x14ac:dyDescent="0.2">
      <c r="A78" s="90"/>
      <c r="B78" s="74"/>
      <c r="C78" s="85" t="s">
        <v>373</v>
      </c>
      <c r="D78" s="77" t="s">
        <v>426</v>
      </c>
      <c r="E78" s="13">
        <v>44414</v>
      </c>
      <c r="F78" s="75" t="s">
        <v>427</v>
      </c>
      <c r="G78" s="13">
        <v>44418</v>
      </c>
      <c r="H78" s="76" t="s">
        <v>429</v>
      </c>
      <c r="I78" s="15">
        <v>65</v>
      </c>
      <c r="J78" s="15">
        <v>48</v>
      </c>
      <c r="K78" s="15">
        <v>28</v>
      </c>
      <c r="L78" s="15">
        <v>13</v>
      </c>
      <c r="M78" s="80">
        <f t="shared" si="1"/>
        <v>21.84</v>
      </c>
      <c r="N78" s="71">
        <v>22</v>
      </c>
      <c r="O78" s="62">
        <v>3000</v>
      </c>
      <c r="P78" s="63">
        <f>Table22452368910111213141516171819202122242345672[[#This Row],[PEMBULATAN]]*O78</f>
        <v>66000</v>
      </c>
    </row>
    <row r="79" spans="1:16" ht="25.5" customHeight="1" x14ac:dyDescent="0.2">
      <c r="A79" s="90"/>
      <c r="B79" s="74"/>
      <c r="C79" s="85" t="s">
        <v>374</v>
      </c>
      <c r="D79" s="77" t="s">
        <v>426</v>
      </c>
      <c r="E79" s="13">
        <v>44414</v>
      </c>
      <c r="F79" s="75" t="s">
        <v>427</v>
      </c>
      <c r="G79" s="13">
        <v>44418</v>
      </c>
      <c r="H79" s="76" t="s">
        <v>429</v>
      </c>
      <c r="I79" s="15">
        <v>80</v>
      </c>
      <c r="J79" s="15">
        <v>60</v>
      </c>
      <c r="K79" s="15">
        <v>32</v>
      </c>
      <c r="L79" s="15">
        <v>8</v>
      </c>
      <c r="M79" s="80">
        <f t="shared" si="1"/>
        <v>38.4</v>
      </c>
      <c r="N79" s="71">
        <v>39</v>
      </c>
      <c r="O79" s="62">
        <v>3000</v>
      </c>
      <c r="P79" s="63">
        <f>Table22452368910111213141516171819202122242345672[[#This Row],[PEMBULATAN]]*O79</f>
        <v>117000</v>
      </c>
    </row>
    <row r="80" spans="1:16" ht="25.5" customHeight="1" x14ac:dyDescent="0.2">
      <c r="A80" s="90"/>
      <c r="B80" s="74"/>
      <c r="C80" s="85" t="s">
        <v>375</v>
      </c>
      <c r="D80" s="77" t="s">
        <v>426</v>
      </c>
      <c r="E80" s="13">
        <v>44414</v>
      </c>
      <c r="F80" s="75" t="s">
        <v>427</v>
      </c>
      <c r="G80" s="13">
        <v>44418</v>
      </c>
      <c r="H80" s="76" t="s">
        <v>429</v>
      </c>
      <c r="I80" s="15">
        <v>90</v>
      </c>
      <c r="J80" s="15">
        <v>65</v>
      </c>
      <c r="K80" s="15">
        <v>27</v>
      </c>
      <c r="L80" s="15">
        <v>19</v>
      </c>
      <c r="M80" s="80">
        <f t="shared" si="1"/>
        <v>39.487499999999997</v>
      </c>
      <c r="N80" s="71">
        <v>40</v>
      </c>
      <c r="O80" s="62">
        <v>3000</v>
      </c>
      <c r="P80" s="63">
        <f>Table22452368910111213141516171819202122242345672[[#This Row],[PEMBULATAN]]*O80</f>
        <v>120000</v>
      </c>
    </row>
    <row r="81" spans="1:16" ht="25.5" customHeight="1" x14ac:dyDescent="0.2">
      <c r="A81" s="90"/>
      <c r="B81" s="74"/>
      <c r="C81" s="85" t="s">
        <v>376</v>
      </c>
      <c r="D81" s="77" t="s">
        <v>426</v>
      </c>
      <c r="E81" s="13">
        <v>44414</v>
      </c>
      <c r="F81" s="75" t="s">
        <v>427</v>
      </c>
      <c r="G81" s="13">
        <v>44418</v>
      </c>
      <c r="H81" s="76" t="s">
        <v>429</v>
      </c>
      <c r="I81" s="15">
        <v>60</v>
      </c>
      <c r="J81" s="15">
        <v>15</v>
      </c>
      <c r="K81" s="15">
        <v>25</v>
      </c>
      <c r="L81" s="15">
        <v>1</v>
      </c>
      <c r="M81" s="80">
        <f t="shared" si="1"/>
        <v>5.625</v>
      </c>
      <c r="N81" s="71">
        <v>6</v>
      </c>
      <c r="O81" s="62">
        <v>3000</v>
      </c>
      <c r="P81" s="63">
        <f>Table22452368910111213141516171819202122242345672[[#This Row],[PEMBULATAN]]*O81</f>
        <v>18000</v>
      </c>
    </row>
    <row r="82" spans="1:16" ht="25.5" customHeight="1" x14ac:dyDescent="0.2">
      <c r="A82" s="90"/>
      <c r="B82" s="74"/>
      <c r="C82" s="85" t="s">
        <v>377</v>
      </c>
      <c r="D82" s="77" t="s">
        <v>426</v>
      </c>
      <c r="E82" s="13">
        <v>44414</v>
      </c>
      <c r="F82" s="75" t="s">
        <v>427</v>
      </c>
      <c r="G82" s="13">
        <v>44418</v>
      </c>
      <c r="H82" s="76" t="s">
        <v>429</v>
      </c>
      <c r="I82" s="15">
        <v>80</v>
      </c>
      <c r="J82" s="15">
        <v>58</v>
      </c>
      <c r="K82" s="15">
        <v>35</v>
      </c>
      <c r="L82" s="15">
        <v>10</v>
      </c>
      <c r="M82" s="80">
        <f t="shared" si="1"/>
        <v>40.6</v>
      </c>
      <c r="N82" s="71">
        <v>41</v>
      </c>
      <c r="O82" s="62">
        <v>3000</v>
      </c>
      <c r="P82" s="63">
        <f>Table22452368910111213141516171819202122242345672[[#This Row],[PEMBULATAN]]*O82</f>
        <v>123000</v>
      </c>
    </row>
    <row r="83" spans="1:16" ht="25.5" customHeight="1" x14ac:dyDescent="0.2">
      <c r="A83" s="90"/>
      <c r="B83" s="74"/>
      <c r="C83" s="85" t="s">
        <v>378</v>
      </c>
      <c r="D83" s="77" t="s">
        <v>426</v>
      </c>
      <c r="E83" s="13">
        <v>44414</v>
      </c>
      <c r="F83" s="75" t="s">
        <v>427</v>
      </c>
      <c r="G83" s="13">
        <v>44418</v>
      </c>
      <c r="H83" s="76" t="s">
        <v>429</v>
      </c>
      <c r="I83" s="15">
        <v>85</v>
      </c>
      <c r="J83" s="15">
        <v>55</v>
      </c>
      <c r="K83" s="15">
        <v>25</v>
      </c>
      <c r="L83" s="15">
        <v>7</v>
      </c>
      <c r="M83" s="80">
        <f t="shared" si="1"/>
        <v>29.21875</v>
      </c>
      <c r="N83" s="71">
        <v>29</v>
      </c>
      <c r="O83" s="62">
        <v>3000</v>
      </c>
      <c r="P83" s="63">
        <f>Table22452368910111213141516171819202122242345672[[#This Row],[PEMBULATAN]]*O83</f>
        <v>87000</v>
      </c>
    </row>
    <row r="84" spans="1:16" ht="25.5" customHeight="1" x14ac:dyDescent="0.2">
      <c r="A84" s="90"/>
      <c r="B84" s="74"/>
      <c r="C84" s="85" t="s">
        <v>379</v>
      </c>
      <c r="D84" s="77" t="s">
        <v>426</v>
      </c>
      <c r="E84" s="13">
        <v>44414</v>
      </c>
      <c r="F84" s="75" t="s">
        <v>427</v>
      </c>
      <c r="G84" s="13">
        <v>44418</v>
      </c>
      <c r="H84" s="76" t="s">
        <v>429</v>
      </c>
      <c r="I84" s="15">
        <v>68</v>
      </c>
      <c r="J84" s="15">
        <v>55</v>
      </c>
      <c r="K84" s="15">
        <v>23</v>
      </c>
      <c r="L84" s="15">
        <v>9</v>
      </c>
      <c r="M84" s="80">
        <f t="shared" si="1"/>
        <v>21.504999999999999</v>
      </c>
      <c r="N84" s="71">
        <v>22</v>
      </c>
      <c r="O84" s="62">
        <v>3000</v>
      </c>
      <c r="P84" s="63">
        <f>Table22452368910111213141516171819202122242345672[[#This Row],[PEMBULATAN]]*O84</f>
        <v>66000</v>
      </c>
    </row>
    <row r="85" spans="1:16" ht="25.5" customHeight="1" x14ac:dyDescent="0.2">
      <c r="A85" s="90"/>
      <c r="B85" s="74"/>
      <c r="C85" s="85" t="s">
        <v>380</v>
      </c>
      <c r="D85" s="77" t="s">
        <v>426</v>
      </c>
      <c r="E85" s="13">
        <v>44414</v>
      </c>
      <c r="F85" s="75" t="s">
        <v>427</v>
      </c>
      <c r="G85" s="13">
        <v>44418</v>
      </c>
      <c r="H85" s="76" t="s">
        <v>429</v>
      </c>
      <c r="I85" s="15">
        <v>95</v>
      </c>
      <c r="J85" s="15">
        <v>63</v>
      </c>
      <c r="K85" s="15">
        <v>25</v>
      </c>
      <c r="L85" s="15">
        <v>16</v>
      </c>
      <c r="M85" s="80">
        <f t="shared" si="1"/>
        <v>37.40625</v>
      </c>
      <c r="N85" s="71">
        <v>38</v>
      </c>
      <c r="O85" s="62">
        <v>3000</v>
      </c>
      <c r="P85" s="63">
        <f>Table22452368910111213141516171819202122242345672[[#This Row],[PEMBULATAN]]*O85</f>
        <v>114000</v>
      </c>
    </row>
    <row r="86" spans="1:16" ht="25.5" customHeight="1" x14ac:dyDescent="0.2">
      <c r="A86" s="90"/>
      <c r="B86" s="74"/>
      <c r="C86" s="85" t="s">
        <v>381</v>
      </c>
      <c r="D86" s="77" t="s">
        <v>426</v>
      </c>
      <c r="E86" s="13">
        <v>44414</v>
      </c>
      <c r="F86" s="75" t="s">
        <v>427</v>
      </c>
      <c r="G86" s="13">
        <v>44418</v>
      </c>
      <c r="H86" s="76" t="s">
        <v>429</v>
      </c>
      <c r="I86" s="15">
        <v>90</v>
      </c>
      <c r="J86" s="15">
        <v>60</v>
      </c>
      <c r="K86" s="15">
        <v>27</v>
      </c>
      <c r="L86" s="15">
        <v>9</v>
      </c>
      <c r="M86" s="80">
        <f t="shared" si="1"/>
        <v>36.450000000000003</v>
      </c>
      <c r="N86" s="71">
        <v>37</v>
      </c>
      <c r="O86" s="62">
        <v>3000</v>
      </c>
      <c r="P86" s="63">
        <f>Table22452368910111213141516171819202122242345672[[#This Row],[PEMBULATAN]]*O86</f>
        <v>111000</v>
      </c>
    </row>
    <row r="87" spans="1:16" ht="25.5" customHeight="1" x14ac:dyDescent="0.2">
      <c r="A87" s="90"/>
      <c r="B87" s="74"/>
      <c r="C87" s="85" t="s">
        <v>382</v>
      </c>
      <c r="D87" s="77" t="s">
        <v>426</v>
      </c>
      <c r="E87" s="13">
        <v>44414</v>
      </c>
      <c r="F87" s="75" t="s">
        <v>427</v>
      </c>
      <c r="G87" s="13">
        <v>44418</v>
      </c>
      <c r="H87" s="76" t="s">
        <v>429</v>
      </c>
      <c r="I87" s="15">
        <v>70</v>
      </c>
      <c r="J87" s="15">
        <v>60</v>
      </c>
      <c r="K87" s="15">
        <v>25</v>
      </c>
      <c r="L87" s="15">
        <v>9</v>
      </c>
      <c r="M87" s="80">
        <f t="shared" si="1"/>
        <v>26.25</v>
      </c>
      <c r="N87" s="71">
        <v>26</v>
      </c>
      <c r="O87" s="62">
        <v>3000</v>
      </c>
      <c r="P87" s="63">
        <f>Table22452368910111213141516171819202122242345672[[#This Row],[PEMBULATAN]]*O87</f>
        <v>78000</v>
      </c>
    </row>
    <row r="88" spans="1:16" ht="25.5" customHeight="1" x14ac:dyDescent="0.2">
      <c r="A88" s="90"/>
      <c r="B88" s="74"/>
      <c r="C88" s="85" t="s">
        <v>383</v>
      </c>
      <c r="D88" s="77" t="s">
        <v>426</v>
      </c>
      <c r="E88" s="13">
        <v>44414</v>
      </c>
      <c r="F88" s="75" t="s">
        <v>427</v>
      </c>
      <c r="G88" s="13">
        <v>44418</v>
      </c>
      <c r="H88" s="76" t="s">
        <v>429</v>
      </c>
      <c r="I88" s="15">
        <v>70</v>
      </c>
      <c r="J88" s="15">
        <v>30</v>
      </c>
      <c r="K88" s="15">
        <v>20</v>
      </c>
      <c r="L88" s="15">
        <v>7</v>
      </c>
      <c r="M88" s="80">
        <f t="shared" si="1"/>
        <v>10.5</v>
      </c>
      <c r="N88" s="71">
        <v>11</v>
      </c>
      <c r="O88" s="62">
        <v>3000</v>
      </c>
      <c r="P88" s="63">
        <f>Table22452368910111213141516171819202122242345672[[#This Row],[PEMBULATAN]]*O88</f>
        <v>33000</v>
      </c>
    </row>
    <row r="89" spans="1:16" ht="25.5" customHeight="1" x14ac:dyDescent="0.2">
      <c r="A89" s="90"/>
      <c r="B89" s="74"/>
      <c r="C89" s="85" t="s">
        <v>384</v>
      </c>
      <c r="D89" s="77" t="s">
        <v>426</v>
      </c>
      <c r="E89" s="13">
        <v>44414</v>
      </c>
      <c r="F89" s="75" t="s">
        <v>427</v>
      </c>
      <c r="G89" s="13">
        <v>44418</v>
      </c>
      <c r="H89" s="76" t="s">
        <v>429</v>
      </c>
      <c r="I89" s="15">
        <v>73</v>
      </c>
      <c r="J89" s="15">
        <v>47</v>
      </c>
      <c r="K89" s="15">
        <v>24</v>
      </c>
      <c r="L89" s="15">
        <v>7</v>
      </c>
      <c r="M89" s="80">
        <f t="shared" si="1"/>
        <v>20.585999999999999</v>
      </c>
      <c r="N89" s="71">
        <v>21</v>
      </c>
      <c r="O89" s="62">
        <v>3000</v>
      </c>
      <c r="P89" s="63">
        <f>Table22452368910111213141516171819202122242345672[[#This Row],[PEMBULATAN]]*O89</f>
        <v>63000</v>
      </c>
    </row>
    <row r="90" spans="1:16" ht="25.5" customHeight="1" x14ac:dyDescent="0.2">
      <c r="A90" s="90"/>
      <c r="B90" s="74"/>
      <c r="C90" s="85" t="s">
        <v>385</v>
      </c>
      <c r="D90" s="77" t="s">
        <v>426</v>
      </c>
      <c r="E90" s="13">
        <v>44414</v>
      </c>
      <c r="F90" s="75" t="s">
        <v>427</v>
      </c>
      <c r="G90" s="13">
        <v>44418</v>
      </c>
      <c r="H90" s="76" t="s">
        <v>429</v>
      </c>
      <c r="I90" s="15">
        <v>115</v>
      </c>
      <c r="J90" s="15">
        <v>23</v>
      </c>
      <c r="K90" s="15">
        <v>5</v>
      </c>
      <c r="L90" s="15">
        <v>3</v>
      </c>
      <c r="M90" s="80">
        <f t="shared" si="1"/>
        <v>3.3062499999999999</v>
      </c>
      <c r="N90" s="71">
        <v>4</v>
      </c>
      <c r="O90" s="62">
        <v>3000</v>
      </c>
      <c r="P90" s="63">
        <f>Table22452368910111213141516171819202122242345672[[#This Row],[PEMBULATAN]]*O90</f>
        <v>12000</v>
      </c>
    </row>
    <row r="91" spans="1:16" ht="25.5" customHeight="1" x14ac:dyDescent="0.2">
      <c r="A91" s="90"/>
      <c r="B91" s="74"/>
      <c r="C91" s="85" t="s">
        <v>386</v>
      </c>
      <c r="D91" s="77" t="s">
        <v>426</v>
      </c>
      <c r="E91" s="13">
        <v>44414</v>
      </c>
      <c r="F91" s="75" t="s">
        <v>427</v>
      </c>
      <c r="G91" s="13">
        <v>44418</v>
      </c>
      <c r="H91" s="76" t="s">
        <v>429</v>
      </c>
      <c r="I91" s="15">
        <v>50</v>
      </c>
      <c r="J91" s="15">
        <v>36</v>
      </c>
      <c r="K91" s="15">
        <v>22</v>
      </c>
      <c r="L91" s="15">
        <v>13</v>
      </c>
      <c r="M91" s="80">
        <f t="shared" si="1"/>
        <v>9.9</v>
      </c>
      <c r="N91" s="71">
        <v>13</v>
      </c>
      <c r="O91" s="62">
        <v>3000</v>
      </c>
      <c r="P91" s="63">
        <f>Table22452368910111213141516171819202122242345672[[#This Row],[PEMBULATAN]]*O91</f>
        <v>39000</v>
      </c>
    </row>
    <row r="92" spans="1:16" ht="25.5" customHeight="1" x14ac:dyDescent="0.2">
      <c r="A92" s="90"/>
      <c r="B92" s="74"/>
      <c r="C92" s="85" t="s">
        <v>387</v>
      </c>
      <c r="D92" s="77" t="s">
        <v>426</v>
      </c>
      <c r="E92" s="13">
        <v>44414</v>
      </c>
      <c r="F92" s="75" t="s">
        <v>427</v>
      </c>
      <c r="G92" s="13">
        <v>44418</v>
      </c>
      <c r="H92" s="76" t="s">
        <v>429</v>
      </c>
      <c r="I92" s="15">
        <v>26</v>
      </c>
      <c r="J92" s="15">
        <v>10</v>
      </c>
      <c r="K92" s="15">
        <v>10</v>
      </c>
      <c r="L92" s="15">
        <v>1</v>
      </c>
      <c r="M92" s="80">
        <f t="shared" si="1"/>
        <v>0.65</v>
      </c>
      <c r="N92" s="71">
        <v>1</v>
      </c>
      <c r="O92" s="62">
        <v>3000</v>
      </c>
      <c r="P92" s="63">
        <f>Table22452368910111213141516171819202122242345672[[#This Row],[PEMBULATAN]]*O92</f>
        <v>3000</v>
      </c>
    </row>
    <row r="93" spans="1:16" ht="25.5" customHeight="1" x14ac:dyDescent="0.2">
      <c r="A93" s="90"/>
      <c r="B93" s="74"/>
      <c r="C93" s="85" t="s">
        <v>388</v>
      </c>
      <c r="D93" s="77" t="s">
        <v>426</v>
      </c>
      <c r="E93" s="13">
        <v>44414</v>
      </c>
      <c r="F93" s="75" t="s">
        <v>427</v>
      </c>
      <c r="G93" s="13">
        <v>44418</v>
      </c>
      <c r="H93" s="76" t="s">
        <v>429</v>
      </c>
      <c r="I93" s="15">
        <v>45</v>
      </c>
      <c r="J93" s="15">
        <v>33</v>
      </c>
      <c r="K93" s="15">
        <v>23</v>
      </c>
      <c r="L93" s="15">
        <v>3</v>
      </c>
      <c r="M93" s="80">
        <f t="shared" si="1"/>
        <v>8.5387500000000003</v>
      </c>
      <c r="N93" s="71">
        <v>9</v>
      </c>
      <c r="O93" s="62">
        <v>3000</v>
      </c>
      <c r="P93" s="63">
        <f>Table22452368910111213141516171819202122242345672[[#This Row],[PEMBULATAN]]*O93</f>
        <v>27000</v>
      </c>
    </row>
    <row r="94" spans="1:16" ht="25.5" customHeight="1" x14ac:dyDescent="0.2">
      <c r="A94" s="90"/>
      <c r="B94" s="74"/>
      <c r="C94" s="85" t="s">
        <v>389</v>
      </c>
      <c r="D94" s="77" t="s">
        <v>426</v>
      </c>
      <c r="E94" s="13">
        <v>44414</v>
      </c>
      <c r="F94" s="75" t="s">
        <v>427</v>
      </c>
      <c r="G94" s="13">
        <v>44418</v>
      </c>
      <c r="H94" s="76" t="s">
        <v>429</v>
      </c>
      <c r="I94" s="15">
        <v>85</v>
      </c>
      <c r="J94" s="15">
        <v>47</v>
      </c>
      <c r="K94" s="15">
        <v>38</v>
      </c>
      <c r="L94" s="15">
        <v>8</v>
      </c>
      <c r="M94" s="80">
        <f t="shared" si="1"/>
        <v>37.952500000000001</v>
      </c>
      <c r="N94" s="71">
        <v>38</v>
      </c>
      <c r="O94" s="62">
        <v>3000</v>
      </c>
      <c r="P94" s="63">
        <f>Table22452368910111213141516171819202122242345672[[#This Row],[PEMBULATAN]]*O94</f>
        <v>114000</v>
      </c>
    </row>
    <row r="95" spans="1:16" ht="25.5" customHeight="1" x14ac:dyDescent="0.2">
      <c r="A95" s="90"/>
      <c r="B95" s="74"/>
      <c r="C95" s="85" t="s">
        <v>390</v>
      </c>
      <c r="D95" s="77" t="s">
        <v>426</v>
      </c>
      <c r="E95" s="13">
        <v>44414</v>
      </c>
      <c r="F95" s="75" t="s">
        <v>427</v>
      </c>
      <c r="G95" s="13">
        <v>44418</v>
      </c>
      <c r="H95" s="76" t="s">
        <v>429</v>
      </c>
      <c r="I95" s="15">
        <v>115</v>
      </c>
      <c r="J95" s="15">
        <v>27</v>
      </c>
      <c r="K95" s="15">
        <v>8</v>
      </c>
      <c r="L95" s="15">
        <v>3</v>
      </c>
      <c r="M95" s="80">
        <f t="shared" si="1"/>
        <v>6.21</v>
      </c>
      <c r="N95" s="71">
        <v>6</v>
      </c>
      <c r="O95" s="62">
        <v>3000</v>
      </c>
      <c r="P95" s="63">
        <f>Table22452368910111213141516171819202122242345672[[#This Row],[PEMBULATAN]]*O95</f>
        <v>18000</v>
      </c>
    </row>
    <row r="96" spans="1:16" ht="25.5" customHeight="1" x14ac:dyDescent="0.2">
      <c r="A96" s="90"/>
      <c r="B96" s="74"/>
      <c r="C96" s="85" t="s">
        <v>391</v>
      </c>
      <c r="D96" s="77" t="s">
        <v>426</v>
      </c>
      <c r="E96" s="13">
        <v>44414</v>
      </c>
      <c r="F96" s="75" t="s">
        <v>427</v>
      </c>
      <c r="G96" s="13">
        <v>44418</v>
      </c>
      <c r="H96" s="76" t="s">
        <v>429</v>
      </c>
      <c r="I96" s="15">
        <v>90</v>
      </c>
      <c r="J96" s="15">
        <v>50</v>
      </c>
      <c r="K96" s="15">
        <v>30</v>
      </c>
      <c r="L96" s="15">
        <v>20</v>
      </c>
      <c r="M96" s="80">
        <f t="shared" si="1"/>
        <v>33.75</v>
      </c>
      <c r="N96" s="71">
        <v>34</v>
      </c>
      <c r="O96" s="62">
        <v>3000</v>
      </c>
      <c r="P96" s="63">
        <f>Table22452368910111213141516171819202122242345672[[#This Row],[PEMBULATAN]]*O96</f>
        <v>102000</v>
      </c>
    </row>
    <row r="97" spans="1:16" ht="25.5" customHeight="1" x14ac:dyDescent="0.2">
      <c r="A97" s="90"/>
      <c r="B97" s="74"/>
      <c r="C97" s="85" t="s">
        <v>392</v>
      </c>
      <c r="D97" s="77" t="s">
        <v>426</v>
      </c>
      <c r="E97" s="13">
        <v>44414</v>
      </c>
      <c r="F97" s="75" t="s">
        <v>427</v>
      </c>
      <c r="G97" s="13">
        <v>44418</v>
      </c>
      <c r="H97" s="76" t="s">
        <v>429</v>
      </c>
      <c r="I97" s="15">
        <v>60</v>
      </c>
      <c r="J97" s="15">
        <v>55</v>
      </c>
      <c r="K97" s="15">
        <v>28</v>
      </c>
      <c r="L97" s="15">
        <v>5</v>
      </c>
      <c r="M97" s="80">
        <f t="shared" si="1"/>
        <v>23.1</v>
      </c>
      <c r="N97" s="71">
        <v>23</v>
      </c>
      <c r="O97" s="62">
        <v>3000</v>
      </c>
      <c r="P97" s="63">
        <f>Table22452368910111213141516171819202122242345672[[#This Row],[PEMBULATAN]]*O97</f>
        <v>69000</v>
      </c>
    </row>
    <row r="98" spans="1:16" ht="25.5" customHeight="1" x14ac:dyDescent="0.2">
      <c r="A98" s="90"/>
      <c r="B98" s="74"/>
      <c r="C98" s="85" t="s">
        <v>393</v>
      </c>
      <c r="D98" s="77" t="s">
        <v>426</v>
      </c>
      <c r="E98" s="13">
        <v>44414</v>
      </c>
      <c r="F98" s="75" t="s">
        <v>427</v>
      </c>
      <c r="G98" s="13">
        <v>44418</v>
      </c>
      <c r="H98" s="76" t="s">
        <v>429</v>
      </c>
      <c r="I98" s="15">
        <v>50</v>
      </c>
      <c r="J98" s="15">
        <v>54</v>
      </c>
      <c r="K98" s="15">
        <v>15</v>
      </c>
      <c r="L98" s="15">
        <v>1</v>
      </c>
      <c r="M98" s="80">
        <f t="shared" si="1"/>
        <v>10.125</v>
      </c>
      <c r="N98" s="71">
        <v>10</v>
      </c>
      <c r="O98" s="62">
        <v>3000</v>
      </c>
      <c r="P98" s="63">
        <f>Table22452368910111213141516171819202122242345672[[#This Row],[PEMBULATAN]]*O98</f>
        <v>30000</v>
      </c>
    </row>
    <row r="99" spans="1:16" ht="25.5" customHeight="1" x14ac:dyDescent="0.2">
      <c r="A99" s="90"/>
      <c r="B99" s="74"/>
      <c r="C99" s="85" t="s">
        <v>394</v>
      </c>
      <c r="D99" s="77" t="s">
        <v>426</v>
      </c>
      <c r="E99" s="13">
        <v>44414</v>
      </c>
      <c r="F99" s="75" t="s">
        <v>427</v>
      </c>
      <c r="G99" s="13">
        <v>44418</v>
      </c>
      <c r="H99" s="76" t="s">
        <v>429</v>
      </c>
      <c r="I99" s="15">
        <v>53</v>
      </c>
      <c r="J99" s="15">
        <v>48</v>
      </c>
      <c r="K99" s="15">
        <v>22</v>
      </c>
      <c r="L99" s="15">
        <v>8</v>
      </c>
      <c r="M99" s="80">
        <f t="shared" si="1"/>
        <v>13.992000000000001</v>
      </c>
      <c r="N99" s="71">
        <v>14</v>
      </c>
      <c r="O99" s="62">
        <v>3000</v>
      </c>
      <c r="P99" s="63">
        <f>Table22452368910111213141516171819202122242345672[[#This Row],[PEMBULATAN]]*O99</f>
        <v>42000</v>
      </c>
    </row>
    <row r="100" spans="1:16" ht="25.5" customHeight="1" x14ac:dyDescent="0.2">
      <c r="A100" s="90"/>
      <c r="B100" s="74"/>
      <c r="C100" s="85" t="s">
        <v>395</v>
      </c>
      <c r="D100" s="77" t="s">
        <v>426</v>
      </c>
      <c r="E100" s="13">
        <v>44414</v>
      </c>
      <c r="F100" s="75" t="s">
        <v>427</v>
      </c>
      <c r="G100" s="13">
        <v>44418</v>
      </c>
      <c r="H100" s="76" t="s">
        <v>429</v>
      </c>
      <c r="I100" s="15">
        <v>70</v>
      </c>
      <c r="J100" s="15">
        <v>57</v>
      </c>
      <c r="K100" s="15">
        <v>27</v>
      </c>
      <c r="L100" s="15">
        <v>9</v>
      </c>
      <c r="M100" s="80">
        <f t="shared" si="1"/>
        <v>26.932500000000001</v>
      </c>
      <c r="N100" s="71">
        <v>27</v>
      </c>
      <c r="O100" s="62">
        <v>3000</v>
      </c>
      <c r="P100" s="63">
        <f>Table22452368910111213141516171819202122242345672[[#This Row],[PEMBULATAN]]*O100</f>
        <v>81000</v>
      </c>
    </row>
    <row r="101" spans="1:16" ht="25.5" customHeight="1" x14ac:dyDescent="0.2">
      <c r="A101" s="90"/>
      <c r="B101" s="74"/>
      <c r="C101" s="85" t="s">
        <v>396</v>
      </c>
      <c r="D101" s="77" t="s">
        <v>426</v>
      </c>
      <c r="E101" s="13">
        <v>44414</v>
      </c>
      <c r="F101" s="75" t="s">
        <v>427</v>
      </c>
      <c r="G101" s="13">
        <v>44418</v>
      </c>
      <c r="H101" s="76" t="s">
        <v>429</v>
      </c>
      <c r="I101" s="15">
        <v>65</v>
      </c>
      <c r="J101" s="15">
        <v>53</v>
      </c>
      <c r="K101" s="15">
        <v>18</v>
      </c>
      <c r="L101" s="15">
        <v>10</v>
      </c>
      <c r="M101" s="80">
        <f t="shared" si="1"/>
        <v>15.5025</v>
      </c>
      <c r="N101" s="71">
        <v>16</v>
      </c>
      <c r="O101" s="62">
        <v>3000</v>
      </c>
      <c r="P101" s="63">
        <f>Table22452368910111213141516171819202122242345672[[#This Row],[PEMBULATAN]]*O101</f>
        <v>48000</v>
      </c>
    </row>
    <row r="102" spans="1:16" ht="25.5" customHeight="1" x14ac:dyDescent="0.2">
      <c r="A102" s="90"/>
      <c r="B102" s="74"/>
      <c r="C102" s="85" t="s">
        <v>397</v>
      </c>
      <c r="D102" s="77" t="s">
        <v>426</v>
      </c>
      <c r="E102" s="13">
        <v>44414</v>
      </c>
      <c r="F102" s="75" t="s">
        <v>427</v>
      </c>
      <c r="G102" s="13">
        <v>44418</v>
      </c>
      <c r="H102" s="76" t="s">
        <v>429</v>
      </c>
      <c r="I102" s="15">
        <v>50</v>
      </c>
      <c r="J102" s="15">
        <v>58</v>
      </c>
      <c r="K102" s="15">
        <v>30</v>
      </c>
      <c r="L102" s="15">
        <v>7</v>
      </c>
      <c r="M102" s="80">
        <f t="shared" si="1"/>
        <v>21.75</v>
      </c>
      <c r="N102" s="71">
        <v>22</v>
      </c>
      <c r="O102" s="62">
        <v>3000</v>
      </c>
      <c r="P102" s="63">
        <f>Table22452368910111213141516171819202122242345672[[#This Row],[PEMBULATAN]]*O102</f>
        <v>66000</v>
      </c>
    </row>
    <row r="103" spans="1:16" ht="25.5" customHeight="1" x14ac:dyDescent="0.2">
      <c r="A103" s="90"/>
      <c r="B103" s="74"/>
      <c r="C103" s="85" t="s">
        <v>398</v>
      </c>
      <c r="D103" s="77" t="s">
        <v>426</v>
      </c>
      <c r="E103" s="13">
        <v>44414</v>
      </c>
      <c r="F103" s="75" t="s">
        <v>427</v>
      </c>
      <c r="G103" s="13">
        <v>44418</v>
      </c>
      <c r="H103" s="76" t="s">
        <v>429</v>
      </c>
      <c r="I103" s="15">
        <v>90</v>
      </c>
      <c r="J103" s="15">
        <v>54</v>
      </c>
      <c r="K103" s="15">
        <v>28</v>
      </c>
      <c r="L103" s="15">
        <v>18</v>
      </c>
      <c r="M103" s="80">
        <f t="shared" si="1"/>
        <v>34.020000000000003</v>
      </c>
      <c r="N103" s="71">
        <v>34</v>
      </c>
      <c r="O103" s="62">
        <v>3000</v>
      </c>
      <c r="P103" s="63">
        <f>Table22452368910111213141516171819202122242345672[[#This Row],[PEMBULATAN]]*O103</f>
        <v>102000</v>
      </c>
    </row>
    <row r="104" spans="1:16" ht="25.5" customHeight="1" x14ac:dyDescent="0.2">
      <c r="A104" s="90"/>
      <c r="B104" s="74"/>
      <c r="C104" s="85" t="s">
        <v>399</v>
      </c>
      <c r="D104" s="77" t="s">
        <v>426</v>
      </c>
      <c r="E104" s="13">
        <v>44414</v>
      </c>
      <c r="F104" s="75" t="s">
        <v>427</v>
      </c>
      <c r="G104" s="13">
        <v>44418</v>
      </c>
      <c r="H104" s="76" t="s">
        <v>429</v>
      </c>
      <c r="I104" s="15">
        <v>80</v>
      </c>
      <c r="J104" s="15">
        <v>55</v>
      </c>
      <c r="K104" s="15">
        <v>26</v>
      </c>
      <c r="L104" s="15">
        <v>11</v>
      </c>
      <c r="M104" s="80">
        <f t="shared" si="1"/>
        <v>28.6</v>
      </c>
      <c r="N104" s="71">
        <v>29</v>
      </c>
      <c r="O104" s="62">
        <v>3000</v>
      </c>
      <c r="P104" s="63">
        <f>Table22452368910111213141516171819202122242345672[[#This Row],[PEMBULATAN]]*O104</f>
        <v>87000</v>
      </c>
    </row>
    <row r="105" spans="1:16" ht="25.5" customHeight="1" x14ac:dyDescent="0.2">
      <c r="A105" s="90"/>
      <c r="B105" s="74"/>
      <c r="C105" s="85" t="s">
        <v>400</v>
      </c>
      <c r="D105" s="77" t="s">
        <v>426</v>
      </c>
      <c r="E105" s="13">
        <v>44414</v>
      </c>
      <c r="F105" s="75" t="s">
        <v>427</v>
      </c>
      <c r="G105" s="13">
        <v>44418</v>
      </c>
      <c r="H105" s="76" t="s">
        <v>429</v>
      </c>
      <c r="I105" s="15">
        <v>50</v>
      </c>
      <c r="J105" s="15">
        <v>40</v>
      </c>
      <c r="K105" s="15">
        <v>20</v>
      </c>
      <c r="L105" s="15">
        <v>2</v>
      </c>
      <c r="M105" s="80">
        <f t="shared" si="1"/>
        <v>10</v>
      </c>
      <c r="N105" s="71">
        <v>10</v>
      </c>
      <c r="O105" s="62">
        <v>3000</v>
      </c>
      <c r="P105" s="63">
        <f>Table22452368910111213141516171819202122242345672[[#This Row],[PEMBULATAN]]*O105</f>
        <v>30000</v>
      </c>
    </row>
    <row r="106" spans="1:16" ht="25.5" customHeight="1" x14ac:dyDescent="0.2">
      <c r="A106" s="90"/>
      <c r="B106" s="74"/>
      <c r="C106" s="85" t="s">
        <v>401</v>
      </c>
      <c r="D106" s="77" t="s">
        <v>426</v>
      </c>
      <c r="E106" s="13">
        <v>44414</v>
      </c>
      <c r="F106" s="75" t="s">
        <v>427</v>
      </c>
      <c r="G106" s="13">
        <v>44418</v>
      </c>
      <c r="H106" s="76" t="s">
        <v>429</v>
      </c>
      <c r="I106" s="15">
        <v>55</v>
      </c>
      <c r="J106" s="15">
        <v>40</v>
      </c>
      <c r="K106" s="15">
        <v>17</v>
      </c>
      <c r="L106" s="15">
        <v>7</v>
      </c>
      <c r="M106" s="80">
        <f t="shared" si="1"/>
        <v>9.35</v>
      </c>
      <c r="N106" s="71">
        <v>10</v>
      </c>
      <c r="O106" s="62">
        <v>3000</v>
      </c>
      <c r="P106" s="63">
        <f>Table22452368910111213141516171819202122242345672[[#This Row],[PEMBULATAN]]*O106</f>
        <v>30000</v>
      </c>
    </row>
    <row r="107" spans="1:16" ht="25.5" customHeight="1" x14ac:dyDescent="0.2">
      <c r="A107" s="90"/>
      <c r="B107" s="74"/>
      <c r="C107" s="85" t="s">
        <v>402</v>
      </c>
      <c r="D107" s="77" t="s">
        <v>426</v>
      </c>
      <c r="E107" s="13">
        <v>44414</v>
      </c>
      <c r="F107" s="75" t="s">
        <v>427</v>
      </c>
      <c r="G107" s="13">
        <v>44418</v>
      </c>
      <c r="H107" s="76" t="s">
        <v>429</v>
      </c>
      <c r="I107" s="15">
        <v>90</v>
      </c>
      <c r="J107" s="15">
        <v>54</v>
      </c>
      <c r="K107" s="15">
        <v>26</v>
      </c>
      <c r="L107" s="15">
        <v>14</v>
      </c>
      <c r="M107" s="80">
        <f t="shared" si="1"/>
        <v>31.59</v>
      </c>
      <c r="N107" s="71">
        <v>32</v>
      </c>
      <c r="O107" s="62">
        <v>3000</v>
      </c>
      <c r="P107" s="63">
        <f>Table22452368910111213141516171819202122242345672[[#This Row],[PEMBULATAN]]*O107</f>
        <v>96000</v>
      </c>
    </row>
    <row r="108" spans="1:16" ht="25.5" customHeight="1" x14ac:dyDescent="0.2">
      <c r="A108" s="90"/>
      <c r="B108" s="74"/>
      <c r="C108" s="85" t="s">
        <v>403</v>
      </c>
      <c r="D108" s="77" t="s">
        <v>426</v>
      </c>
      <c r="E108" s="13">
        <v>44414</v>
      </c>
      <c r="F108" s="75" t="s">
        <v>427</v>
      </c>
      <c r="G108" s="13">
        <v>44418</v>
      </c>
      <c r="H108" s="76" t="s">
        <v>429</v>
      </c>
      <c r="I108" s="15">
        <v>90</v>
      </c>
      <c r="J108" s="15">
        <v>55</v>
      </c>
      <c r="K108" s="15">
        <v>33</v>
      </c>
      <c r="L108" s="15">
        <v>9</v>
      </c>
      <c r="M108" s="80">
        <f t="shared" si="1"/>
        <v>40.837499999999999</v>
      </c>
      <c r="N108" s="71">
        <v>41</v>
      </c>
      <c r="O108" s="62">
        <v>3000</v>
      </c>
      <c r="P108" s="63">
        <f>Table22452368910111213141516171819202122242345672[[#This Row],[PEMBULATAN]]*O108</f>
        <v>123000</v>
      </c>
    </row>
    <row r="109" spans="1:16" ht="25.5" customHeight="1" x14ac:dyDescent="0.2">
      <c r="A109" s="90"/>
      <c r="B109" s="74"/>
      <c r="C109" s="85" t="s">
        <v>404</v>
      </c>
      <c r="D109" s="77" t="s">
        <v>426</v>
      </c>
      <c r="E109" s="13">
        <v>44414</v>
      </c>
      <c r="F109" s="75" t="s">
        <v>427</v>
      </c>
      <c r="G109" s="13">
        <v>44418</v>
      </c>
      <c r="H109" s="76" t="s">
        <v>429</v>
      </c>
      <c r="I109" s="15">
        <v>62</v>
      </c>
      <c r="J109" s="15">
        <v>55</v>
      </c>
      <c r="K109" s="15">
        <v>23</v>
      </c>
      <c r="L109" s="15">
        <v>6</v>
      </c>
      <c r="M109" s="80">
        <f t="shared" si="1"/>
        <v>19.607500000000002</v>
      </c>
      <c r="N109" s="71">
        <v>20</v>
      </c>
      <c r="O109" s="62">
        <v>3000</v>
      </c>
      <c r="P109" s="63">
        <f>Table22452368910111213141516171819202122242345672[[#This Row],[PEMBULATAN]]*O109</f>
        <v>60000</v>
      </c>
    </row>
    <row r="110" spans="1:16" ht="25.5" customHeight="1" x14ac:dyDescent="0.2">
      <c r="A110" s="90"/>
      <c r="B110" s="74"/>
      <c r="C110" s="85" t="s">
        <v>405</v>
      </c>
      <c r="D110" s="77" t="s">
        <v>426</v>
      </c>
      <c r="E110" s="13">
        <v>44414</v>
      </c>
      <c r="F110" s="75" t="s">
        <v>427</v>
      </c>
      <c r="G110" s="13">
        <v>44418</v>
      </c>
      <c r="H110" s="76" t="s">
        <v>429</v>
      </c>
      <c r="I110" s="15">
        <v>58</v>
      </c>
      <c r="J110" s="15">
        <v>65</v>
      </c>
      <c r="K110" s="15">
        <v>10</v>
      </c>
      <c r="L110" s="15">
        <v>9</v>
      </c>
      <c r="M110" s="80">
        <f t="shared" si="1"/>
        <v>9.4250000000000007</v>
      </c>
      <c r="N110" s="71">
        <v>10</v>
      </c>
      <c r="O110" s="62">
        <v>3000</v>
      </c>
      <c r="P110" s="63">
        <f>Table22452368910111213141516171819202122242345672[[#This Row],[PEMBULATAN]]*O110</f>
        <v>30000</v>
      </c>
    </row>
    <row r="111" spans="1:16" ht="25.5" customHeight="1" x14ac:dyDescent="0.2">
      <c r="A111" s="90"/>
      <c r="B111" s="74"/>
      <c r="C111" s="85" t="s">
        <v>406</v>
      </c>
      <c r="D111" s="77" t="s">
        <v>426</v>
      </c>
      <c r="E111" s="13">
        <v>44414</v>
      </c>
      <c r="F111" s="75" t="s">
        <v>427</v>
      </c>
      <c r="G111" s="13">
        <v>44418</v>
      </c>
      <c r="H111" s="76" t="s">
        <v>429</v>
      </c>
      <c r="I111" s="15">
        <v>60</v>
      </c>
      <c r="J111" s="15">
        <v>27</v>
      </c>
      <c r="K111" s="15">
        <v>20</v>
      </c>
      <c r="L111" s="15">
        <v>2</v>
      </c>
      <c r="M111" s="80">
        <f t="shared" si="1"/>
        <v>8.1</v>
      </c>
      <c r="N111" s="71">
        <v>8</v>
      </c>
      <c r="O111" s="62">
        <v>3000</v>
      </c>
      <c r="P111" s="63">
        <f>Table22452368910111213141516171819202122242345672[[#This Row],[PEMBULATAN]]*O111</f>
        <v>24000</v>
      </c>
    </row>
    <row r="112" spans="1:16" ht="25.5" customHeight="1" x14ac:dyDescent="0.2">
      <c r="A112" s="90"/>
      <c r="B112" s="74"/>
      <c r="C112" s="85" t="s">
        <v>407</v>
      </c>
      <c r="D112" s="77" t="s">
        <v>426</v>
      </c>
      <c r="E112" s="13">
        <v>44414</v>
      </c>
      <c r="F112" s="75" t="s">
        <v>427</v>
      </c>
      <c r="G112" s="13">
        <v>44418</v>
      </c>
      <c r="H112" s="76" t="s">
        <v>429</v>
      </c>
      <c r="I112" s="15">
        <v>46</v>
      </c>
      <c r="J112" s="15">
        <v>38</v>
      </c>
      <c r="K112" s="15">
        <v>20</v>
      </c>
      <c r="L112" s="15">
        <v>10</v>
      </c>
      <c r="M112" s="80">
        <f t="shared" si="1"/>
        <v>8.74</v>
      </c>
      <c r="N112" s="71">
        <v>10</v>
      </c>
      <c r="O112" s="62">
        <v>3000</v>
      </c>
      <c r="P112" s="63">
        <f>Table22452368910111213141516171819202122242345672[[#This Row],[PEMBULATAN]]*O112</f>
        <v>30000</v>
      </c>
    </row>
    <row r="113" spans="1:16" ht="25.5" customHeight="1" x14ac:dyDescent="0.2">
      <c r="A113" s="90"/>
      <c r="B113" s="74"/>
      <c r="C113" s="85" t="s">
        <v>408</v>
      </c>
      <c r="D113" s="77" t="s">
        <v>426</v>
      </c>
      <c r="E113" s="13">
        <v>44414</v>
      </c>
      <c r="F113" s="75" t="s">
        <v>427</v>
      </c>
      <c r="G113" s="13">
        <v>44418</v>
      </c>
      <c r="H113" s="76" t="s">
        <v>429</v>
      </c>
      <c r="I113" s="15">
        <v>50</v>
      </c>
      <c r="J113" s="15">
        <v>39</v>
      </c>
      <c r="K113" s="15">
        <v>18</v>
      </c>
      <c r="L113" s="15">
        <v>3</v>
      </c>
      <c r="M113" s="80">
        <f t="shared" si="1"/>
        <v>8.7750000000000004</v>
      </c>
      <c r="N113" s="71">
        <v>9</v>
      </c>
      <c r="O113" s="62">
        <v>3000</v>
      </c>
      <c r="P113" s="63">
        <f>Table22452368910111213141516171819202122242345672[[#This Row],[PEMBULATAN]]*O113</f>
        <v>27000</v>
      </c>
    </row>
    <row r="114" spans="1:16" ht="25.5" customHeight="1" x14ac:dyDescent="0.2">
      <c r="A114" s="90"/>
      <c r="B114" s="74"/>
      <c r="C114" s="85" t="s">
        <v>409</v>
      </c>
      <c r="D114" s="77" t="s">
        <v>426</v>
      </c>
      <c r="E114" s="13">
        <v>44414</v>
      </c>
      <c r="F114" s="75" t="s">
        <v>427</v>
      </c>
      <c r="G114" s="13">
        <v>44418</v>
      </c>
      <c r="H114" s="76" t="s">
        <v>429</v>
      </c>
      <c r="I114" s="15">
        <v>42</v>
      </c>
      <c r="J114" s="15">
        <v>35</v>
      </c>
      <c r="K114" s="15">
        <v>10</v>
      </c>
      <c r="L114" s="15">
        <v>1</v>
      </c>
      <c r="M114" s="80">
        <f t="shared" si="1"/>
        <v>3.6749999999999998</v>
      </c>
      <c r="N114" s="71">
        <v>4</v>
      </c>
      <c r="O114" s="62">
        <v>3000</v>
      </c>
      <c r="P114" s="63">
        <f>Table22452368910111213141516171819202122242345672[[#This Row],[PEMBULATAN]]*O114</f>
        <v>12000</v>
      </c>
    </row>
    <row r="115" spans="1:16" ht="25.5" customHeight="1" x14ac:dyDescent="0.2">
      <c r="A115" s="90"/>
      <c r="B115" s="74"/>
      <c r="C115" s="85" t="s">
        <v>410</v>
      </c>
      <c r="D115" s="77" t="s">
        <v>426</v>
      </c>
      <c r="E115" s="13">
        <v>44414</v>
      </c>
      <c r="F115" s="75" t="s">
        <v>427</v>
      </c>
      <c r="G115" s="13">
        <v>44418</v>
      </c>
      <c r="H115" s="76" t="s">
        <v>429</v>
      </c>
      <c r="I115" s="15">
        <v>67</v>
      </c>
      <c r="J115" s="15">
        <v>20</v>
      </c>
      <c r="K115" s="15">
        <v>22</v>
      </c>
      <c r="L115" s="15">
        <v>4</v>
      </c>
      <c r="M115" s="80">
        <f t="shared" si="1"/>
        <v>7.37</v>
      </c>
      <c r="N115" s="71">
        <v>8</v>
      </c>
      <c r="O115" s="62">
        <v>3000</v>
      </c>
      <c r="P115" s="63">
        <f>Table22452368910111213141516171819202122242345672[[#This Row],[PEMBULATAN]]*O115</f>
        <v>24000</v>
      </c>
    </row>
    <row r="116" spans="1:16" ht="25.5" customHeight="1" x14ac:dyDescent="0.2">
      <c r="A116" s="90"/>
      <c r="B116" s="74"/>
      <c r="C116" s="85" t="s">
        <v>411</v>
      </c>
      <c r="D116" s="77" t="s">
        <v>426</v>
      </c>
      <c r="E116" s="13">
        <v>44414</v>
      </c>
      <c r="F116" s="75" t="s">
        <v>427</v>
      </c>
      <c r="G116" s="13">
        <v>44418</v>
      </c>
      <c r="H116" s="76" t="s">
        <v>429</v>
      </c>
      <c r="I116" s="15">
        <v>33</v>
      </c>
      <c r="J116" s="15">
        <v>35</v>
      </c>
      <c r="K116" s="15">
        <v>17</v>
      </c>
      <c r="L116" s="15">
        <v>4</v>
      </c>
      <c r="M116" s="80">
        <f t="shared" si="1"/>
        <v>4.9087500000000004</v>
      </c>
      <c r="N116" s="71">
        <v>5</v>
      </c>
      <c r="O116" s="62">
        <v>3000</v>
      </c>
      <c r="P116" s="63">
        <f>Table22452368910111213141516171819202122242345672[[#This Row],[PEMBULATAN]]*O116</f>
        <v>15000</v>
      </c>
    </row>
    <row r="117" spans="1:16" ht="25.5" customHeight="1" x14ac:dyDescent="0.2">
      <c r="A117" s="90"/>
      <c r="B117" s="74"/>
      <c r="C117" s="85" t="s">
        <v>412</v>
      </c>
      <c r="D117" s="77" t="s">
        <v>426</v>
      </c>
      <c r="E117" s="13">
        <v>44414</v>
      </c>
      <c r="F117" s="75" t="s">
        <v>427</v>
      </c>
      <c r="G117" s="13">
        <v>44418</v>
      </c>
      <c r="H117" s="76" t="s">
        <v>429</v>
      </c>
      <c r="I117" s="15">
        <v>70</v>
      </c>
      <c r="J117" s="15">
        <v>50</v>
      </c>
      <c r="K117" s="15">
        <v>28</v>
      </c>
      <c r="L117" s="15">
        <v>11</v>
      </c>
      <c r="M117" s="80">
        <f t="shared" si="1"/>
        <v>24.5</v>
      </c>
      <c r="N117" s="71">
        <v>25</v>
      </c>
      <c r="O117" s="62">
        <v>3000</v>
      </c>
      <c r="P117" s="63">
        <f>Table22452368910111213141516171819202122242345672[[#This Row],[PEMBULATAN]]*O117</f>
        <v>75000</v>
      </c>
    </row>
    <row r="118" spans="1:16" ht="25.5" customHeight="1" x14ac:dyDescent="0.2">
      <c r="A118" s="90"/>
      <c r="B118" s="74"/>
      <c r="C118" s="85" t="s">
        <v>413</v>
      </c>
      <c r="D118" s="77" t="s">
        <v>426</v>
      </c>
      <c r="E118" s="13">
        <v>44414</v>
      </c>
      <c r="F118" s="75" t="s">
        <v>427</v>
      </c>
      <c r="G118" s="13">
        <v>44418</v>
      </c>
      <c r="H118" s="76" t="s">
        <v>429</v>
      </c>
      <c r="I118" s="15">
        <v>72</v>
      </c>
      <c r="J118" s="15">
        <v>50</v>
      </c>
      <c r="K118" s="15">
        <v>18</v>
      </c>
      <c r="L118" s="15">
        <v>6</v>
      </c>
      <c r="M118" s="80">
        <f t="shared" si="1"/>
        <v>16.2</v>
      </c>
      <c r="N118" s="71">
        <v>16</v>
      </c>
      <c r="O118" s="62">
        <v>3000</v>
      </c>
      <c r="P118" s="63">
        <f>Table22452368910111213141516171819202122242345672[[#This Row],[PEMBULATAN]]*O118</f>
        <v>48000</v>
      </c>
    </row>
    <row r="119" spans="1:16" ht="25.5" customHeight="1" x14ac:dyDescent="0.2">
      <c r="A119" s="90"/>
      <c r="B119" s="74"/>
      <c r="C119" s="85" t="s">
        <v>414</v>
      </c>
      <c r="D119" s="77" t="s">
        <v>426</v>
      </c>
      <c r="E119" s="13">
        <v>44414</v>
      </c>
      <c r="F119" s="75" t="s">
        <v>427</v>
      </c>
      <c r="G119" s="13">
        <v>44418</v>
      </c>
      <c r="H119" s="76" t="s">
        <v>429</v>
      </c>
      <c r="I119" s="15">
        <v>38</v>
      </c>
      <c r="J119" s="15">
        <v>38</v>
      </c>
      <c r="K119" s="15">
        <v>13</v>
      </c>
      <c r="L119" s="15">
        <v>3</v>
      </c>
      <c r="M119" s="80">
        <f t="shared" si="1"/>
        <v>4.6929999999999996</v>
      </c>
      <c r="N119" s="71">
        <v>5</v>
      </c>
      <c r="O119" s="62">
        <v>3000</v>
      </c>
      <c r="P119" s="63">
        <f>Table22452368910111213141516171819202122242345672[[#This Row],[PEMBULATAN]]*O119</f>
        <v>15000</v>
      </c>
    </row>
    <row r="120" spans="1:16" ht="25.5" customHeight="1" x14ac:dyDescent="0.2">
      <c r="A120" s="90"/>
      <c r="B120" s="74"/>
      <c r="C120" s="85" t="s">
        <v>415</v>
      </c>
      <c r="D120" s="77" t="s">
        <v>426</v>
      </c>
      <c r="E120" s="13">
        <v>44414</v>
      </c>
      <c r="F120" s="75" t="s">
        <v>427</v>
      </c>
      <c r="G120" s="13">
        <v>44418</v>
      </c>
      <c r="H120" s="76" t="s">
        <v>429</v>
      </c>
      <c r="I120" s="15">
        <v>90</v>
      </c>
      <c r="J120" s="15">
        <v>50</v>
      </c>
      <c r="K120" s="15">
        <v>30</v>
      </c>
      <c r="L120" s="15">
        <v>25</v>
      </c>
      <c r="M120" s="80">
        <f t="shared" si="1"/>
        <v>33.75</v>
      </c>
      <c r="N120" s="71">
        <v>34</v>
      </c>
      <c r="O120" s="62">
        <v>3000</v>
      </c>
      <c r="P120" s="63">
        <f>Table22452368910111213141516171819202122242345672[[#This Row],[PEMBULATAN]]*O120</f>
        <v>102000</v>
      </c>
    </row>
    <row r="121" spans="1:16" ht="25.5" customHeight="1" x14ac:dyDescent="0.2">
      <c r="A121" s="90"/>
      <c r="B121" s="74"/>
      <c r="C121" s="85" t="s">
        <v>416</v>
      </c>
      <c r="D121" s="77" t="s">
        <v>426</v>
      </c>
      <c r="E121" s="13">
        <v>44414</v>
      </c>
      <c r="F121" s="75" t="s">
        <v>427</v>
      </c>
      <c r="G121" s="13">
        <v>44418</v>
      </c>
      <c r="H121" s="76" t="s">
        <v>429</v>
      </c>
      <c r="I121" s="15">
        <v>85</v>
      </c>
      <c r="J121" s="15">
        <v>55</v>
      </c>
      <c r="K121" s="15">
        <v>27</v>
      </c>
      <c r="L121" s="15">
        <v>15</v>
      </c>
      <c r="M121" s="80">
        <f t="shared" si="1"/>
        <v>31.556249999999999</v>
      </c>
      <c r="N121" s="71">
        <v>32</v>
      </c>
      <c r="O121" s="62">
        <v>3000</v>
      </c>
      <c r="P121" s="63">
        <f>Table22452368910111213141516171819202122242345672[[#This Row],[PEMBULATAN]]*O121</f>
        <v>96000</v>
      </c>
    </row>
    <row r="122" spans="1:16" ht="25.5" customHeight="1" x14ac:dyDescent="0.2">
      <c r="A122" s="90"/>
      <c r="B122" s="74"/>
      <c r="C122" s="85" t="s">
        <v>417</v>
      </c>
      <c r="D122" s="77" t="s">
        <v>426</v>
      </c>
      <c r="E122" s="13">
        <v>44414</v>
      </c>
      <c r="F122" s="75" t="s">
        <v>427</v>
      </c>
      <c r="G122" s="13">
        <v>44418</v>
      </c>
      <c r="H122" s="76" t="s">
        <v>429</v>
      </c>
      <c r="I122" s="15">
        <v>87</v>
      </c>
      <c r="J122" s="15">
        <v>63</v>
      </c>
      <c r="K122" s="15">
        <v>25</v>
      </c>
      <c r="L122" s="15">
        <v>16</v>
      </c>
      <c r="M122" s="80">
        <f t="shared" si="1"/>
        <v>34.256250000000001</v>
      </c>
      <c r="N122" s="71">
        <v>34</v>
      </c>
      <c r="O122" s="62">
        <v>3000</v>
      </c>
      <c r="P122" s="63">
        <f>Table22452368910111213141516171819202122242345672[[#This Row],[PEMBULATAN]]*O122</f>
        <v>102000</v>
      </c>
    </row>
    <row r="123" spans="1:16" ht="25.5" customHeight="1" x14ac:dyDescent="0.2">
      <c r="A123" s="90"/>
      <c r="B123" s="74"/>
      <c r="C123" s="85" t="s">
        <v>418</v>
      </c>
      <c r="D123" s="77" t="s">
        <v>426</v>
      </c>
      <c r="E123" s="13">
        <v>44414</v>
      </c>
      <c r="F123" s="75" t="s">
        <v>427</v>
      </c>
      <c r="G123" s="13">
        <v>44418</v>
      </c>
      <c r="H123" s="76" t="s">
        <v>429</v>
      </c>
      <c r="I123" s="15">
        <v>48</v>
      </c>
      <c r="J123" s="15">
        <v>36</v>
      </c>
      <c r="K123" s="15">
        <v>33</v>
      </c>
      <c r="L123" s="15">
        <v>18</v>
      </c>
      <c r="M123" s="80">
        <f t="shared" si="1"/>
        <v>14.256</v>
      </c>
      <c r="N123" s="71">
        <v>18</v>
      </c>
      <c r="O123" s="62">
        <v>3000</v>
      </c>
      <c r="P123" s="63">
        <f>Table22452368910111213141516171819202122242345672[[#This Row],[PEMBULATAN]]*O123</f>
        <v>54000</v>
      </c>
    </row>
    <row r="124" spans="1:16" ht="25.5" customHeight="1" x14ac:dyDescent="0.2">
      <c r="A124" s="90"/>
      <c r="B124" s="74"/>
      <c r="C124" s="85" t="s">
        <v>419</v>
      </c>
      <c r="D124" s="77" t="s">
        <v>426</v>
      </c>
      <c r="E124" s="13">
        <v>44414</v>
      </c>
      <c r="F124" s="75" t="s">
        <v>427</v>
      </c>
      <c r="G124" s="13">
        <v>44418</v>
      </c>
      <c r="H124" s="76" t="s">
        <v>429</v>
      </c>
      <c r="I124" s="15">
        <v>85</v>
      </c>
      <c r="J124" s="15">
        <v>47</v>
      </c>
      <c r="K124" s="15">
        <v>34</v>
      </c>
      <c r="L124" s="15">
        <v>13</v>
      </c>
      <c r="M124" s="80">
        <f t="shared" si="1"/>
        <v>33.957500000000003</v>
      </c>
      <c r="N124" s="71">
        <v>34</v>
      </c>
      <c r="O124" s="62">
        <v>3000</v>
      </c>
      <c r="P124" s="63">
        <f>Table22452368910111213141516171819202122242345672[[#This Row],[PEMBULATAN]]*O124</f>
        <v>102000</v>
      </c>
    </row>
    <row r="125" spans="1:16" ht="25.5" customHeight="1" x14ac:dyDescent="0.2">
      <c r="A125" s="90"/>
      <c r="B125" s="74"/>
      <c r="C125" s="85" t="s">
        <v>420</v>
      </c>
      <c r="D125" s="77" t="s">
        <v>426</v>
      </c>
      <c r="E125" s="13">
        <v>44414</v>
      </c>
      <c r="F125" s="75" t="s">
        <v>427</v>
      </c>
      <c r="G125" s="13">
        <v>44418</v>
      </c>
      <c r="H125" s="76" t="s">
        <v>429</v>
      </c>
      <c r="I125" s="15">
        <v>88</v>
      </c>
      <c r="J125" s="15">
        <v>48</v>
      </c>
      <c r="K125" s="15">
        <v>30</v>
      </c>
      <c r="L125" s="15">
        <v>7</v>
      </c>
      <c r="M125" s="80">
        <f t="shared" si="1"/>
        <v>31.68</v>
      </c>
      <c r="N125" s="71">
        <v>32</v>
      </c>
      <c r="O125" s="62">
        <v>3000</v>
      </c>
      <c r="P125" s="63">
        <f>Table22452368910111213141516171819202122242345672[[#This Row],[PEMBULATAN]]*O125</f>
        <v>96000</v>
      </c>
    </row>
    <row r="126" spans="1:16" ht="25.5" customHeight="1" x14ac:dyDescent="0.2">
      <c r="A126" s="123"/>
      <c r="B126" s="100"/>
      <c r="C126" s="72" t="s">
        <v>421</v>
      </c>
      <c r="D126" s="77" t="s">
        <v>426</v>
      </c>
      <c r="E126" s="13">
        <v>44414</v>
      </c>
      <c r="F126" s="75" t="s">
        <v>427</v>
      </c>
      <c r="G126" s="13">
        <v>44418</v>
      </c>
      <c r="H126" s="76" t="s">
        <v>429</v>
      </c>
      <c r="I126" s="15">
        <v>120</v>
      </c>
      <c r="J126" s="15">
        <v>61</v>
      </c>
      <c r="K126" s="15">
        <v>2</v>
      </c>
      <c r="L126" s="15">
        <v>2</v>
      </c>
      <c r="M126" s="80">
        <f t="shared" si="1"/>
        <v>3.66</v>
      </c>
      <c r="N126" s="71">
        <v>4</v>
      </c>
      <c r="O126" s="62">
        <v>3000</v>
      </c>
      <c r="P126" s="63">
        <f>Table22452368910111213141516171819202122242345672[[#This Row],[PEMBULATAN]]*O126</f>
        <v>12000</v>
      </c>
    </row>
    <row r="127" spans="1:16" ht="25.5" customHeight="1" x14ac:dyDescent="0.2">
      <c r="A127" s="90"/>
      <c r="B127" s="100"/>
      <c r="C127" s="113" t="s">
        <v>422</v>
      </c>
      <c r="D127" s="114" t="s">
        <v>426</v>
      </c>
      <c r="E127" s="115">
        <v>44414</v>
      </c>
      <c r="F127" s="116" t="s">
        <v>427</v>
      </c>
      <c r="G127" s="13">
        <v>44418</v>
      </c>
      <c r="H127" s="117" t="s">
        <v>429</v>
      </c>
      <c r="I127" s="118">
        <v>56</v>
      </c>
      <c r="J127" s="118">
        <v>21</v>
      </c>
      <c r="K127" s="118">
        <v>45</v>
      </c>
      <c r="L127" s="118">
        <v>24</v>
      </c>
      <c r="M127" s="119">
        <f t="shared" si="1"/>
        <v>13.23</v>
      </c>
      <c r="N127" s="120">
        <v>24</v>
      </c>
      <c r="O127" s="121">
        <v>3000</v>
      </c>
      <c r="P127" s="122">
        <f>Table22452368910111213141516171819202122242345672[[#This Row],[PEMBULATAN]]*O127</f>
        <v>72000</v>
      </c>
    </row>
    <row r="128" spans="1:16" ht="25.5" customHeight="1" x14ac:dyDescent="0.2">
      <c r="A128" s="90"/>
      <c r="B128" s="74" t="s">
        <v>423</v>
      </c>
      <c r="C128" s="72" t="s">
        <v>424</v>
      </c>
      <c r="D128" s="77" t="s">
        <v>426</v>
      </c>
      <c r="E128" s="13">
        <v>44414</v>
      </c>
      <c r="F128" s="75" t="s">
        <v>427</v>
      </c>
      <c r="G128" s="13">
        <v>44418</v>
      </c>
      <c r="H128" s="76" t="s">
        <v>429</v>
      </c>
      <c r="I128" s="15">
        <v>54</v>
      </c>
      <c r="J128" s="15">
        <v>34</v>
      </c>
      <c r="K128" s="15">
        <v>8</v>
      </c>
      <c r="L128" s="15">
        <v>10</v>
      </c>
      <c r="M128" s="80">
        <f t="shared" si="1"/>
        <v>3.6720000000000002</v>
      </c>
      <c r="N128" s="71">
        <v>10</v>
      </c>
      <c r="O128" s="62">
        <v>3000</v>
      </c>
      <c r="P128" s="63">
        <f>Table22452368910111213141516171819202122242345672[[#This Row],[PEMBULATAN]]*O128</f>
        <v>30000</v>
      </c>
    </row>
    <row r="129" spans="1:16" ht="25.5" customHeight="1" x14ac:dyDescent="0.2">
      <c r="A129" s="90"/>
      <c r="B129" s="74"/>
      <c r="C129" s="72" t="s">
        <v>425</v>
      </c>
      <c r="D129" s="77" t="s">
        <v>426</v>
      </c>
      <c r="E129" s="13">
        <v>44414</v>
      </c>
      <c r="F129" s="75" t="s">
        <v>427</v>
      </c>
      <c r="G129" s="13">
        <v>44418</v>
      </c>
      <c r="H129" s="76" t="s">
        <v>429</v>
      </c>
      <c r="I129" s="15">
        <v>55</v>
      </c>
      <c r="J129" s="15">
        <v>35</v>
      </c>
      <c r="K129" s="15">
        <v>8</v>
      </c>
      <c r="L129" s="15">
        <v>10</v>
      </c>
      <c r="M129" s="80">
        <f t="shared" si="1"/>
        <v>3.85</v>
      </c>
      <c r="N129" s="71">
        <v>10</v>
      </c>
      <c r="O129" s="62">
        <v>3000</v>
      </c>
      <c r="P129" s="63">
        <f>Table22452368910111213141516171819202122242345672[[#This Row],[PEMBULATAN]]*O129</f>
        <v>30000</v>
      </c>
    </row>
    <row r="130" spans="1:16" ht="22.5" customHeight="1" x14ac:dyDescent="0.2">
      <c r="A130" s="143" t="s">
        <v>32</v>
      </c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5"/>
      <c r="M130" s="78">
        <f>SUBTOTAL(109,Table22452368910111213141516171819202122242345672[KG VOLUME])</f>
        <v>2521.1277500000001</v>
      </c>
      <c r="N130" s="66">
        <f>SUM(N3:N129)</f>
        <v>2585</v>
      </c>
      <c r="O130" s="146">
        <f>SUM(P3:P129)</f>
        <v>7755000</v>
      </c>
      <c r="P130" s="147"/>
    </row>
    <row r="131" spans="1:16" ht="22.5" customHeight="1" x14ac:dyDescent="0.2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2"/>
      <c r="N131" s="84" t="s">
        <v>53</v>
      </c>
      <c r="O131" s="83"/>
      <c r="P131" s="83">
        <f>O130*10%</f>
        <v>775500</v>
      </c>
    </row>
    <row r="132" spans="1:16" x14ac:dyDescent="0.2">
      <c r="A132" s="11"/>
      <c r="B132" s="54" t="s">
        <v>46</v>
      </c>
      <c r="C132" s="53" t="s">
        <v>3713</v>
      </c>
      <c r="D132" s="55" t="s">
        <v>47</v>
      </c>
      <c r="H132" s="61"/>
      <c r="N132" s="60" t="s">
        <v>33</v>
      </c>
      <c r="P132" s="67">
        <f>O130*1%</f>
        <v>77550</v>
      </c>
    </row>
    <row r="133" spans="1:16" x14ac:dyDescent="0.2">
      <c r="A133" s="11"/>
      <c r="C133" s="2" t="s">
        <v>3714</v>
      </c>
      <c r="H133" s="61"/>
      <c r="N133" s="60" t="s">
        <v>34</v>
      </c>
      <c r="P133" s="69">
        <v>0</v>
      </c>
    </row>
    <row r="134" spans="1:16" ht="15.75" thickBot="1" x14ac:dyDescent="0.25">
      <c r="A134" s="11"/>
      <c r="C134" s="2" t="s">
        <v>3715</v>
      </c>
      <c r="H134" s="61"/>
      <c r="N134" s="60" t="s">
        <v>35</v>
      </c>
      <c r="P134" s="69">
        <v>0</v>
      </c>
    </row>
    <row r="135" spans="1:16" x14ac:dyDescent="0.2">
      <c r="A135" s="11"/>
      <c r="C135" s="2" t="s">
        <v>3402</v>
      </c>
      <c r="H135" s="61"/>
      <c r="N135" s="64" t="s">
        <v>36</v>
      </c>
      <c r="O135" s="65"/>
      <c r="P135" s="68">
        <f>O130-P131+P132</f>
        <v>7057050</v>
      </c>
    </row>
    <row r="136" spans="1:16" x14ac:dyDescent="0.2">
      <c r="B136" s="54"/>
      <c r="C136" s="53" t="s">
        <v>3716</v>
      </c>
      <c r="D136" s="55"/>
    </row>
    <row r="137" spans="1:16" x14ac:dyDescent="0.2">
      <c r="C137" s="2" t="s">
        <v>3399</v>
      </c>
    </row>
    <row r="138" spans="1:16" x14ac:dyDescent="0.2">
      <c r="A138" s="11"/>
      <c r="C138" s="2" t="s">
        <v>3717</v>
      </c>
      <c r="H138" s="61"/>
      <c r="P138" s="70"/>
    </row>
    <row r="139" spans="1:16" x14ac:dyDescent="0.2">
      <c r="A139" s="11"/>
      <c r="C139" s="2" t="s">
        <v>3383</v>
      </c>
      <c r="H139" s="61"/>
      <c r="O139" s="56"/>
      <c r="P139" s="70"/>
    </row>
    <row r="140" spans="1:16" s="3" customFormat="1" x14ac:dyDescent="0.25">
      <c r="A140" s="11"/>
      <c r="B140" s="2"/>
      <c r="C140" s="2" t="s">
        <v>3393</v>
      </c>
      <c r="E140" s="12"/>
      <c r="H140" s="61"/>
      <c r="N140" s="14"/>
      <c r="O140" s="14"/>
      <c r="P140" s="14"/>
    </row>
    <row r="141" spans="1:16" s="3" customFormat="1" x14ac:dyDescent="0.25">
      <c r="A141" s="11"/>
      <c r="B141" s="2"/>
      <c r="C141" s="2" t="s">
        <v>3394</v>
      </c>
      <c r="E141" s="12"/>
      <c r="H141" s="61"/>
      <c r="N141" s="14"/>
      <c r="O141" s="14"/>
      <c r="P141" s="14"/>
    </row>
    <row r="142" spans="1:16" s="3" customFormat="1" x14ac:dyDescent="0.25">
      <c r="A142" s="11"/>
      <c r="B142" s="2"/>
      <c r="C142" s="2" t="s">
        <v>3382</v>
      </c>
      <c r="E142" s="12"/>
      <c r="H142" s="61"/>
      <c r="N142" s="14"/>
      <c r="O142" s="14"/>
      <c r="P142" s="14"/>
    </row>
    <row r="143" spans="1:16" s="3" customFormat="1" x14ac:dyDescent="0.25">
      <c r="A143" s="11"/>
      <c r="B143" s="2"/>
      <c r="C143" s="2" t="s">
        <v>3371</v>
      </c>
      <c r="E143" s="12"/>
      <c r="H143" s="61"/>
      <c r="N143" s="14"/>
      <c r="O143" s="14"/>
      <c r="P143" s="14"/>
    </row>
    <row r="144" spans="1:16" s="3" customFormat="1" x14ac:dyDescent="0.25">
      <c r="A144" s="11"/>
      <c r="B144" s="2"/>
      <c r="C144" s="2" t="s">
        <v>3362</v>
      </c>
      <c r="E144" s="12"/>
      <c r="H144" s="61"/>
      <c r="N144" s="14"/>
      <c r="O144" s="14"/>
      <c r="P144" s="14"/>
    </row>
    <row r="145" spans="1:16" s="3" customFormat="1" x14ac:dyDescent="0.25">
      <c r="A145" s="11"/>
      <c r="B145" s="2"/>
      <c r="C145" s="2" t="s">
        <v>3374</v>
      </c>
      <c r="E145" s="12"/>
      <c r="H145" s="61"/>
      <c r="N145" s="14"/>
      <c r="O145" s="14"/>
      <c r="P145" s="14"/>
    </row>
    <row r="146" spans="1:16" s="3" customFormat="1" x14ac:dyDescent="0.25">
      <c r="A146" s="11"/>
      <c r="B146" s="2"/>
      <c r="C146" s="2" t="s">
        <v>3375</v>
      </c>
      <c r="E146" s="12"/>
      <c r="H146" s="61"/>
      <c r="N146" s="14"/>
      <c r="O146" s="14"/>
      <c r="P146" s="14"/>
    </row>
    <row r="147" spans="1:16" s="3" customFormat="1" x14ac:dyDescent="0.25">
      <c r="A147" s="11"/>
      <c r="B147" s="2"/>
      <c r="C147" s="2" t="s">
        <v>3373</v>
      </c>
      <c r="E147" s="12"/>
      <c r="H147" s="61"/>
      <c r="N147" s="14"/>
      <c r="O147" s="14"/>
      <c r="P147" s="14"/>
    </row>
    <row r="148" spans="1:16" s="3" customFormat="1" x14ac:dyDescent="0.25">
      <c r="A148" s="11"/>
      <c r="B148" s="2"/>
      <c r="C148" s="2" t="s">
        <v>3350</v>
      </c>
      <c r="E148" s="12"/>
      <c r="H148" s="61"/>
      <c r="N148" s="14"/>
      <c r="O148" s="14"/>
      <c r="P148" s="14"/>
    </row>
    <row r="149" spans="1:16" s="3" customFormat="1" x14ac:dyDescent="0.25">
      <c r="A149" s="11"/>
      <c r="B149" s="2"/>
      <c r="C149" s="2" t="s">
        <v>3359</v>
      </c>
      <c r="E149" s="12"/>
      <c r="H149" s="61"/>
      <c r="N149" s="14"/>
      <c r="O149" s="14"/>
      <c r="P149" s="14"/>
    </row>
    <row r="150" spans="1:16" s="3" customFormat="1" x14ac:dyDescent="0.25">
      <c r="A150" s="11"/>
      <c r="B150" s="2"/>
      <c r="C150" s="2" t="s">
        <v>3366</v>
      </c>
      <c r="E150" s="12"/>
      <c r="H150" s="61"/>
      <c r="N150" s="14"/>
      <c r="O150" s="14"/>
      <c r="P150" s="14"/>
    </row>
    <row r="151" spans="1:16" s="3" customFormat="1" x14ac:dyDescent="0.25">
      <c r="A151" s="11"/>
      <c r="B151" s="2"/>
      <c r="C151" s="2" t="s">
        <v>3368</v>
      </c>
      <c r="E151" s="12"/>
      <c r="H151" s="61"/>
      <c r="N151" s="14"/>
      <c r="O151" s="14"/>
      <c r="P151" s="14"/>
    </row>
    <row r="152" spans="1:16" x14ac:dyDescent="0.2">
      <c r="C152" s="2" t="s">
        <v>3352</v>
      </c>
    </row>
    <row r="153" spans="1:16" x14ac:dyDescent="0.2">
      <c r="C153" s="2" t="s">
        <v>3358</v>
      </c>
    </row>
    <row r="154" spans="1:16" x14ac:dyDescent="0.2">
      <c r="C154" s="2" t="s">
        <v>3367</v>
      </c>
    </row>
    <row r="155" spans="1:16" x14ac:dyDescent="0.2">
      <c r="C155" s="2" t="s">
        <v>3348</v>
      </c>
    </row>
    <row r="156" spans="1:16" x14ac:dyDescent="0.2">
      <c r="C156" s="2" t="s">
        <v>3341</v>
      </c>
    </row>
    <row r="157" spans="1:16" x14ac:dyDescent="0.2">
      <c r="C157" s="2" t="s">
        <v>3345</v>
      </c>
    </row>
    <row r="158" spans="1:16" x14ac:dyDescent="0.2">
      <c r="C158" s="2" t="s">
        <v>3322</v>
      </c>
    </row>
    <row r="159" spans="1:16" x14ac:dyDescent="0.2">
      <c r="C159" s="2" t="s">
        <v>3320</v>
      </c>
    </row>
    <row r="160" spans="1:16" x14ac:dyDescent="0.2">
      <c r="C160" s="2" t="s">
        <v>3306</v>
      </c>
    </row>
    <row r="161" spans="3:3" x14ac:dyDescent="0.2">
      <c r="C161" s="2" t="s">
        <v>3299</v>
      </c>
    </row>
    <row r="162" spans="3:3" x14ac:dyDescent="0.2">
      <c r="C162" s="2" t="s">
        <v>3280</v>
      </c>
    </row>
    <row r="163" spans="3:3" x14ac:dyDescent="0.2">
      <c r="C163" s="2" t="s">
        <v>3302</v>
      </c>
    </row>
    <row r="164" spans="3:3" x14ac:dyDescent="0.2">
      <c r="C164" s="2" t="s">
        <v>3333</v>
      </c>
    </row>
    <row r="165" spans="3:3" x14ac:dyDescent="0.2">
      <c r="C165" s="2" t="s">
        <v>3298</v>
      </c>
    </row>
    <row r="166" spans="3:3" x14ac:dyDescent="0.2">
      <c r="C166" s="2" t="s">
        <v>3301</v>
      </c>
    </row>
    <row r="167" spans="3:3" x14ac:dyDescent="0.2">
      <c r="C167" s="2" t="s">
        <v>3379</v>
      </c>
    </row>
    <row r="168" spans="3:3" x14ac:dyDescent="0.2">
      <c r="C168" s="2" t="s">
        <v>3365</v>
      </c>
    </row>
    <row r="169" spans="3:3" x14ac:dyDescent="0.2">
      <c r="C169" s="2" t="s">
        <v>3356</v>
      </c>
    </row>
    <row r="170" spans="3:3" x14ac:dyDescent="0.2">
      <c r="C170" s="2" t="s">
        <v>3346</v>
      </c>
    </row>
    <row r="171" spans="3:3" x14ac:dyDescent="0.2">
      <c r="C171" s="2" t="s">
        <v>3335</v>
      </c>
    </row>
    <row r="172" spans="3:3" x14ac:dyDescent="0.2">
      <c r="C172" s="2" t="s">
        <v>3384</v>
      </c>
    </row>
    <row r="173" spans="3:3" x14ac:dyDescent="0.2">
      <c r="C173" s="2" t="s">
        <v>3339</v>
      </c>
    </row>
    <row r="174" spans="3:3" x14ac:dyDescent="0.2">
      <c r="C174" s="2" t="s">
        <v>3327</v>
      </c>
    </row>
    <row r="175" spans="3:3" x14ac:dyDescent="0.2">
      <c r="C175" s="2" t="s">
        <v>3386</v>
      </c>
    </row>
    <row r="176" spans="3:3" x14ac:dyDescent="0.2">
      <c r="C176" s="2" t="s">
        <v>3318</v>
      </c>
    </row>
    <row r="177" spans="3:3" x14ac:dyDescent="0.2">
      <c r="C177" s="2" t="s">
        <v>3325</v>
      </c>
    </row>
    <row r="178" spans="3:3" x14ac:dyDescent="0.2">
      <c r="C178" s="2" t="s">
        <v>3309</v>
      </c>
    </row>
    <row r="179" spans="3:3" x14ac:dyDescent="0.2">
      <c r="C179" s="2" t="s">
        <v>3314</v>
      </c>
    </row>
    <row r="180" spans="3:3" x14ac:dyDescent="0.2">
      <c r="C180" s="2" t="s">
        <v>3290</v>
      </c>
    </row>
    <row r="181" spans="3:3" x14ac:dyDescent="0.2">
      <c r="C181" s="2" t="s">
        <v>3268</v>
      </c>
    </row>
    <row r="182" spans="3:3" x14ac:dyDescent="0.2">
      <c r="C182" s="2" t="s">
        <v>3288</v>
      </c>
    </row>
    <row r="183" spans="3:3" x14ac:dyDescent="0.2">
      <c r="C183" s="2" t="s">
        <v>3287</v>
      </c>
    </row>
    <row r="184" spans="3:3" x14ac:dyDescent="0.2">
      <c r="C184" s="2" t="s">
        <v>3261</v>
      </c>
    </row>
    <row r="185" spans="3:3" x14ac:dyDescent="0.2">
      <c r="C185" s="2" t="s">
        <v>3274</v>
      </c>
    </row>
    <row r="186" spans="3:3" x14ac:dyDescent="0.2">
      <c r="C186" s="2" t="s">
        <v>3246</v>
      </c>
    </row>
    <row r="187" spans="3:3" x14ac:dyDescent="0.2">
      <c r="C187" s="2" t="s">
        <v>3259</v>
      </c>
    </row>
    <row r="188" spans="3:3" x14ac:dyDescent="0.2">
      <c r="C188" s="2" t="s">
        <v>3266</v>
      </c>
    </row>
    <row r="189" spans="3:3" x14ac:dyDescent="0.2">
      <c r="C189" s="2" t="s">
        <v>3338</v>
      </c>
    </row>
    <row r="190" spans="3:3" x14ac:dyDescent="0.2">
      <c r="C190" s="2" t="s">
        <v>3269</v>
      </c>
    </row>
    <row r="191" spans="3:3" x14ac:dyDescent="0.2">
      <c r="C191" s="2" t="s">
        <v>3243</v>
      </c>
    </row>
    <row r="192" spans="3:3" x14ac:dyDescent="0.2">
      <c r="C192" s="2" t="s">
        <v>3242</v>
      </c>
    </row>
    <row r="193" spans="3:3" x14ac:dyDescent="0.2">
      <c r="C193" s="2" t="s">
        <v>3244</v>
      </c>
    </row>
    <row r="194" spans="3:3" x14ac:dyDescent="0.2">
      <c r="C194" s="2" t="s">
        <v>3389</v>
      </c>
    </row>
    <row r="195" spans="3:3" x14ac:dyDescent="0.2">
      <c r="C195" s="2" t="s">
        <v>3390</v>
      </c>
    </row>
    <row r="196" spans="3:3" x14ac:dyDescent="0.2">
      <c r="C196" s="2" t="s">
        <v>3391</v>
      </c>
    </row>
    <row r="197" spans="3:3" x14ac:dyDescent="0.2">
      <c r="C197" s="2" t="s">
        <v>3256</v>
      </c>
    </row>
    <row r="198" spans="3:3" x14ac:dyDescent="0.2">
      <c r="C198" s="2" t="s">
        <v>3353</v>
      </c>
    </row>
    <row r="199" spans="3:3" x14ac:dyDescent="0.2">
      <c r="C199" s="2" t="s">
        <v>3340</v>
      </c>
    </row>
    <row r="200" spans="3:3" x14ac:dyDescent="0.2">
      <c r="C200" s="2" t="s">
        <v>3351</v>
      </c>
    </row>
    <row r="201" spans="3:3" x14ac:dyDescent="0.2">
      <c r="C201" s="2" t="s">
        <v>3282</v>
      </c>
    </row>
    <row r="202" spans="3:3" x14ac:dyDescent="0.2">
      <c r="C202" s="2" t="s">
        <v>3328</v>
      </c>
    </row>
    <row r="203" spans="3:3" x14ac:dyDescent="0.2">
      <c r="C203" s="2" t="s">
        <v>3317</v>
      </c>
    </row>
    <row r="204" spans="3:3" x14ac:dyDescent="0.2">
      <c r="C204" s="2" t="s">
        <v>3291</v>
      </c>
    </row>
    <row r="205" spans="3:3" x14ac:dyDescent="0.2">
      <c r="C205" s="2" t="s">
        <v>3277</v>
      </c>
    </row>
    <row r="206" spans="3:3" x14ac:dyDescent="0.2">
      <c r="C206" s="2" t="s">
        <v>3289</v>
      </c>
    </row>
    <row r="207" spans="3:3" x14ac:dyDescent="0.2">
      <c r="C207" s="2" t="s">
        <v>3273</v>
      </c>
    </row>
    <row r="208" spans="3:3" x14ac:dyDescent="0.2">
      <c r="C208" s="2" t="s">
        <v>3227</v>
      </c>
    </row>
    <row r="209" spans="3:3" x14ac:dyDescent="0.2">
      <c r="C209" s="2" t="s">
        <v>3331</v>
      </c>
    </row>
    <row r="210" spans="3:3" x14ac:dyDescent="0.2">
      <c r="C210" s="2" t="s">
        <v>3265</v>
      </c>
    </row>
    <row r="211" spans="3:3" x14ac:dyDescent="0.2">
      <c r="C211" s="2" t="s">
        <v>3304</v>
      </c>
    </row>
    <row r="212" spans="3:3" x14ac:dyDescent="0.2">
      <c r="C212" s="2" t="s">
        <v>3293</v>
      </c>
    </row>
    <row r="213" spans="3:3" x14ac:dyDescent="0.2">
      <c r="C213" s="2" t="s">
        <v>3214</v>
      </c>
    </row>
    <row r="214" spans="3:3" x14ac:dyDescent="0.2">
      <c r="C214" s="2" t="s">
        <v>3230</v>
      </c>
    </row>
    <row r="215" spans="3:3" x14ac:dyDescent="0.2">
      <c r="C215" s="2" t="s">
        <v>3221</v>
      </c>
    </row>
    <row r="216" spans="3:3" x14ac:dyDescent="0.2">
      <c r="C216" s="2" t="s">
        <v>3218</v>
      </c>
    </row>
    <row r="217" spans="3:3" x14ac:dyDescent="0.2">
      <c r="C217" s="2" t="s">
        <v>3224</v>
      </c>
    </row>
    <row r="218" spans="3:3" x14ac:dyDescent="0.2">
      <c r="C218" s="2" t="s">
        <v>3222</v>
      </c>
    </row>
    <row r="219" spans="3:3" x14ac:dyDescent="0.2">
      <c r="C219" s="2" t="s">
        <v>3223</v>
      </c>
    </row>
    <row r="220" spans="3:3" x14ac:dyDescent="0.2">
      <c r="C220" s="2" t="s">
        <v>3403</v>
      </c>
    </row>
    <row r="221" spans="3:3" x14ac:dyDescent="0.2">
      <c r="C221" s="2" t="s">
        <v>3257</v>
      </c>
    </row>
    <row r="222" spans="3:3" x14ac:dyDescent="0.2">
      <c r="C222" s="2" t="s">
        <v>3213</v>
      </c>
    </row>
    <row r="223" spans="3:3" x14ac:dyDescent="0.2">
      <c r="C223" s="2" t="s">
        <v>3247</v>
      </c>
    </row>
    <row r="224" spans="3:3" x14ac:dyDescent="0.2">
      <c r="C224" s="2" t="s">
        <v>3205</v>
      </c>
    </row>
    <row r="225" spans="3:3" x14ac:dyDescent="0.2">
      <c r="C225" s="2" t="s">
        <v>3250</v>
      </c>
    </row>
    <row r="226" spans="3:3" x14ac:dyDescent="0.2">
      <c r="C226" s="2" t="s">
        <v>3191</v>
      </c>
    </row>
    <row r="227" spans="3:3" x14ac:dyDescent="0.2">
      <c r="C227" s="2" t="s">
        <v>3193</v>
      </c>
    </row>
    <row r="228" spans="3:3" x14ac:dyDescent="0.2">
      <c r="C228" s="2" t="s">
        <v>3188</v>
      </c>
    </row>
    <row r="229" spans="3:3" x14ac:dyDescent="0.2">
      <c r="C229" s="2" t="s">
        <v>3248</v>
      </c>
    </row>
    <row r="230" spans="3:3" x14ac:dyDescent="0.2">
      <c r="C230" s="2" t="s">
        <v>3199</v>
      </c>
    </row>
    <row r="231" spans="3:3" x14ac:dyDescent="0.2">
      <c r="C231" s="2" t="s">
        <v>3198</v>
      </c>
    </row>
    <row r="232" spans="3:3" x14ac:dyDescent="0.2">
      <c r="C232" s="2" t="s">
        <v>3129</v>
      </c>
    </row>
    <row r="233" spans="3:3" x14ac:dyDescent="0.2">
      <c r="C233" s="2" t="s">
        <v>3174</v>
      </c>
    </row>
    <row r="234" spans="3:3" x14ac:dyDescent="0.2">
      <c r="C234" s="2" t="s">
        <v>3126</v>
      </c>
    </row>
    <row r="235" spans="3:3" x14ac:dyDescent="0.2">
      <c r="C235" s="2" t="s">
        <v>3103</v>
      </c>
    </row>
    <row r="236" spans="3:3" x14ac:dyDescent="0.2">
      <c r="C236" s="2" t="s">
        <v>3123</v>
      </c>
    </row>
    <row r="237" spans="3:3" x14ac:dyDescent="0.2">
      <c r="C237" s="2" t="s">
        <v>3110</v>
      </c>
    </row>
    <row r="238" spans="3:3" x14ac:dyDescent="0.2">
      <c r="C238" s="2" t="s">
        <v>3163</v>
      </c>
    </row>
    <row r="239" spans="3:3" x14ac:dyDescent="0.2">
      <c r="C239" s="2" t="s">
        <v>3200</v>
      </c>
    </row>
    <row r="240" spans="3:3" x14ac:dyDescent="0.2">
      <c r="C240" s="2" t="s">
        <v>3187</v>
      </c>
    </row>
    <row r="241" spans="3:3" x14ac:dyDescent="0.2">
      <c r="C241" s="2" t="s">
        <v>3106</v>
      </c>
    </row>
    <row r="242" spans="3:3" x14ac:dyDescent="0.2">
      <c r="C242" s="2" t="s">
        <v>3107</v>
      </c>
    </row>
    <row r="243" spans="3:3" x14ac:dyDescent="0.2">
      <c r="C243" s="2" t="s">
        <v>3113</v>
      </c>
    </row>
    <row r="244" spans="3:3" x14ac:dyDescent="0.2">
      <c r="C244" s="2" t="s">
        <v>3112</v>
      </c>
    </row>
    <row r="245" spans="3:3" x14ac:dyDescent="0.2">
      <c r="C245" s="2" t="s">
        <v>3119</v>
      </c>
    </row>
    <row r="246" spans="3:3" x14ac:dyDescent="0.2">
      <c r="C246" s="2" t="s">
        <v>3196</v>
      </c>
    </row>
    <row r="247" spans="3:3" x14ac:dyDescent="0.2">
      <c r="C247" s="2" t="s">
        <v>3139</v>
      </c>
    </row>
    <row r="248" spans="3:3" x14ac:dyDescent="0.2">
      <c r="C248" s="2" t="s">
        <v>3135</v>
      </c>
    </row>
    <row r="249" spans="3:3" x14ac:dyDescent="0.2">
      <c r="C249" s="2" t="s">
        <v>3140</v>
      </c>
    </row>
    <row r="250" spans="3:3" x14ac:dyDescent="0.2">
      <c r="C250" s="2" t="s">
        <v>3130</v>
      </c>
    </row>
    <row r="251" spans="3:3" x14ac:dyDescent="0.2">
      <c r="C251" s="2" t="s">
        <v>3142</v>
      </c>
    </row>
    <row r="252" spans="3:3" x14ac:dyDescent="0.2">
      <c r="C252" s="2" t="s">
        <v>3143</v>
      </c>
    </row>
    <row r="253" spans="3:3" x14ac:dyDescent="0.2">
      <c r="C253" s="2" t="s">
        <v>3109</v>
      </c>
    </row>
    <row r="254" spans="3:3" x14ac:dyDescent="0.2">
      <c r="C254" s="2" t="s">
        <v>3157</v>
      </c>
    </row>
    <row r="255" spans="3:3" x14ac:dyDescent="0.2">
      <c r="C255" s="2" t="s">
        <v>3235</v>
      </c>
    </row>
    <row r="256" spans="3:3" x14ac:dyDescent="0.2">
      <c r="C256" s="2" t="s">
        <v>3167</v>
      </c>
    </row>
    <row r="257" spans="3:3" x14ac:dyDescent="0.2">
      <c r="C257" s="2" t="s">
        <v>3095</v>
      </c>
    </row>
    <row r="258" spans="3:3" x14ac:dyDescent="0.2">
      <c r="C258" s="2" t="s">
        <v>3025</v>
      </c>
    </row>
    <row r="259" spans="3:3" x14ac:dyDescent="0.2">
      <c r="C259" s="2" t="s">
        <v>3183</v>
      </c>
    </row>
    <row r="260" spans="3:3" x14ac:dyDescent="0.2">
      <c r="C260" s="2" t="s">
        <v>3152</v>
      </c>
    </row>
    <row r="261" spans="3:3" x14ac:dyDescent="0.2">
      <c r="C261" s="2" t="s">
        <v>3138</v>
      </c>
    </row>
    <row r="262" spans="3:3" x14ac:dyDescent="0.2">
      <c r="C262" s="2" t="s">
        <v>3124</v>
      </c>
    </row>
    <row r="263" spans="3:3" x14ac:dyDescent="0.2">
      <c r="C263" s="2" t="s">
        <v>3153</v>
      </c>
    </row>
    <row r="264" spans="3:3" x14ac:dyDescent="0.2">
      <c r="C264" s="2" t="s">
        <v>3147</v>
      </c>
    </row>
    <row r="265" spans="3:3" x14ac:dyDescent="0.2">
      <c r="C265" s="2" t="s">
        <v>3111</v>
      </c>
    </row>
    <row r="266" spans="3:3" x14ac:dyDescent="0.2">
      <c r="C266" s="2" t="s">
        <v>3134</v>
      </c>
    </row>
    <row r="267" spans="3:3" x14ac:dyDescent="0.2">
      <c r="C267" s="2" t="s">
        <v>3145</v>
      </c>
    </row>
    <row r="268" spans="3:3" x14ac:dyDescent="0.2">
      <c r="C268" s="2" t="s">
        <v>3117</v>
      </c>
    </row>
    <row r="269" spans="3:3" x14ac:dyDescent="0.2">
      <c r="C269" s="2" t="s">
        <v>3154</v>
      </c>
    </row>
    <row r="270" spans="3:3" x14ac:dyDescent="0.2">
      <c r="C270" s="2" t="s">
        <v>3181</v>
      </c>
    </row>
    <row r="271" spans="3:3" x14ac:dyDescent="0.2">
      <c r="C271" s="2" t="s">
        <v>3030</v>
      </c>
    </row>
    <row r="272" spans="3:3" x14ac:dyDescent="0.2">
      <c r="C272" s="2" t="s">
        <v>3073</v>
      </c>
    </row>
    <row r="273" spans="3:3" x14ac:dyDescent="0.2">
      <c r="C273" s="2" t="s">
        <v>3029</v>
      </c>
    </row>
    <row r="274" spans="3:3" x14ac:dyDescent="0.2">
      <c r="C274" s="2" t="s">
        <v>3038</v>
      </c>
    </row>
    <row r="275" spans="3:3" x14ac:dyDescent="0.2">
      <c r="C275" s="2" t="s">
        <v>3085</v>
      </c>
    </row>
    <row r="276" spans="3:3" x14ac:dyDescent="0.2">
      <c r="C276" s="2" t="s">
        <v>3054</v>
      </c>
    </row>
    <row r="277" spans="3:3" x14ac:dyDescent="0.2">
      <c r="C277" s="2" t="s">
        <v>3040</v>
      </c>
    </row>
    <row r="278" spans="3:3" x14ac:dyDescent="0.2">
      <c r="C278" s="2" t="s">
        <v>3078</v>
      </c>
    </row>
    <row r="279" spans="3:3" x14ac:dyDescent="0.2">
      <c r="C279" s="2" t="s">
        <v>3059</v>
      </c>
    </row>
    <row r="280" spans="3:3" x14ac:dyDescent="0.2">
      <c r="C280" s="2" t="s">
        <v>3028</v>
      </c>
    </row>
    <row r="281" spans="3:3" x14ac:dyDescent="0.2">
      <c r="C281" s="2" t="s">
        <v>3166</v>
      </c>
    </row>
    <row r="282" spans="3:3" x14ac:dyDescent="0.2">
      <c r="C282" s="2" t="s">
        <v>3097</v>
      </c>
    </row>
    <row r="283" spans="3:3" x14ac:dyDescent="0.2">
      <c r="C283" s="2" t="s">
        <v>3172</v>
      </c>
    </row>
    <row r="284" spans="3:3" x14ac:dyDescent="0.2">
      <c r="C284" s="2" t="s">
        <v>3175</v>
      </c>
    </row>
    <row r="285" spans="3:3" x14ac:dyDescent="0.2">
      <c r="C285" s="2" t="s">
        <v>3079</v>
      </c>
    </row>
    <row r="286" spans="3:3" x14ac:dyDescent="0.2">
      <c r="C286" s="2" t="s">
        <v>3056</v>
      </c>
    </row>
    <row r="287" spans="3:3" x14ac:dyDescent="0.2">
      <c r="C287" s="2" t="s">
        <v>3048</v>
      </c>
    </row>
    <row r="288" spans="3:3" x14ac:dyDescent="0.2">
      <c r="C288" s="2" t="s">
        <v>3083</v>
      </c>
    </row>
    <row r="289" spans="3:3" x14ac:dyDescent="0.2">
      <c r="C289" s="2" t="s">
        <v>3060</v>
      </c>
    </row>
    <row r="290" spans="3:3" x14ac:dyDescent="0.2">
      <c r="C290" s="2" t="s">
        <v>3076</v>
      </c>
    </row>
    <row r="291" spans="3:3" x14ac:dyDescent="0.2">
      <c r="C291" s="2" t="s">
        <v>3069</v>
      </c>
    </row>
    <row r="292" spans="3:3" x14ac:dyDescent="0.2">
      <c r="C292" s="2" t="s">
        <v>3080</v>
      </c>
    </row>
    <row r="293" spans="3:3" x14ac:dyDescent="0.2">
      <c r="C293" s="2" t="s">
        <v>3074</v>
      </c>
    </row>
    <row r="294" spans="3:3" x14ac:dyDescent="0.2">
      <c r="C294" s="2" t="s">
        <v>3070</v>
      </c>
    </row>
    <row r="295" spans="3:3" x14ac:dyDescent="0.2">
      <c r="C295" s="2" t="s">
        <v>3072</v>
      </c>
    </row>
    <row r="296" spans="3:3" x14ac:dyDescent="0.2">
      <c r="C296" s="2" t="s">
        <v>3067</v>
      </c>
    </row>
    <row r="297" spans="3:3" x14ac:dyDescent="0.2">
      <c r="C297" s="2" t="s">
        <v>3063</v>
      </c>
    </row>
    <row r="298" spans="3:3" x14ac:dyDescent="0.2">
      <c r="C298" s="2" t="s">
        <v>3049</v>
      </c>
    </row>
    <row r="299" spans="3:3" x14ac:dyDescent="0.2">
      <c r="C299" s="2" t="s">
        <v>3718</v>
      </c>
    </row>
    <row r="300" spans="3:3" x14ac:dyDescent="0.2">
      <c r="C300" s="2" t="s">
        <v>3719</v>
      </c>
    </row>
    <row r="301" spans="3:3" x14ac:dyDescent="0.2">
      <c r="C301" s="2" t="s">
        <v>3720</v>
      </c>
    </row>
    <row r="302" spans="3:3" x14ac:dyDescent="0.2">
      <c r="C302" s="2" t="s">
        <v>3721</v>
      </c>
    </row>
    <row r="303" spans="3:3" x14ac:dyDescent="0.2">
      <c r="C303" s="2" t="s">
        <v>3722</v>
      </c>
    </row>
    <row r="304" spans="3:3" x14ac:dyDescent="0.2">
      <c r="C304" s="2" t="s">
        <v>3723</v>
      </c>
    </row>
    <row r="305" spans="3:3" x14ac:dyDescent="0.2">
      <c r="C305" s="2" t="s">
        <v>3724</v>
      </c>
    </row>
    <row r="306" spans="3:3" x14ac:dyDescent="0.2">
      <c r="C306" s="2" t="s">
        <v>3725</v>
      </c>
    </row>
    <row r="307" spans="3:3" x14ac:dyDescent="0.2">
      <c r="C307" s="2" t="s">
        <v>3726</v>
      </c>
    </row>
    <row r="308" spans="3:3" x14ac:dyDescent="0.2">
      <c r="C308" s="2" t="s">
        <v>3727</v>
      </c>
    </row>
    <row r="309" spans="3:3" x14ac:dyDescent="0.2">
      <c r="C309" s="2" t="s">
        <v>3728</v>
      </c>
    </row>
    <row r="310" spans="3:3" x14ac:dyDescent="0.2">
      <c r="C310" s="2" t="s">
        <v>3729</v>
      </c>
    </row>
    <row r="311" spans="3:3" x14ac:dyDescent="0.2">
      <c r="C311" s="2" t="s">
        <v>3730</v>
      </c>
    </row>
    <row r="312" spans="3:3" x14ac:dyDescent="0.2">
      <c r="C312" s="2" t="s">
        <v>3731</v>
      </c>
    </row>
    <row r="313" spans="3:3" x14ac:dyDescent="0.2">
      <c r="C313" s="2" t="s">
        <v>3732</v>
      </c>
    </row>
    <row r="314" spans="3:3" x14ac:dyDescent="0.2">
      <c r="C314" s="2" t="s">
        <v>3733</v>
      </c>
    </row>
    <row r="315" spans="3:3" x14ac:dyDescent="0.2">
      <c r="C315" s="2" t="s">
        <v>3734</v>
      </c>
    </row>
    <row r="316" spans="3:3" x14ac:dyDescent="0.2">
      <c r="C316" s="2" t="s">
        <v>3735</v>
      </c>
    </row>
    <row r="317" spans="3:3" x14ac:dyDescent="0.2">
      <c r="C317" s="2" t="s">
        <v>3736</v>
      </c>
    </row>
    <row r="318" spans="3:3" x14ac:dyDescent="0.2">
      <c r="C318" s="2" t="s">
        <v>3737</v>
      </c>
    </row>
    <row r="319" spans="3:3" x14ac:dyDescent="0.2">
      <c r="C319" s="2" t="s">
        <v>3738</v>
      </c>
    </row>
    <row r="320" spans="3:3" x14ac:dyDescent="0.2">
      <c r="C320" s="2" t="s">
        <v>3739</v>
      </c>
    </row>
    <row r="321" spans="3:3" x14ac:dyDescent="0.2">
      <c r="C321" s="2" t="s">
        <v>3740</v>
      </c>
    </row>
    <row r="322" spans="3:3" x14ac:dyDescent="0.2">
      <c r="C322" s="2" t="s">
        <v>3741</v>
      </c>
    </row>
    <row r="323" spans="3:3" x14ac:dyDescent="0.2">
      <c r="C323" s="2" t="s">
        <v>3742</v>
      </c>
    </row>
    <row r="324" spans="3:3" x14ac:dyDescent="0.2">
      <c r="C324" s="2" t="s">
        <v>3743</v>
      </c>
    </row>
    <row r="325" spans="3:3" x14ac:dyDescent="0.2">
      <c r="C325" s="2" t="s">
        <v>3744</v>
      </c>
    </row>
    <row r="326" spans="3:3" x14ac:dyDescent="0.2">
      <c r="C326" s="2" t="s">
        <v>3745</v>
      </c>
    </row>
    <row r="327" spans="3:3" x14ac:dyDescent="0.2">
      <c r="C327" s="2" t="s">
        <v>3746</v>
      </c>
    </row>
    <row r="328" spans="3:3" x14ac:dyDescent="0.2">
      <c r="C328" s="2" t="s">
        <v>3747</v>
      </c>
    </row>
    <row r="329" spans="3:3" x14ac:dyDescent="0.2">
      <c r="C329" s="2" t="s">
        <v>3748</v>
      </c>
    </row>
    <row r="330" spans="3:3" x14ac:dyDescent="0.2">
      <c r="C330" s="2" t="s">
        <v>3749</v>
      </c>
    </row>
    <row r="331" spans="3:3" x14ac:dyDescent="0.2">
      <c r="C331" s="2" t="s">
        <v>3750</v>
      </c>
    </row>
    <row r="332" spans="3:3" x14ac:dyDescent="0.2">
      <c r="C332" s="2" t="s">
        <v>3751</v>
      </c>
    </row>
    <row r="333" spans="3:3" x14ac:dyDescent="0.2">
      <c r="C333" s="2" t="s">
        <v>3752</v>
      </c>
    </row>
    <row r="334" spans="3:3" x14ac:dyDescent="0.2">
      <c r="C334" s="2" t="s">
        <v>3753</v>
      </c>
    </row>
    <row r="335" spans="3:3" x14ac:dyDescent="0.2">
      <c r="C335" s="2" t="s">
        <v>3754</v>
      </c>
    </row>
    <row r="336" spans="3:3" x14ac:dyDescent="0.2">
      <c r="C336" s="2" t="s">
        <v>3755</v>
      </c>
    </row>
    <row r="337" spans="3:3" x14ac:dyDescent="0.2">
      <c r="C337" s="2" t="s">
        <v>3756</v>
      </c>
    </row>
    <row r="338" spans="3:3" x14ac:dyDescent="0.2">
      <c r="C338" s="2" t="s">
        <v>3757</v>
      </c>
    </row>
    <row r="339" spans="3:3" x14ac:dyDescent="0.2">
      <c r="C339" s="2" t="s">
        <v>3758</v>
      </c>
    </row>
    <row r="340" spans="3:3" x14ac:dyDescent="0.2">
      <c r="C340" s="2" t="s">
        <v>3759</v>
      </c>
    </row>
    <row r="341" spans="3:3" x14ac:dyDescent="0.2">
      <c r="C341" s="2" t="s">
        <v>3760</v>
      </c>
    </row>
    <row r="342" spans="3:3" x14ac:dyDescent="0.2">
      <c r="C342" s="2" t="s">
        <v>3761</v>
      </c>
    </row>
    <row r="343" spans="3:3" x14ac:dyDescent="0.2">
      <c r="C343" s="2" t="s">
        <v>3762</v>
      </c>
    </row>
    <row r="344" spans="3:3" x14ac:dyDescent="0.2">
      <c r="C344" s="2" t="s">
        <v>3763</v>
      </c>
    </row>
    <row r="345" spans="3:3" x14ac:dyDescent="0.2">
      <c r="C345" s="2" t="s">
        <v>3764</v>
      </c>
    </row>
    <row r="346" spans="3:3" x14ac:dyDescent="0.2">
      <c r="C346" s="2" t="s">
        <v>3765</v>
      </c>
    </row>
    <row r="347" spans="3:3" x14ac:dyDescent="0.2">
      <c r="C347" s="2" t="s">
        <v>3766</v>
      </c>
    </row>
    <row r="348" spans="3:3" x14ac:dyDescent="0.2">
      <c r="C348" s="2" t="s">
        <v>3767</v>
      </c>
    </row>
    <row r="349" spans="3:3" x14ac:dyDescent="0.2">
      <c r="C349" s="2" t="s">
        <v>3768</v>
      </c>
    </row>
    <row r="350" spans="3:3" x14ac:dyDescent="0.2">
      <c r="C350" s="2" t="s">
        <v>3769</v>
      </c>
    </row>
    <row r="351" spans="3:3" x14ac:dyDescent="0.2">
      <c r="C351" s="2" t="s">
        <v>3770</v>
      </c>
    </row>
    <row r="352" spans="3:3" x14ac:dyDescent="0.2">
      <c r="C352" s="2" t="s">
        <v>3771</v>
      </c>
    </row>
    <row r="353" spans="3:3" x14ac:dyDescent="0.2">
      <c r="C353" s="2" t="s">
        <v>3772</v>
      </c>
    </row>
    <row r="354" spans="3:3" x14ac:dyDescent="0.2">
      <c r="C354" s="2" t="s">
        <v>3773</v>
      </c>
    </row>
    <row r="355" spans="3:3" x14ac:dyDescent="0.2">
      <c r="C355" s="2" t="s">
        <v>3774</v>
      </c>
    </row>
    <row r="356" spans="3:3" x14ac:dyDescent="0.2">
      <c r="C356" s="2" t="s">
        <v>3775</v>
      </c>
    </row>
    <row r="357" spans="3:3" x14ac:dyDescent="0.2">
      <c r="C357" s="2" t="s">
        <v>3776</v>
      </c>
    </row>
    <row r="358" spans="3:3" x14ac:dyDescent="0.2">
      <c r="C358" s="2" t="s">
        <v>3777</v>
      </c>
    </row>
    <row r="359" spans="3:3" x14ac:dyDescent="0.2">
      <c r="C359" s="2" t="s">
        <v>3778</v>
      </c>
    </row>
    <row r="360" spans="3:3" x14ac:dyDescent="0.2">
      <c r="C360" s="2" t="s">
        <v>3779</v>
      </c>
    </row>
    <row r="361" spans="3:3" x14ac:dyDescent="0.2">
      <c r="C361" s="2" t="s">
        <v>3780</v>
      </c>
    </row>
    <row r="362" spans="3:3" x14ac:dyDescent="0.2">
      <c r="C362" s="2" t="s">
        <v>3781</v>
      </c>
    </row>
    <row r="363" spans="3:3" x14ac:dyDescent="0.2">
      <c r="C363" s="2" t="s">
        <v>3782</v>
      </c>
    </row>
    <row r="364" spans="3:3" x14ac:dyDescent="0.2">
      <c r="C364" s="2" t="s">
        <v>3783</v>
      </c>
    </row>
    <row r="365" spans="3:3" x14ac:dyDescent="0.2">
      <c r="C365" s="2" t="s">
        <v>3784</v>
      </c>
    </row>
    <row r="366" spans="3:3" x14ac:dyDescent="0.2">
      <c r="C366" s="2" t="s">
        <v>3785</v>
      </c>
    </row>
    <row r="367" spans="3:3" x14ac:dyDescent="0.2">
      <c r="C367" s="2" t="s">
        <v>3786</v>
      </c>
    </row>
    <row r="368" spans="3:3" x14ac:dyDescent="0.2">
      <c r="C368" s="2" t="s">
        <v>3787</v>
      </c>
    </row>
    <row r="369" spans="3:3" x14ac:dyDescent="0.2">
      <c r="C369" s="2" t="s">
        <v>3788</v>
      </c>
    </row>
    <row r="370" spans="3:3" x14ac:dyDescent="0.2">
      <c r="C370" s="2" t="s">
        <v>3789</v>
      </c>
    </row>
    <row r="371" spans="3:3" x14ac:dyDescent="0.2">
      <c r="C371" s="2" t="s">
        <v>3790</v>
      </c>
    </row>
    <row r="372" spans="3:3" x14ac:dyDescent="0.2">
      <c r="C372" s="2" t="s">
        <v>3791</v>
      </c>
    </row>
    <row r="373" spans="3:3" x14ac:dyDescent="0.2">
      <c r="C373" s="2" t="s">
        <v>3792</v>
      </c>
    </row>
    <row r="374" spans="3:3" x14ac:dyDescent="0.2">
      <c r="C374" s="2" t="s">
        <v>3372</v>
      </c>
    </row>
    <row r="375" spans="3:3" x14ac:dyDescent="0.2">
      <c r="C375" s="2" t="s">
        <v>3400</v>
      </c>
    </row>
    <row r="376" spans="3:3" x14ac:dyDescent="0.2">
      <c r="C376" s="2" t="s">
        <v>3793</v>
      </c>
    </row>
    <row r="377" spans="3:3" x14ac:dyDescent="0.2">
      <c r="C377" s="2" t="s">
        <v>3397</v>
      </c>
    </row>
    <row r="378" spans="3:3" x14ac:dyDescent="0.2">
      <c r="C378" s="2" t="s">
        <v>3398</v>
      </c>
    </row>
    <row r="379" spans="3:3" x14ac:dyDescent="0.2">
      <c r="C379" s="2" t="s">
        <v>3395</v>
      </c>
    </row>
    <row r="380" spans="3:3" x14ac:dyDescent="0.2">
      <c r="C380" s="2" t="s">
        <v>3381</v>
      </c>
    </row>
    <row r="381" spans="3:3" x14ac:dyDescent="0.2">
      <c r="C381" s="2" t="s">
        <v>3794</v>
      </c>
    </row>
    <row r="382" spans="3:3" x14ac:dyDescent="0.2">
      <c r="C382" s="2" t="s">
        <v>3396</v>
      </c>
    </row>
    <row r="383" spans="3:3" x14ac:dyDescent="0.2">
      <c r="C383" s="2" t="s">
        <v>3795</v>
      </c>
    </row>
    <row r="384" spans="3:3" x14ac:dyDescent="0.2">
      <c r="C384" s="2" t="s">
        <v>3796</v>
      </c>
    </row>
    <row r="385" spans="3:3" x14ac:dyDescent="0.2">
      <c r="C385" s="2" t="s">
        <v>3401</v>
      </c>
    </row>
    <row r="386" spans="3:3" x14ac:dyDescent="0.2">
      <c r="C386" s="2" t="s">
        <v>3797</v>
      </c>
    </row>
    <row r="387" spans="3:3" x14ac:dyDescent="0.2">
      <c r="C387" s="2" t="s">
        <v>3360</v>
      </c>
    </row>
    <row r="388" spans="3:3" x14ac:dyDescent="0.2">
      <c r="C388" s="2" t="s">
        <v>3378</v>
      </c>
    </row>
    <row r="389" spans="3:3" x14ac:dyDescent="0.2">
      <c r="C389" s="2" t="s">
        <v>3370</v>
      </c>
    </row>
    <row r="390" spans="3:3" x14ac:dyDescent="0.2">
      <c r="C390" s="2" t="s">
        <v>3380</v>
      </c>
    </row>
    <row r="391" spans="3:3" x14ac:dyDescent="0.2">
      <c r="C391" s="2" t="s">
        <v>3392</v>
      </c>
    </row>
    <row r="392" spans="3:3" x14ac:dyDescent="0.2">
      <c r="C392" s="2" t="s">
        <v>3363</v>
      </c>
    </row>
    <row r="393" spans="3:3" x14ac:dyDescent="0.2">
      <c r="C393" s="2" t="s">
        <v>3369</v>
      </c>
    </row>
    <row r="394" spans="3:3" x14ac:dyDescent="0.2">
      <c r="C394" s="2" t="s">
        <v>3361</v>
      </c>
    </row>
    <row r="395" spans="3:3" x14ac:dyDescent="0.2">
      <c r="C395" s="2" t="s">
        <v>3376</v>
      </c>
    </row>
    <row r="396" spans="3:3" x14ac:dyDescent="0.2">
      <c r="C396" s="2" t="s">
        <v>3347</v>
      </c>
    </row>
    <row r="397" spans="3:3" x14ac:dyDescent="0.2">
      <c r="C397" s="2" t="s">
        <v>3336</v>
      </c>
    </row>
    <row r="398" spans="3:3" x14ac:dyDescent="0.2">
      <c r="C398" s="2" t="s">
        <v>3310</v>
      </c>
    </row>
    <row r="399" spans="3:3" x14ac:dyDescent="0.2">
      <c r="C399" s="2" t="s">
        <v>3297</v>
      </c>
    </row>
    <row r="400" spans="3:3" x14ac:dyDescent="0.2">
      <c r="C400" s="2" t="s">
        <v>3337</v>
      </c>
    </row>
    <row r="401" spans="3:3" x14ac:dyDescent="0.2">
      <c r="C401" s="2" t="s">
        <v>3334</v>
      </c>
    </row>
    <row r="402" spans="3:3" x14ac:dyDescent="0.2">
      <c r="C402" s="2" t="s">
        <v>3300</v>
      </c>
    </row>
    <row r="403" spans="3:3" x14ac:dyDescent="0.2">
      <c r="C403" s="2" t="s">
        <v>3303</v>
      </c>
    </row>
    <row r="404" spans="3:3" x14ac:dyDescent="0.2">
      <c r="C404" s="2" t="s">
        <v>3364</v>
      </c>
    </row>
    <row r="405" spans="3:3" x14ac:dyDescent="0.2">
      <c r="C405" s="2" t="s">
        <v>3355</v>
      </c>
    </row>
    <row r="406" spans="3:3" x14ac:dyDescent="0.2">
      <c r="C406" s="2" t="s">
        <v>3354</v>
      </c>
    </row>
    <row r="407" spans="3:3" x14ac:dyDescent="0.2">
      <c r="C407" s="2" t="s">
        <v>3349</v>
      </c>
    </row>
    <row r="408" spans="3:3" x14ac:dyDescent="0.2">
      <c r="C408" s="2" t="s">
        <v>3344</v>
      </c>
    </row>
    <row r="409" spans="3:3" x14ac:dyDescent="0.2">
      <c r="C409" s="2" t="s">
        <v>3385</v>
      </c>
    </row>
    <row r="410" spans="3:3" x14ac:dyDescent="0.2">
      <c r="C410" s="2" t="s">
        <v>3388</v>
      </c>
    </row>
    <row r="411" spans="3:3" x14ac:dyDescent="0.2">
      <c r="C411" s="2" t="s">
        <v>3357</v>
      </c>
    </row>
    <row r="412" spans="3:3" x14ac:dyDescent="0.2">
      <c r="C412" s="2" t="s">
        <v>3387</v>
      </c>
    </row>
    <row r="413" spans="3:3" x14ac:dyDescent="0.2">
      <c r="C413" s="2" t="s">
        <v>3315</v>
      </c>
    </row>
    <row r="414" spans="3:3" x14ac:dyDescent="0.2">
      <c r="C414" s="2" t="s">
        <v>3324</v>
      </c>
    </row>
    <row r="415" spans="3:3" x14ac:dyDescent="0.2">
      <c r="C415" s="2" t="s">
        <v>3316</v>
      </c>
    </row>
    <row r="416" spans="3:3" x14ac:dyDescent="0.2">
      <c r="C416" s="2" t="s">
        <v>3319</v>
      </c>
    </row>
    <row r="417" spans="3:3" x14ac:dyDescent="0.2">
      <c r="C417" s="2" t="s">
        <v>3342</v>
      </c>
    </row>
    <row r="418" spans="3:3" x14ac:dyDescent="0.2">
      <c r="C418" s="2" t="s">
        <v>3284</v>
      </c>
    </row>
    <row r="419" spans="3:3" x14ac:dyDescent="0.2">
      <c r="C419" s="2" t="s">
        <v>3286</v>
      </c>
    </row>
    <row r="420" spans="3:3" x14ac:dyDescent="0.2">
      <c r="C420" s="2" t="s">
        <v>3323</v>
      </c>
    </row>
    <row r="421" spans="3:3" x14ac:dyDescent="0.2">
      <c r="C421" s="2" t="s">
        <v>3329</v>
      </c>
    </row>
    <row r="422" spans="3:3" x14ac:dyDescent="0.2">
      <c r="C422" s="2" t="s">
        <v>3283</v>
      </c>
    </row>
    <row r="423" spans="3:3" x14ac:dyDescent="0.2">
      <c r="C423" s="2" t="s">
        <v>3285</v>
      </c>
    </row>
    <row r="424" spans="3:3" x14ac:dyDescent="0.2">
      <c r="C424" s="2" t="s">
        <v>3292</v>
      </c>
    </row>
    <row r="425" spans="3:3" x14ac:dyDescent="0.2">
      <c r="C425" s="2" t="s">
        <v>3294</v>
      </c>
    </row>
    <row r="426" spans="3:3" x14ac:dyDescent="0.2">
      <c r="C426" s="2" t="s">
        <v>3267</v>
      </c>
    </row>
    <row r="427" spans="3:3" x14ac:dyDescent="0.2">
      <c r="C427" s="2" t="s">
        <v>3270</v>
      </c>
    </row>
    <row r="428" spans="3:3" x14ac:dyDescent="0.2">
      <c r="C428" s="2" t="s">
        <v>3321</v>
      </c>
    </row>
    <row r="429" spans="3:3" x14ac:dyDescent="0.2">
      <c r="C429" s="2" t="s">
        <v>3271</v>
      </c>
    </row>
    <row r="430" spans="3:3" x14ac:dyDescent="0.2">
      <c r="C430" s="2" t="s">
        <v>3263</v>
      </c>
    </row>
    <row r="431" spans="3:3" x14ac:dyDescent="0.2">
      <c r="C431" s="2" t="s">
        <v>3238</v>
      </c>
    </row>
    <row r="432" spans="3:3" x14ac:dyDescent="0.2">
      <c r="C432" s="2" t="s">
        <v>3258</v>
      </c>
    </row>
    <row r="433" spans="3:3" x14ac:dyDescent="0.2">
      <c r="C433" s="2" t="s">
        <v>3241</v>
      </c>
    </row>
    <row r="434" spans="3:3" x14ac:dyDescent="0.2">
      <c r="C434" s="2" t="s">
        <v>3245</v>
      </c>
    </row>
    <row r="435" spans="3:3" x14ac:dyDescent="0.2">
      <c r="C435" s="2" t="s">
        <v>3239</v>
      </c>
    </row>
    <row r="436" spans="3:3" x14ac:dyDescent="0.2">
      <c r="C436" s="2" t="s">
        <v>3332</v>
      </c>
    </row>
    <row r="437" spans="3:3" x14ac:dyDescent="0.2">
      <c r="C437" s="2" t="s">
        <v>3343</v>
      </c>
    </row>
    <row r="438" spans="3:3" x14ac:dyDescent="0.2">
      <c r="C438" s="2" t="s">
        <v>3330</v>
      </c>
    </row>
    <row r="439" spans="3:3" x14ac:dyDescent="0.2">
      <c r="C439" s="2" t="s">
        <v>3278</v>
      </c>
    </row>
    <row r="440" spans="3:3" x14ac:dyDescent="0.2">
      <c r="C440" s="2" t="s">
        <v>3326</v>
      </c>
    </row>
    <row r="441" spans="3:3" x14ac:dyDescent="0.2">
      <c r="C441" s="2" t="s">
        <v>3312</v>
      </c>
    </row>
    <row r="442" spans="3:3" x14ac:dyDescent="0.2">
      <c r="C442" s="2" t="s">
        <v>3313</v>
      </c>
    </row>
    <row r="443" spans="3:3" x14ac:dyDescent="0.2">
      <c r="C443" s="2" t="s">
        <v>3305</v>
      </c>
    </row>
    <row r="444" spans="3:3" x14ac:dyDescent="0.2">
      <c r="C444" s="2" t="s">
        <v>3276</v>
      </c>
    </row>
    <row r="445" spans="3:3" x14ac:dyDescent="0.2">
      <c r="C445" s="2" t="s">
        <v>3308</v>
      </c>
    </row>
    <row r="446" spans="3:3" x14ac:dyDescent="0.2">
      <c r="C446" s="2" t="s">
        <v>3279</v>
      </c>
    </row>
    <row r="447" spans="3:3" x14ac:dyDescent="0.2">
      <c r="C447" s="2" t="s">
        <v>3311</v>
      </c>
    </row>
    <row r="448" spans="3:3" x14ac:dyDescent="0.2">
      <c r="C448" s="2" t="s">
        <v>3708</v>
      </c>
    </row>
    <row r="449" spans="3:3" x14ac:dyDescent="0.2">
      <c r="C449" s="2" t="s">
        <v>3295</v>
      </c>
    </row>
    <row r="450" spans="3:3" x14ac:dyDescent="0.2">
      <c r="C450" s="2" t="s">
        <v>3272</v>
      </c>
    </row>
    <row r="451" spans="3:3" x14ac:dyDescent="0.2">
      <c r="C451" s="2" t="s">
        <v>3296</v>
      </c>
    </row>
    <row r="452" spans="3:3" x14ac:dyDescent="0.2">
      <c r="C452" s="2" t="s">
        <v>3281</v>
      </c>
    </row>
    <row r="453" spans="3:3" x14ac:dyDescent="0.2">
      <c r="C453" s="2" t="s">
        <v>3260</v>
      </c>
    </row>
    <row r="454" spans="3:3" x14ac:dyDescent="0.2">
      <c r="C454" s="2" t="s">
        <v>3264</v>
      </c>
    </row>
    <row r="455" spans="3:3" x14ac:dyDescent="0.2">
      <c r="C455" s="2" t="s">
        <v>3240</v>
      </c>
    </row>
    <row r="456" spans="3:3" x14ac:dyDescent="0.2">
      <c r="C456" s="2" t="s">
        <v>3228</v>
      </c>
    </row>
    <row r="457" spans="3:3" x14ac:dyDescent="0.2">
      <c r="C457" s="2" t="s">
        <v>3226</v>
      </c>
    </row>
    <row r="458" spans="3:3" x14ac:dyDescent="0.2">
      <c r="C458" s="2" t="s">
        <v>3209</v>
      </c>
    </row>
    <row r="459" spans="3:3" x14ac:dyDescent="0.2">
      <c r="C459" s="2" t="s">
        <v>3220</v>
      </c>
    </row>
    <row r="460" spans="3:3" x14ac:dyDescent="0.2">
      <c r="C460" s="2" t="s">
        <v>3229</v>
      </c>
    </row>
    <row r="461" spans="3:3" x14ac:dyDescent="0.2">
      <c r="C461" s="2" t="s">
        <v>3231</v>
      </c>
    </row>
    <row r="462" spans="3:3" x14ac:dyDescent="0.2">
      <c r="C462" s="2" t="s">
        <v>3307</v>
      </c>
    </row>
    <row r="463" spans="3:3" x14ac:dyDescent="0.2">
      <c r="C463" s="2" t="s">
        <v>3208</v>
      </c>
    </row>
    <row r="464" spans="3:3" x14ac:dyDescent="0.2">
      <c r="C464" s="2" t="s">
        <v>3215</v>
      </c>
    </row>
    <row r="465" spans="3:3" x14ac:dyDescent="0.2">
      <c r="C465" s="2" t="s">
        <v>3210</v>
      </c>
    </row>
    <row r="466" spans="3:3" x14ac:dyDescent="0.2">
      <c r="C466" s="2" t="s">
        <v>3211</v>
      </c>
    </row>
    <row r="467" spans="3:3" x14ac:dyDescent="0.2">
      <c r="C467" s="2" t="s">
        <v>3216</v>
      </c>
    </row>
    <row r="468" spans="3:3" x14ac:dyDescent="0.2">
      <c r="C468" s="2" t="s">
        <v>3212</v>
      </c>
    </row>
    <row r="469" spans="3:3" x14ac:dyDescent="0.2">
      <c r="C469" s="2" t="s">
        <v>3217</v>
      </c>
    </row>
    <row r="470" spans="3:3" x14ac:dyDescent="0.2">
      <c r="C470" s="2" t="s">
        <v>3202</v>
      </c>
    </row>
    <row r="471" spans="3:3" x14ac:dyDescent="0.2">
      <c r="C471" s="2" t="s">
        <v>3203</v>
      </c>
    </row>
    <row r="472" spans="3:3" x14ac:dyDescent="0.2">
      <c r="C472" s="2" t="s">
        <v>3255</v>
      </c>
    </row>
    <row r="473" spans="3:3" x14ac:dyDescent="0.2">
      <c r="C473" s="2" t="s">
        <v>3262</v>
      </c>
    </row>
    <row r="474" spans="3:3" x14ac:dyDescent="0.2">
      <c r="C474" s="2" t="s">
        <v>3253</v>
      </c>
    </row>
    <row r="475" spans="3:3" x14ac:dyDescent="0.2">
      <c r="C475" s="2" t="s">
        <v>3195</v>
      </c>
    </row>
    <row r="476" spans="3:3" x14ac:dyDescent="0.2">
      <c r="C476" s="2" t="s">
        <v>3234</v>
      </c>
    </row>
    <row r="477" spans="3:3" x14ac:dyDescent="0.2">
      <c r="C477" s="2" t="s">
        <v>3206</v>
      </c>
    </row>
    <row r="478" spans="3:3" x14ac:dyDescent="0.2">
      <c r="C478" s="2" t="s">
        <v>3207</v>
      </c>
    </row>
    <row r="479" spans="3:3" x14ac:dyDescent="0.2">
      <c r="C479" s="2" t="s">
        <v>3251</v>
      </c>
    </row>
    <row r="480" spans="3:3" x14ac:dyDescent="0.2">
      <c r="C480" s="2" t="s">
        <v>3237</v>
      </c>
    </row>
    <row r="481" spans="3:3" x14ac:dyDescent="0.2">
      <c r="C481" s="2" t="s">
        <v>3232</v>
      </c>
    </row>
    <row r="482" spans="3:3" x14ac:dyDescent="0.2">
      <c r="C482" s="2" t="s">
        <v>3192</v>
      </c>
    </row>
    <row r="483" spans="3:3" x14ac:dyDescent="0.2">
      <c r="C483" s="2" t="s">
        <v>3178</v>
      </c>
    </row>
    <row r="484" spans="3:3" x14ac:dyDescent="0.2">
      <c r="C484" s="2" t="s">
        <v>3236</v>
      </c>
    </row>
    <row r="485" spans="3:3" x14ac:dyDescent="0.2">
      <c r="C485" s="2" t="s">
        <v>3194</v>
      </c>
    </row>
    <row r="486" spans="3:3" x14ac:dyDescent="0.2">
      <c r="C486" s="2" t="s">
        <v>3249</v>
      </c>
    </row>
    <row r="487" spans="3:3" x14ac:dyDescent="0.2">
      <c r="C487" s="2" t="s">
        <v>3252</v>
      </c>
    </row>
    <row r="488" spans="3:3" x14ac:dyDescent="0.2">
      <c r="C488" s="2" t="s">
        <v>3204</v>
      </c>
    </row>
    <row r="489" spans="3:3" x14ac:dyDescent="0.2">
      <c r="C489" s="2" t="s">
        <v>3186</v>
      </c>
    </row>
    <row r="490" spans="3:3" x14ac:dyDescent="0.2">
      <c r="C490" s="2" t="s">
        <v>3189</v>
      </c>
    </row>
    <row r="491" spans="3:3" x14ac:dyDescent="0.2">
      <c r="C491" s="2" t="s">
        <v>3185</v>
      </c>
    </row>
    <row r="492" spans="3:3" x14ac:dyDescent="0.2">
      <c r="C492" s="2" t="s">
        <v>3102</v>
      </c>
    </row>
    <row r="493" spans="3:3" x14ac:dyDescent="0.2">
      <c r="C493" s="2" t="s">
        <v>3177</v>
      </c>
    </row>
    <row r="494" spans="3:3" x14ac:dyDescent="0.2">
      <c r="C494" s="2" t="s">
        <v>3173</v>
      </c>
    </row>
    <row r="495" spans="3:3" x14ac:dyDescent="0.2">
      <c r="C495" s="2" t="s">
        <v>3176</v>
      </c>
    </row>
    <row r="496" spans="3:3" x14ac:dyDescent="0.2">
      <c r="C496" s="2" t="s">
        <v>3104</v>
      </c>
    </row>
    <row r="497" spans="3:3" x14ac:dyDescent="0.2">
      <c r="C497" s="2" t="s">
        <v>3132</v>
      </c>
    </row>
    <row r="498" spans="3:3" x14ac:dyDescent="0.2">
      <c r="C498" s="2" t="s">
        <v>3121</v>
      </c>
    </row>
    <row r="499" spans="3:3" x14ac:dyDescent="0.2">
      <c r="C499" s="2" t="s">
        <v>3146</v>
      </c>
    </row>
    <row r="500" spans="3:3" x14ac:dyDescent="0.2">
      <c r="C500" s="2" t="s">
        <v>3137</v>
      </c>
    </row>
    <row r="501" spans="3:3" x14ac:dyDescent="0.2">
      <c r="C501" s="2" t="s">
        <v>3161</v>
      </c>
    </row>
    <row r="502" spans="3:3" x14ac:dyDescent="0.2">
      <c r="C502" s="2" t="s">
        <v>3149</v>
      </c>
    </row>
    <row r="503" spans="3:3" x14ac:dyDescent="0.2">
      <c r="C503" s="2" t="s">
        <v>3118</v>
      </c>
    </row>
    <row r="504" spans="3:3" x14ac:dyDescent="0.2">
      <c r="C504" s="2" t="s">
        <v>3197</v>
      </c>
    </row>
    <row r="505" spans="3:3" x14ac:dyDescent="0.2">
      <c r="C505" s="2" t="s">
        <v>3201</v>
      </c>
    </row>
    <row r="506" spans="3:3" x14ac:dyDescent="0.2">
      <c r="C506" s="2" t="s">
        <v>3233</v>
      </c>
    </row>
    <row r="507" spans="3:3" x14ac:dyDescent="0.2">
      <c r="C507" s="2" t="s">
        <v>3141</v>
      </c>
    </row>
    <row r="508" spans="3:3" x14ac:dyDescent="0.2">
      <c r="C508" s="2" t="s">
        <v>3159</v>
      </c>
    </row>
    <row r="509" spans="3:3" x14ac:dyDescent="0.2">
      <c r="C509" s="2" t="s">
        <v>3170</v>
      </c>
    </row>
    <row r="510" spans="3:3" x14ac:dyDescent="0.2">
      <c r="C510" s="2" t="s">
        <v>3089</v>
      </c>
    </row>
    <row r="511" spans="3:3" x14ac:dyDescent="0.2">
      <c r="C511" s="2" t="s">
        <v>3105</v>
      </c>
    </row>
    <row r="512" spans="3:3" x14ac:dyDescent="0.2">
      <c r="C512" s="2" t="s">
        <v>3160</v>
      </c>
    </row>
    <row r="513" spans="3:3" x14ac:dyDescent="0.2">
      <c r="C513" s="2" t="s">
        <v>3158</v>
      </c>
    </row>
    <row r="514" spans="3:3" x14ac:dyDescent="0.2">
      <c r="C514" s="2" t="s">
        <v>3136</v>
      </c>
    </row>
    <row r="515" spans="3:3" x14ac:dyDescent="0.2">
      <c r="C515" s="2" t="s">
        <v>3180</v>
      </c>
    </row>
    <row r="516" spans="3:3" x14ac:dyDescent="0.2">
      <c r="C516" s="2" t="s">
        <v>3150</v>
      </c>
    </row>
    <row r="517" spans="3:3" x14ac:dyDescent="0.2">
      <c r="C517" s="2" t="s">
        <v>3190</v>
      </c>
    </row>
    <row r="518" spans="3:3" x14ac:dyDescent="0.2">
      <c r="C518" s="2" t="s">
        <v>3131</v>
      </c>
    </row>
    <row r="519" spans="3:3" x14ac:dyDescent="0.2">
      <c r="C519" s="2" t="s">
        <v>3034</v>
      </c>
    </row>
    <row r="520" spans="3:3" x14ac:dyDescent="0.2">
      <c r="C520" s="2" t="s">
        <v>3182</v>
      </c>
    </row>
    <row r="521" spans="3:3" x14ac:dyDescent="0.2">
      <c r="C521" s="2" t="s">
        <v>3033</v>
      </c>
    </row>
    <row r="522" spans="3:3" x14ac:dyDescent="0.2">
      <c r="C522" s="2" t="s">
        <v>3090</v>
      </c>
    </row>
    <row r="523" spans="3:3" x14ac:dyDescent="0.2">
      <c r="C523" s="2" t="s">
        <v>3055</v>
      </c>
    </row>
    <row r="524" spans="3:3" x14ac:dyDescent="0.2">
      <c r="C524" s="2" t="s">
        <v>3068</v>
      </c>
    </row>
    <row r="525" spans="3:3" x14ac:dyDescent="0.2">
      <c r="C525" s="2" t="s">
        <v>3042</v>
      </c>
    </row>
    <row r="526" spans="3:3" x14ac:dyDescent="0.2">
      <c r="C526" s="2" t="s">
        <v>3171</v>
      </c>
    </row>
    <row r="527" spans="3:3" x14ac:dyDescent="0.2">
      <c r="C527" s="2" t="s">
        <v>3164</v>
      </c>
    </row>
    <row r="528" spans="3:3" x14ac:dyDescent="0.2">
      <c r="C528" s="2" t="s">
        <v>3027</v>
      </c>
    </row>
    <row r="529" spans="3:3" x14ac:dyDescent="0.2">
      <c r="C529" s="2" t="s">
        <v>3114</v>
      </c>
    </row>
    <row r="530" spans="3:3" x14ac:dyDescent="0.2">
      <c r="C530" s="2" t="s">
        <v>3122</v>
      </c>
    </row>
    <row r="531" spans="3:3" x14ac:dyDescent="0.2">
      <c r="C531" s="2" t="s">
        <v>3184</v>
      </c>
    </row>
    <row r="532" spans="3:3" x14ac:dyDescent="0.2">
      <c r="C532" s="2" t="s">
        <v>3116</v>
      </c>
    </row>
    <row r="533" spans="3:3" x14ac:dyDescent="0.2">
      <c r="C533" s="2" t="s">
        <v>3115</v>
      </c>
    </row>
    <row r="534" spans="3:3" x14ac:dyDescent="0.2">
      <c r="C534" s="2" t="s">
        <v>3127</v>
      </c>
    </row>
    <row r="535" spans="3:3" x14ac:dyDescent="0.2">
      <c r="C535" s="2" t="s">
        <v>3144</v>
      </c>
    </row>
    <row r="536" spans="3:3" x14ac:dyDescent="0.2">
      <c r="C536" s="2" t="s">
        <v>3162</v>
      </c>
    </row>
    <row r="537" spans="3:3" x14ac:dyDescent="0.2">
      <c r="C537" s="2" t="s">
        <v>3086</v>
      </c>
    </row>
    <row r="538" spans="3:3" x14ac:dyDescent="0.2">
      <c r="C538" s="2" t="s">
        <v>3096</v>
      </c>
    </row>
    <row r="539" spans="3:3" x14ac:dyDescent="0.2">
      <c r="C539" s="2" t="s">
        <v>3057</v>
      </c>
    </row>
    <row r="540" spans="3:3" x14ac:dyDescent="0.2">
      <c r="C540" s="2" t="s">
        <v>3047</v>
      </c>
    </row>
    <row r="541" spans="3:3" x14ac:dyDescent="0.2">
      <c r="C541" s="2" t="s">
        <v>3125</v>
      </c>
    </row>
    <row r="542" spans="3:3" x14ac:dyDescent="0.2">
      <c r="C542" s="2" t="s">
        <v>3077</v>
      </c>
    </row>
    <row r="543" spans="3:3" x14ac:dyDescent="0.2">
      <c r="C543" s="2" t="s">
        <v>3065</v>
      </c>
    </row>
    <row r="544" spans="3:3" x14ac:dyDescent="0.2">
      <c r="C544" s="2" t="s">
        <v>3066</v>
      </c>
    </row>
    <row r="545" spans="3:3" x14ac:dyDescent="0.2">
      <c r="C545" s="2" t="s">
        <v>3151</v>
      </c>
    </row>
    <row r="546" spans="3:3" x14ac:dyDescent="0.2">
      <c r="C546" s="2" t="s">
        <v>3148</v>
      </c>
    </row>
    <row r="547" spans="3:3" x14ac:dyDescent="0.2">
      <c r="C547" s="2" t="s">
        <v>3075</v>
      </c>
    </row>
    <row r="548" spans="3:3" x14ac:dyDescent="0.2">
      <c r="C548" s="2" t="s">
        <v>3053</v>
      </c>
    </row>
    <row r="549" spans="3:3" x14ac:dyDescent="0.2">
      <c r="C549" s="2" t="s">
        <v>3120</v>
      </c>
    </row>
    <row r="550" spans="3:3" x14ac:dyDescent="0.2">
      <c r="C550" s="2" t="s">
        <v>3156</v>
      </c>
    </row>
    <row r="551" spans="3:3" x14ac:dyDescent="0.2">
      <c r="C551" s="2" t="s">
        <v>3058</v>
      </c>
    </row>
    <row r="552" spans="3:3" x14ac:dyDescent="0.2">
      <c r="C552" s="2" t="s">
        <v>3064</v>
      </c>
    </row>
    <row r="553" spans="3:3" x14ac:dyDescent="0.2">
      <c r="C553" s="2" t="s">
        <v>3061</v>
      </c>
    </row>
    <row r="554" spans="3:3" x14ac:dyDescent="0.2">
      <c r="C554" s="2" t="s">
        <v>3039</v>
      </c>
    </row>
    <row r="555" spans="3:3" x14ac:dyDescent="0.2">
      <c r="C555" s="2" t="s">
        <v>3052</v>
      </c>
    </row>
    <row r="556" spans="3:3" x14ac:dyDescent="0.2">
      <c r="C556" s="2" t="s">
        <v>3168</v>
      </c>
    </row>
    <row r="557" spans="3:3" x14ac:dyDescent="0.2">
      <c r="C557" s="2" t="s">
        <v>3041</v>
      </c>
    </row>
    <row r="558" spans="3:3" x14ac:dyDescent="0.2">
      <c r="C558" s="2" t="s">
        <v>3071</v>
      </c>
    </row>
    <row r="559" spans="3:3" x14ac:dyDescent="0.2">
      <c r="C559" s="2" t="s">
        <v>3045</v>
      </c>
    </row>
    <row r="560" spans="3:3" x14ac:dyDescent="0.2">
      <c r="C560" s="2" t="s">
        <v>3050</v>
      </c>
    </row>
    <row r="561" spans="3:3" x14ac:dyDescent="0.2">
      <c r="C561" s="2" t="s">
        <v>3165</v>
      </c>
    </row>
    <row r="562" spans="3:3" x14ac:dyDescent="0.2">
      <c r="C562" s="2" t="s">
        <v>3087</v>
      </c>
    </row>
    <row r="563" spans="3:3" x14ac:dyDescent="0.2">
      <c r="C563" s="2" t="s">
        <v>3081</v>
      </c>
    </row>
    <row r="564" spans="3:3" x14ac:dyDescent="0.2">
      <c r="C564" s="2" t="s">
        <v>3093</v>
      </c>
    </row>
    <row r="565" spans="3:3" x14ac:dyDescent="0.2">
      <c r="C565" s="2" t="s">
        <v>3099</v>
      </c>
    </row>
    <row r="566" spans="3:3" x14ac:dyDescent="0.2">
      <c r="C566" s="2" t="s">
        <v>3026</v>
      </c>
    </row>
    <row r="567" spans="3:3" x14ac:dyDescent="0.2">
      <c r="C567" s="2" t="s">
        <v>3035</v>
      </c>
    </row>
    <row r="568" spans="3:3" x14ac:dyDescent="0.2">
      <c r="C568" s="2" t="s">
        <v>3798</v>
      </c>
    </row>
    <row r="569" spans="3:3" x14ac:dyDescent="0.2">
      <c r="C569" s="2" t="s">
        <v>3032</v>
      </c>
    </row>
    <row r="570" spans="3:3" x14ac:dyDescent="0.2">
      <c r="C570" s="2" t="s">
        <v>3084</v>
      </c>
    </row>
    <row r="571" spans="3:3" x14ac:dyDescent="0.2">
      <c r="C571" s="2" t="s">
        <v>3051</v>
      </c>
    </row>
    <row r="572" spans="3:3" x14ac:dyDescent="0.2">
      <c r="C572" s="2" t="s">
        <v>3043</v>
      </c>
    </row>
    <row r="573" spans="3:3" x14ac:dyDescent="0.2">
      <c r="C573" s="2" t="s">
        <v>3799</v>
      </c>
    </row>
    <row r="574" spans="3:3" x14ac:dyDescent="0.2">
      <c r="C574" s="2" t="s">
        <v>3169</v>
      </c>
    </row>
    <row r="575" spans="3:3" x14ac:dyDescent="0.2">
      <c r="C575" s="2" t="s">
        <v>3800</v>
      </c>
    </row>
    <row r="576" spans="3:3" x14ac:dyDescent="0.2">
      <c r="C576" s="2" t="s">
        <v>3088</v>
      </c>
    </row>
    <row r="577" spans="3:3" x14ac:dyDescent="0.2">
      <c r="C577" s="2" t="s">
        <v>3801</v>
      </c>
    </row>
    <row r="578" spans="3:3" x14ac:dyDescent="0.2">
      <c r="C578" s="2" t="s">
        <v>3094</v>
      </c>
    </row>
    <row r="579" spans="3:3" x14ac:dyDescent="0.2">
      <c r="C579" s="2" t="s">
        <v>3092</v>
      </c>
    </row>
    <row r="580" spans="3:3" x14ac:dyDescent="0.2">
      <c r="C580" s="2" t="s">
        <v>3082</v>
      </c>
    </row>
    <row r="581" spans="3:3" x14ac:dyDescent="0.2">
      <c r="C581" s="2" t="s">
        <v>3091</v>
      </c>
    </row>
    <row r="582" spans="3:3" x14ac:dyDescent="0.2">
      <c r="C582" s="2" t="s">
        <v>3062</v>
      </c>
    </row>
    <row r="583" spans="3:3" x14ac:dyDescent="0.2">
      <c r="C583" s="2" t="s">
        <v>3046</v>
      </c>
    </row>
    <row r="584" spans="3:3" x14ac:dyDescent="0.2">
      <c r="C584" s="2" t="s">
        <v>3031</v>
      </c>
    </row>
    <row r="585" spans="3:3" x14ac:dyDescent="0.2">
      <c r="C585" s="2" t="s">
        <v>3802</v>
      </c>
    </row>
    <row r="586" spans="3:3" x14ac:dyDescent="0.2">
      <c r="C586" s="2" t="s">
        <v>3098</v>
      </c>
    </row>
    <row r="587" spans="3:3" x14ac:dyDescent="0.2">
      <c r="C587" s="2" t="s">
        <v>3803</v>
      </c>
    </row>
    <row r="588" spans="3:3" x14ac:dyDescent="0.2">
      <c r="C588" s="2" t="s">
        <v>3036</v>
      </c>
    </row>
    <row r="589" spans="3:3" x14ac:dyDescent="0.2">
      <c r="C589" s="2" t="s">
        <v>3100</v>
      </c>
    </row>
    <row r="590" spans="3:3" x14ac:dyDescent="0.2">
      <c r="C590" s="2" t="s">
        <v>3804</v>
      </c>
    </row>
    <row r="591" spans="3:3" x14ac:dyDescent="0.2">
      <c r="C591" s="2" t="s">
        <v>3805</v>
      </c>
    </row>
    <row r="592" spans="3:3" x14ac:dyDescent="0.2">
      <c r="C592" s="2" t="s">
        <v>3101</v>
      </c>
    </row>
    <row r="593" spans="3:3" x14ac:dyDescent="0.2">
      <c r="C593" s="2" t="s">
        <v>3806</v>
      </c>
    </row>
    <row r="594" spans="3:3" x14ac:dyDescent="0.2">
      <c r="C594" s="2" t="s">
        <v>3807</v>
      </c>
    </row>
    <row r="595" spans="3:3" x14ac:dyDescent="0.2">
      <c r="C595" s="2" t="s">
        <v>3037</v>
      </c>
    </row>
    <row r="596" spans="3:3" x14ac:dyDescent="0.2">
      <c r="C596" s="2" t="s">
        <v>3808</v>
      </c>
    </row>
    <row r="597" spans="3:3" x14ac:dyDescent="0.2">
      <c r="C597" s="2" t="s">
        <v>3809</v>
      </c>
    </row>
    <row r="598" spans="3:3" x14ac:dyDescent="0.2">
      <c r="C598" s="2" t="s">
        <v>3810</v>
      </c>
    </row>
    <row r="599" spans="3:3" x14ac:dyDescent="0.2">
      <c r="C599" s="2" t="s">
        <v>3811</v>
      </c>
    </row>
    <row r="600" spans="3:3" x14ac:dyDescent="0.2">
      <c r="C600" s="2" t="s">
        <v>3812</v>
      </c>
    </row>
    <row r="601" spans="3:3" x14ac:dyDescent="0.2">
      <c r="C601" s="2" t="s">
        <v>3813</v>
      </c>
    </row>
    <row r="602" spans="3:3" x14ac:dyDescent="0.2">
      <c r="C602" s="2" t="s">
        <v>3814</v>
      </c>
    </row>
    <row r="603" spans="3:3" x14ac:dyDescent="0.2">
      <c r="C603" s="2" t="s">
        <v>3815</v>
      </c>
    </row>
    <row r="604" spans="3:3" x14ac:dyDescent="0.2">
      <c r="C604" s="2" t="s">
        <v>3816</v>
      </c>
    </row>
    <row r="605" spans="3:3" x14ac:dyDescent="0.2">
      <c r="C605" s="2" t="s">
        <v>3817</v>
      </c>
    </row>
    <row r="606" spans="3:3" x14ac:dyDescent="0.2">
      <c r="C606" s="2" t="s">
        <v>3818</v>
      </c>
    </row>
    <row r="607" spans="3:3" x14ac:dyDescent="0.2">
      <c r="C607" s="2" t="s">
        <v>3819</v>
      </c>
    </row>
    <row r="608" spans="3:3" x14ac:dyDescent="0.2">
      <c r="C608" s="2" t="s">
        <v>3820</v>
      </c>
    </row>
    <row r="609" spans="3:3" x14ac:dyDescent="0.2">
      <c r="C609" s="2" t="s">
        <v>3821</v>
      </c>
    </row>
    <row r="610" spans="3:3" x14ac:dyDescent="0.2">
      <c r="C610" s="2" t="s">
        <v>3822</v>
      </c>
    </row>
    <row r="611" spans="3:3" x14ac:dyDescent="0.2">
      <c r="C611" s="2" t="s">
        <v>3823</v>
      </c>
    </row>
    <row r="612" spans="3:3" x14ac:dyDescent="0.2">
      <c r="C612" s="2" t="s">
        <v>3824</v>
      </c>
    </row>
    <row r="613" spans="3:3" x14ac:dyDescent="0.2">
      <c r="C613" s="2" t="s">
        <v>3825</v>
      </c>
    </row>
    <row r="614" spans="3:3" x14ac:dyDescent="0.2">
      <c r="C614" s="2" t="s">
        <v>3826</v>
      </c>
    </row>
    <row r="615" spans="3:3" x14ac:dyDescent="0.2">
      <c r="C615" s="2" t="s">
        <v>3827</v>
      </c>
    </row>
    <row r="616" spans="3:3" x14ac:dyDescent="0.2">
      <c r="C616" s="2" t="s">
        <v>3828</v>
      </c>
    </row>
    <row r="617" spans="3:3" x14ac:dyDescent="0.2">
      <c r="C617" s="2" t="s">
        <v>3829</v>
      </c>
    </row>
    <row r="618" spans="3:3" x14ac:dyDescent="0.2">
      <c r="C618" s="2" t="s">
        <v>3830</v>
      </c>
    </row>
    <row r="619" spans="3:3" x14ac:dyDescent="0.2">
      <c r="C619" s="2" t="s">
        <v>3831</v>
      </c>
    </row>
    <row r="620" spans="3:3" x14ac:dyDescent="0.2">
      <c r="C620" s="2" t="s">
        <v>3832</v>
      </c>
    </row>
    <row r="621" spans="3:3" x14ac:dyDescent="0.2">
      <c r="C621" s="2" t="s">
        <v>3833</v>
      </c>
    </row>
    <row r="622" spans="3:3" x14ac:dyDescent="0.2">
      <c r="C622" s="2" t="s">
        <v>3834</v>
      </c>
    </row>
    <row r="623" spans="3:3" x14ac:dyDescent="0.2">
      <c r="C623" s="2" t="s">
        <v>3835</v>
      </c>
    </row>
    <row r="624" spans="3:3" x14ac:dyDescent="0.2">
      <c r="C624" s="2" t="s">
        <v>3836</v>
      </c>
    </row>
    <row r="625" spans="3:3" x14ac:dyDescent="0.2">
      <c r="C625" s="2" t="s">
        <v>3837</v>
      </c>
    </row>
    <row r="626" spans="3:3" x14ac:dyDescent="0.2">
      <c r="C626" s="2" t="s">
        <v>3838</v>
      </c>
    </row>
    <row r="627" spans="3:3" x14ac:dyDescent="0.2">
      <c r="C627" s="2" t="s">
        <v>3839</v>
      </c>
    </row>
    <row r="628" spans="3:3" x14ac:dyDescent="0.2">
      <c r="C628" s="2" t="s">
        <v>3840</v>
      </c>
    </row>
    <row r="629" spans="3:3" x14ac:dyDescent="0.2">
      <c r="C629" s="2" t="s">
        <v>3841</v>
      </c>
    </row>
    <row r="630" spans="3:3" x14ac:dyDescent="0.2">
      <c r="C630" s="2" t="s">
        <v>3842</v>
      </c>
    </row>
    <row r="631" spans="3:3" x14ac:dyDescent="0.2">
      <c r="C631" s="2" t="s">
        <v>3843</v>
      </c>
    </row>
    <row r="632" spans="3:3" x14ac:dyDescent="0.2">
      <c r="C632" s="2" t="s">
        <v>3844</v>
      </c>
    </row>
    <row r="633" spans="3:3" x14ac:dyDescent="0.2">
      <c r="C633" s="2" t="s">
        <v>3845</v>
      </c>
    </row>
    <row r="634" spans="3:3" x14ac:dyDescent="0.2">
      <c r="C634" s="2" t="s">
        <v>3846</v>
      </c>
    </row>
    <row r="635" spans="3:3" x14ac:dyDescent="0.2">
      <c r="C635" s="2" t="s">
        <v>3847</v>
      </c>
    </row>
    <row r="636" spans="3:3" x14ac:dyDescent="0.2">
      <c r="C636" s="2" t="s">
        <v>3848</v>
      </c>
    </row>
    <row r="637" spans="3:3" x14ac:dyDescent="0.2">
      <c r="C637" s="2" t="s">
        <v>3849</v>
      </c>
    </row>
    <row r="638" spans="3:3" x14ac:dyDescent="0.2">
      <c r="C638" s="2" t="s">
        <v>3850</v>
      </c>
    </row>
    <row r="639" spans="3:3" x14ac:dyDescent="0.2">
      <c r="C639" s="2" t="s">
        <v>3851</v>
      </c>
    </row>
    <row r="640" spans="3:3" x14ac:dyDescent="0.2">
      <c r="C640" s="2" t="s">
        <v>3852</v>
      </c>
    </row>
    <row r="641" spans="3:3" x14ac:dyDescent="0.2">
      <c r="C641" s="2" t="s">
        <v>3853</v>
      </c>
    </row>
    <row r="642" spans="3:3" x14ac:dyDescent="0.2">
      <c r="C642" s="2" t="s">
        <v>3854</v>
      </c>
    </row>
    <row r="643" spans="3:3" x14ac:dyDescent="0.2">
      <c r="C643" s="2" t="s">
        <v>3855</v>
      </c>
    </row>
    <row r="644" spans="3:3" x14ac:dyDescent="0.2">
      <c r="C644" s="2" t="s">
        <v>3856</v>
      </c>
    </row>
    <row r="645" spans="3:3" x14ac:dyDescent="0.2">
      <c r="C645" s="2" t="s">
        <v>3857</v>
      </c>
    </row>
    <row r="646" spans="3:3" x14ac:dyDescent="0.2">
      <c r="C646" s="2" t="s">
        <v>3858</v>
      </c>
    </row>
    <row r="647" spans="3:3" x14ac:dyDescent="0.2">
      <c r="C647" s="2" t="s">
        <v>3859</v>
      </c>
    </row>
    <row r="648" spans="3:3" x14ac:dyDescent="0.2">
      <c r="C648" s="2" t="s">
        <v>3860</v>
      </c>
    </row>
    <row r="649" spans="3:3" x14ac:dyDescent="0.2">
      <c r="C649" s="2" t="s">
        <v>3861</v>
      </c>
    </row>
    <row r="650" spans="3:3" x14ac:dyDescent="0.2">
      <c r="C650" s="2" t="s">
        <v>3862</v>
      </c>
    </row>
    <row r="651" spans="3:3" x14ac:dyDescent="0.2">
      <c r="C651" s="2" t="s">
        <v>3863</v>
      </c>
    </row>
    <row r="652" spans="3:3" x14ac:dyDescent="0.2">
      <c r="C652" s="2" t="s">
        <v>3864</v>
      </c>
    </row>
    <row r="653" spans="3:3" x14ac:dyDescent="0.2">
      <c r="C653" s="2" t="s">
        <v>3865</v>
      </c>
    </row>
    <row r="654" spans="3:3" x14ac:dyDescent="0.2">
      <c r="C654" s="2" t="s">
        <v>3866</v>
      </c>
    </row>
    <row r="655" spans="3:3" x14ac:dyDescent="0.2">
      <c r="C655" s="2" t="s">
        <v>3867</v>
      </c>
    </row>
    <row r="656" spans="3:3" x14ac:dyDescent="0.2">
      <c r="C656" s="2" t="s">
        <v>3868</v>
      </c>
    </row>
    <row r="657" spans="3:3" x14ac:dyDescent="0.2">
      <c r="C657" s="2" t="s">
        <v>3869</v>
      </c>
    </row>
    <row r="658" spans="3:3" x14ac:dyDescent="0.2">
      <c r="C658" s="2" t="s">
        <v>3870</v>
      </c>
    </row>
    <row r="659" spans="3:3" x14ac:dyDescent="0.2">
      <c r="C659" s="2" t="s">
        <v>3871</v>
      </c>
    </row>
    <row r="660" spans="3:3" x14ac:dyDescent="0.2">
      <c r="C660" s="2" t="s">
        <v>3872</v>
      </c>
    </row>
    <row r="661" spans="3:3" x14ac:dyDescent="0.2">
      <c r="C661" s="2" t="s">
        <v>3873</v>
      </c>
    </row>
    <row r="662" spans="3:3" x14ac:dyDescent="0.2">
      <c r="C662" s="2" t="s">
        <v>3874</v>
      </c>
    </row>
    <row r="663" spans="3:3" x14ac:dyDescent="0.2">
      <c r="C663" s="2" t="s">
        <v>3875</v>
      </c>
    </row>
    <row r="664" spans="3:3" x14ac:dyDescent="0.2">
      <c r="C664" s="2" t="s">
        <v>3876</v>
      </c>
    </row>
    <row r="665" spans="3:3" x14ac:dyDescent="0.2">
      <c r="C665" s="2" t="s">
        <v>3877</v>
      </c>
    </row>
    <row r="666" spans="3:3" x14ac:dyDescent="0.2">
      <c r="C666" s="2" t="s">
        <v>3878</v>
      </c>
    </row>
    <row r="667" spans="3:3" x14ac:dyDescent="0.2">
      <c r="C667" s="2" t="s">
        <v>3879</v>
      </c>
    </row>
    <row r="668" spans="3:3" x14ac:dyDescent="0.2">
      <c r="C668" s="2" t="s">
        <v>3880</v>
      </c>
    </row>
    <row r="669" spans="3:3" x14ac:dyDescent="0.2">
      <c r="C669" s="2" t="s">
        <v>3881</v>
      </c>
    </row>
    <row r="670" spans="3:3" x14ac:dyDescent="0.2">
      <c r="C670" s="2" t="s">
        <v>3882</v>
      </c>
    </row>
    <row r="671" spans="3:3" x14ac:dyDescent="0.2">
      <c r="C671" s="2" t="s">
        <v>3883</v>
      </c>
    </row>
    <row r="672" spans="3:3" x14ac:dyDescent="0.2">
      <c r="C672" s="2" t="s">
        <v>3884</v>
      </c>
    </row>
    <row r="673" spans="3:3" x14ac:dyDescent="0.2">
      <c r="C673" s="2" t="s">
        <v>3885</v>
      </c>
    </row>
    <row r="674" spans="3:3" x14ac:dyDescent="0.2">
      <c r="C674" s="2" t="s">
        <v>3886</v>
      </c>
    </row>
    <row r="675" spans="3:3" x14ac:dyDescent="0.2">
      <c r="C675" s="2" t="s">
        <v>3887</v>
      </c>
    </row>
    <row r="676" spans="3:3" x14ac:dyDescent="0.2">
      <c r="C676" s="2" t="s">
        <v>3888</v>
      </c>
    </row>
    <row r="677" spans="3:3" x14ac:dyDescent="0.2">
      <c r="C677" s="2" t="s">
        <v>3889</v>
      </c>
    </row>
    <row r="678" spans="3:3" x14ac:dyDescent="0.2">
      <c r="C678" s="2" t="s">
        <v>3890</v>
      </c>
    </row>
    <row r="679" spans="3:3" x14ac:dyDescent="0.2">
      <c r="C679" s="2" t="s">
        <v>3891</v>
      </c>
    </row>
    <row r="680" spans="3:3" x14ac:dyDescent="0.2">
      <c r="C680" s="2" t="s">
        <v>3892</v>
      </c>
    </row>
    <row r="681" spans="3:3" x14ac:dyDescent="0.2">
      <c r="C681" s="2" t="s">
        <v>3893</v>
      </c>
    </row>
    <row r="682" spans="3:3" x14ac:dyDescent="0.2">
      <c r="C682" s="2" t="s">
        <v>3894</v>
      </c>
    </row>
    <row r="683" spans="3:3" x14ac:dyDescent="0.2">
      <c r="C683" s="2" t="s">
        <v>3895</v>
      </c>
    </row>
    <row r="684" spans="3:3" x14ac:dyDescent="0.2">
      <c r="C684" s="2" t="s">
        <v>3896</v>
      </c>
    </row>
    <row r="685" spans="3:3" x14ac:dyDescent="0.2">
      <c r="C685" s="2" t="s">
        <v>3897</v>
      </c>
    </row>
    <row r="686" spans="3:3" x14ac:dyDescent="0.2">
      <c r="C686" s="2" t="s">
        <v>3898</v>
      </c>
    </row>
    <row r="687" spans="3:3" x14ac:dyDescent="0.2">
      <c r="C687" s="2" t="s">
        <v>3899</v>
      </c>
    </row>
    <row r="688" spans="3:3" x14ac:dyDescent="0.2">
      <c r="C688" s="2" t="s">
        <v>3900</v>
      </c>
    </row>
    <row r="689" spans="3:3" x14ac:dyDescent="0.2">
      <c r="C689" s="2" t="s">
        <v>3901</v>
      </c>
    </row>
    <row r="690" spans="3:3" x14ac:dyDescent="0.2">
      <c r="C690" s="2" t="s">
        <v>3902</v>
      </c>
    </row>
    <row r="691" spans="3:3" x14ac:dyDescent="0.2">
      <c r="C691" s="2" t="s">
        <v>3377</v>
      </c>
    </row>
    <row r="692" spans="3:3" x14ac:dyDescent="0.2">
      <c r="C692" s="2" t="s">
        <v>3275</v>
      </c>
    </row>
    <row r="693" spans="3:3" x14ac:dyDescent="0.2">
      <c r="C693" s="2" t="s">
        <v>3044</v>
      </c>
    </row>
    <row r="694" spans="3:3" x14ac:dyDescent="0.2">
      <c r="C694" s="2" t="s">
        <v>3903</v>
      </c>
    </row>
    <row r="695" spans="3:3" x14ac:dyDescent="0.2">
      <c r="C695" s="2" t="s">
        <v>3904</v>
      </c>
    </row>
    <row r="696" spans="3:3" x14ac:dyDescent="0.2">
      <c r="C696" s="2" t="s">
        <v>3905</v>
      </c>
    </row>
    <row r="697" spans="3:3" x14ac:dyDescent="0.2">
      <c r="C697" s="2" t="s">
        <v>3108</v>
      </c>
    </row>
    <row r="698" spans="3:3" x14ac:dyDescent="0.2">
      <c r="C698" s="2" t="s">
        <v>3155</v>
      </c>
    </row>
    <row r="699" spans="3:3" x14ac:dyDescent="0.2">
      <c r="C699" s="2" t="s">
        <v>3906</v>
      </c>
    </row>
    <row r="700" spans="3:3" x14ac:dyDescent="0.2">
      <c r="C700" s="2" t="s">
        <v>3907</v>
      </c>
    </row>
    <row r="701" spans="3:3" x14ac:dyDescent="0.2">
      <c r="C701" s="2" t="s">
        <v>3908</v>
      </c>
    </row>
    <row r="702" spans="3:3" x14ac:dyDescent="0.2">
      <c r="C702" s="2" t="s">
        <v>3128</v>
      </c>
    </row>
    <row r="703" spans="3:3" x14ac:dyDescent="0.2">
      <c r="C703" s="2" t="s">
        <v>3179</v>
      </c>
    </row>
    <row r="704" spans="3:3" x14ac:dyDescent="0.2">
      <c r="C704" s="2" t="s">
        <v>3225</v>
      </c>
    </row>
    <row r="705" spans="3:3" x14ac:dyDescent="0.2">
      <c r="C705" s="2" t="s">
        <v>3219</v>
      </c>
    </row>
    <row r="706" spans="3:3" x14ac:dyDescent="0.2">
      <c r="C706" s="2" t="s">
        <v>3909</v>
      </c>
    </row>
    <row r="707" spans="3:3" x14ac:dyDescent="0.2">
      <c r="C707" s="2" t="s">
        <v>3254</v>
      </c>
    </row>
    <row r="708" spans="3:3" x14ac:dyDescent="0.2">
      <c r="C708" s="2" t="s">
        <v>3133</v>
      </c>
    </row>
  </sheetData>
  <mergeCells count="3">
    <mergeCell ref="A3:A4"/>
    <mergeCell ref="A130:L130"/>
    <mergeCell ref="O130:P130"/>
  </mergeCells>
  <conditionalFormatting sqref="B3">
    <cfRule type="duplicateValues" dxfId="151" priority="3"/>
  </conditionalFormatting>
  <conditionalFormatting sqref="B4:B129">
    <cfRule type="duplicateValues" dxfId="150" priority="60"/>
  </conditionalFormatting>
  <conditionalFormatting sqref="C132:C709">
    <cfRule type="duplicateValues" dxfId="149" priority="2"/>
  </conditionalFormatting>
  <conditionalFormatting sqref="C1:C1048576">
    <cfRule type="duplicateValues" dxfId="148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4"/>
  <sheetViews>
    <sheetView zoomScale="110" zoomScaleNormal="110" workbookViewId="0">
      <pane xSplit="3" ySplit="2" topLeftCell="D3" activePane="bottomRight" state="frozen"/>
      <selection activeCell="F207" sqref="F207"/>
      <selection pane="topRight" activeCell="F207" sqref="F207"/>
      <selection pane="bottomLeft" activeCell="F207" sqref="F207"/>
      <selection pane="bottomRight" activeCell="I9" sqref="I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141" t="s">
        <v>3493</v>
      </c>
      <c r="B3" s="73" t="s">
        <v>3494</v>
      </c>
      <c r="C3" s="9" t="s">
        <v>3495</v>
      </c>
      <c r="D3" s="75" t="s">
        <v>426</v>
      </c>
      <c r="E3" s="13">
        <v>44425</v>
      </c>
      <c r="F3" s="75" t="s">
        <v>1452</v>
      </c>
      <c r="G3" s="13">
        <v>44427</v>
      </c>
      <c r="H3" s="10" t="s">
        <v>2180</v>
      </c>
      <c r="I3" s="1">
        <v>90</v>
      </c>
      <c r="J3" s="1">
        <v>62</v>
      </c>
      <c r="K3" s="1">
        <v>40</v>
      </c>
      <c r="L3" s="1">
        <v>20</v>
      </c>
      <c r="M3" s="79">
        <v>55.8</v>
      </c>
      <c r="N3" s="8">
        <v>56</v>
      </c>
      <c r="O3" s="62">
        <v>3000</v>
      </c>
      <c r="P3" s="63">
        <f>Table22452368910111213141516171819202122242345672345689101112131415161718192021222324252627282930313233[[#This Row],[PEMBULATAN]]*O3</f>
        <v>168000</v>
      </c>
    </row>
    <row r="4" spans="1:16" ht="39" customHeight="1" x14ac:dyDescent="0.2">
      <c r="A4" s="142"/>
      <c r="B4" s="74"/>
      <c r="C4" s="9" t="s">
        <v>3496</v>
      </c>
      <c r="D4" s="75" t="s">
        <v>426</v>
      </c>
      <c r="E4" s="13">
        <v>44425</v>
      </c>
      <c r="F4" s="75" t="s">
        <v>1452</v>
      </c>
      <c r="G4" s="13">
        <v>44427</v>
      </c>
      <c r="H4" s="10" t="s">
        <v>2180</v>
      </c>
      <c r="I4" s="1">
        <v>70</v>
      </c>
      <c r="J4" s="1">
        <v>50</v>
      </c>
      <c r="K4" s="1">
        <v>22</v>
      </c>
      <c r="L4" s="1">
        <v>7</v>
      </c>
      <c r="M4" s="79">
        <v>19.25</v>
      </c>
      <c r="N4" s="8">
        <v>19</v>
      </c>
      <c r="O4" s="62">
        <v>3000</v>
      </c>
      <c r="P4" s="63">
        <f>Table22452368910111213141516171819202122242345672345689101112131415161718192021222324252627282930313233[[#This Row],[PEMBULATAN]]*O4</f>
        <v>57000</v>
      </c>
    </row>
    <row r="5" spans="1:16" ht="39" customHeight="1" x14ac:dyDescent="0.2">
      <c r="A5" s="90"/>
      <c r="B5" s="74"/>
      <c r="C5" s="85" t="s">
        <v>3497</v>
      </c>
      <c r="D5" s="77" t="s">
        <v>426</v>
      </c>
      <c r="E5" s="13">
        <v>44425</v>
      </c>
      <c r="F5" s="75" t="s">
        <v>1452</v>
      </c>
      <c r="G5" s="13">
        <v>44427</v>
      </c>
      <c r="H5" s="76" t="s">
        <v>2180</v>
      </c>
      <c r="I5" s="15">
        <v>70</v>
      </c>
      <c r="J5" s="15">
        <v>63</v>
      </c>
      <c r="K5" s="15">
        <v>33</v>
      </c>
      <c r="L5" s="15">
        <v>12</v>
      </c>
      <c r="M5" s="80">
        <v>36.3825</v>
      </c>
      <c r="N5" s="71">
        <v>36</v>
      </c>
      <c r="O5" s="62">
        <v>3000</v>
      </c>
      <c r="P5" s="63">
        <f>Table22452368910111213141516171819202122242345672345689101112131415161718192021222324252627282930313233[[#This Row],[PEMBULATAN]]*O5</f>
        <v>108000</v>
      </c>
    </row>
    <row r="6" spans="1:16" ht="22.5" customHeight="1" x14ac:dyDescent="0.2">
      <c r="A6" s="143" t="s">
        <v>32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5"/>
      <c r="M6" s="78">
        <f>SUBTOTAL(109,Table22452368910111213141516171819202122242345672345689101112131415161718192021222324252627282930313233[KG VOLUME])</f>
        <v>111.4325</v>
      </c>
      <c r="N6" s="66">
        <f>SUM(N3:N5)</f>
        <v>111</v>
      </c>
      <c r="O6" s="146">
        <f>SUM(P3:P5)</f>
        <v>333000</v>
      </c>
      <c r="P6" s="147"/>
    </row>
    <row r="7" spans="1:16" ht="22.5" customHeight="1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  <c r="N7" s="84" t="s">
        <v>53</v>
      </c>
      <c r="O7" s="83"/>
      <c r="P7" s="83">
        <f>O6*10%</f>
        <v>33300</v>
      </c>
    </row>
    <row r="8" spans="1:16" x14ac:dyDescent="0.2">
      <c r="A8" s="11"/>
      <c r="B8" s="54" t="s">
        <v>46</v>
      </c>
      <c r="C8" s="53"/>
      <c r="D8" s="55" t="s">
        <v>47</v>
      </c>
      <c r="H8" s="61"/>
      <c r="N8" s="60" t="s">
        <v>33</v>
      </c>
      <c r="P8" s="67">
        <f>O6*1%</f>
        <v>3330</v>
      </c>
    </row>
    <row r="9" spans="1:16" x14ac:dyDescent="0.2">
      <c r="A9" s="11"/>
      <c r="H9" s="61"/>
      <c r="N9" s="60" t="s">
        <v>34</v>
      </c>
      <c r="P9" s="69">
        <v>0</v>
      </c>
    </row>
    <row r="10" spans="1:16" ht="15.75" thickBot="1" x14ac:dyDescent="0.25">
      <c r="A10" s="11"/>
      <c r="H10" s="61"/>
      <c r="N10" s="60" t="s">
        <v>35</v>
      </c>
      <c r="P10" s="69">
        <v>0</v>
      </c>
    </row>
    <row r="11" spans="1:16" x14ac:dyDescent="0.2">
      <c r="A11" s="11"/>
      <c r="H11" s="61"/>
      <c r="N11" s="64" t="s">
        <v>36</v>
      </c>
      <c r="O11" s="65"/>
      <c r="P11" s="68">
        <f>O6-P7+P8</f>
        <v>303030</v>
      </c>
    </row>
    <row r="12" spans="1:16" x14ac:dyDescent="0.2">
      <c r="B12" s="54"/>
      <c r="C12" s="53"/>
      <c r="D12" s="55"/>
    </row>
    <row r="14" spans="1:16" x14ac:dyDescent="0.2">
      <c r="A14" s="11"/>
      <c r="H14" s="61"/>
      <c r="P14" s="70"/>
    </row>
    <row r="15" spans="1:16" x14ac:dyDescent="0.2">
      <c r="A15" s="11"/>
      <c r="H15" s="61"/>
      <c r="O15" s="56"/>
      <c r="P15" s="70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">
      <c r="A18" s="11"/>
      <c r="B18" s="2"/>
      <c r="C18" s="53" t="s">
        <v>3713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3714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3715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3402</v>
      </c>
      <c r="E21" s="12"/>
      <c r="H21" s="61"/>
      <c r="N21" s="14"/>
      <c r="O21" s="14"/>
      <c r="P21" s="14"/>
    </row>
    <row r="22" spans="1:16" s="3" customFormat="1" x14ac:dyDescent="0.2">
      <c r="A22" s="11"/>
      <c r="B22" s="2"/>
      <c r="C22" s="53" t="s">
        <v>3716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3399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3717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3383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3393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3394</v>
      </c>
      <c r="E27" s="12"/>
      <c r="H27" s="61"/>
      <c r="N27" s="14"/>
      <c r="O27" s="14"/>
      <c r="P27" s="14"/>
    </row>
    <row r="28" spans="1:16" x14ac:dyDescent="0.2">
      <c r="C28" s="2" t="s">
        <v>3382</v>
      </c>
    </row>
    <row r="29" spans="1:16" x14ac:dyDescent="0.2">
      <c r="C29" s="2" t="s">
        <v>3371</v>
      </c>
    </row>
    <row r="30" spans="1:16" x14ac:dyDescent="0.2">
      <c r="C30" s="2" t="s">
        <v>3362</v>
      </c>
    </row>
    <row r="31" spans="1:16" x14ac:dyDescent="0.2">
      <c r="C31" s="2" t="s">
        <v>3374</v>
      </c>
    </row>
    <row r="32" spans="1:16" x14ac:dyDescent="0.2">
      <c r="C32" s="2" t="s">
        <v>3375</v>
      </c>
    </row>
    <row r="33" spans="3:3" x14ac:dyDescent="0.2">
      <c r="C33" s="2" t="s">
        <v>3373</v>
      </c>
    </row>
    <row r="34" spans="3:3" x14ac:dyDescent="0.2">
      <c r="C34" s="2" t="s">
        <v>3350</v>
      </c>
    </row>
    <row r="35" spans="3:3" x14ac:dyDescent="0.2">
      <c r="C35" s="2" t="s">
        <v>3359</v>
      </c>
    </row>
    <row r="36" spans="3:3" x14ac:dyDescent="0.2">
      <c r="C36" s="2" t="s">
        <v>3366</v>
      </c>
    </row>
    <row r="37" spans="3:3" x14ac:dyDescent="0.2">
      <c r="C37" s="2" t="s">
        <v>3368</v>
      </c>
    </row>
    <row r="38" spans="3:3" x14ac:dyDescent="0.2">
      <c r="C38" s="2" t="s">
        <v>3352</v>
      </c>
    </row>
    <row r="39" spans="3:3" x14ac:dyDescent="0.2">
      <c r="C39" s="2" t="s">
        <v>3358</v>
      </c>
    </row>
    <row r="40" spans="3:3" x14ac:dyDescent="0.2">
      <c r="C40" s="2" t="s">
        <v>3367</v>
      </c>
    </row>
    <row r="41" spans="3:3" x14ac:dyDescent="0.2">
      <c r="C41" s="2" t="s">
        <v>3348</v>
      </c>
    </row>
    <row r="42" spans="3:3" x14ac:dyDescent="0.2">
      <c r="C42" s="2" t="s">
        <v>3341</v>
      </c>
    </row>
    <row r="43" spans="3:3" x14ac:dyDescent="0.2">
      <c r="C43" s="2" t="s">
        <v>3345</v>
      </c>
    </row>
    <row r="44" spans="3:3" x14ac:dyDescent="0.2">
      <c r="C44" s="2" t="s">
        <v>3322</v>
      </c>
    </row>
    <row r="45" spans="3:3" x14ac:dyDescent="0.2">
      <c r="C45" s="2" t="s">
        <v>3320</v>
      </c>
    </row>
    <row r="46" spans="3:3" x14ac:dyDescent="0.2">
      <c r="C46" s="2" t="s">
        <v>3306</v>
      </c>
    </row>
    <row r="47" spans="3:3" x14ac:dyDescent="0.2">
      <c r="C47" s="2" t="s">
        <v>3299</v>
      </c>
    </row>
    <row r="48" spans="3:3" x14ac:dyDescent="0.2">
      <c r="C48" s="2" t="s">
        <v>3280</v>
      </c>
    </row>
    <row r="49" spans="3:3" x14ac:dyDescent="0.2">
      <c r="C49" s="2" t="s">
        <v>3302</v>
      </c>
    </row>
    <row r="50" spans="3:3" x14ac:dyDescent="0.2">
      <c r="C50" s="2" t="s">
        <v>3333</v>
      </c>
    </row>
    <row r="51" spans="3:3" x14ac:dyDescent="0.2">
      <c r="C51" s="2" t="s">
        <v>3298</v>
      </c>
    </row>
    <row r="52" spans="3:3" x14ac:dyDescent="0.2">
      <c r="C52" s="2" t="s">
        <v>3301</v>
      </c>
    </row>
    <row r="53" spans="3:3" x14ac:dyDescent="0.2">
      <c r="C53" s="2" t="s">
        <v>3379</v>
      </c>
    </row>
    <row r="54" spans="3:3" x14ac:dyDescent="0.2">
      <c r="C54" s="2" t="s">
        <v>3365</v>
      </c>
    </row>
    <row r="55" spans="3:3" x14ac:dyDescent="0.2">
      <c r="C55" s="2" t="s">
        <v>3356</v>
      </c>
    </row>
    <row r="56" spans="3:3" x14ac:dyDescent="0.2">
      <c r="C56" s="2" t="s">
        <v>3346</v>
      </c>
    </row>
    <row r="57" spans="3:3" x14ac:dyDescent="0.2">
      <c r="C57" s="2" t="s">
        <v>3335</v>
      </c>
    </row>
    <row r="58" spans="3:3" x14ac:dyDescent="0.2">
      <c r="C58" s="2" t="s">
        <v>3384</v>
      </c>
    </row>
    <row r="59" spans="3:3" x14ac:dyDescent="0.2">
      <c r="C59" s="2" t="s">
        <v>3339</v>
      </c>
    </row>
    <row r="60" spans="3:3" x14ac:dyDescent="0.2">
      <c r="C60" s="2" t="s">
        <v>3327</v>
      </c>
    </row>
    <row r="61" spans="3:3" x14ac:dyDescent="0.2">
      <c r="C61" s="2" t="s">
        <v>3386</v>
      </c>
    </row>
    <row r="62" spans="3:3" x14ac:dyDescent="0.2">
      <c r="C62" s="2" t="s">
        <v>3318</v>
      </c>
    </row>
    <row r="63" spans="3:3" x14ac:dyDescent="0.2">
      <c r="C63" s="2" t="s">
        <v>3325</v>
      </c>
    </row>
    <row r="64" spans="3:3" x14ac:dyDescent="0.2">
      <c r="C64" s="2" t="s">
        <v>3309</v>
      </c>
    </row>
    <row r="65" spans="3:3" x14ac:dyDescent="0.2">
      <c r="C65" s="2" t="s">
        <v>3314</v>
      </c>
    </row>
    <row r="66" spans="3:3" x14ac:dyDescent="0.2">
      <c r="C66" s="2" t="s">
        <v>3290</v>
      </c>
    </row>
    <row r="67" spans="3:3" x14ac:dyDescent="0.2">
      <c r="C67" s="2" t="s">
        <v>3268</v>
      </c>
    </row>
    <row r="68" spans="3:3" x14ac:dyDescent="0.2">
      <c r="C68" s="2" t="s">
        <v>3288</v>
      </c>
    </row>
    <row r="69" spans="3:3" x14ac:dyDescent="0.2">
      <c r="C69" s="2" t="s">
        <v>3287</v>
      </c>
    </row>
    <row r="70" spans="3:3" x14ac:dyDescent="0.2">
      <c r="C70" s="2" t="s">
        <v>3261</v>
      </c>
    </row>
    <row r="71" spans="3:3" x14ac:dyDescent="0.2">
      <c r="C71" s="2" t="s">
        <v>3274</v>
      </c>
    </row>
    <row r="72" spans="3:3" x14ac:dyDescent="0.2">
      <c r="C72" s="2" t="s">
        <v>3246</v>
      </c>
    </row>
    <row r="73" spans="3:3" x14ac:dyDescent="0.2">
      <c r="C73" s="2" t="s">
        <v>3259</v>
      </c>
    </row>
    <row r="74" spans="3:3" x14ac:dyDescent="0.2">
      <c r="C74" s="2" t="s">
        <v>3266</v>
      </c>
    </row>
    <row r="75" spans="3:3" x14ac:dyDescent="0.2">
      <c r="C75" s="2" t="s">
        <v>3338</v>
      </c>
    </row>
    <row r="76" spans="3:3" x14ac:dyDescent="0.2">
      <c r="C76" s="2" t="s">
        <v>3269</v>
      </c>
    </row>
    <row r="77" spans="3:3" x14ac:dyDescent="0.2">
      <c r="C77" s="2" t="s">
        <v>3243</v>
      </c>
    </row>
    <row r="78" spans="3:3" x14ac:dyDescent="0.2">
      <c r="C78" s="2" t="s">
        <v>3242</v>
      </c>
    </row>
    <row r="79" spans="3:3" x14ac:dyDescent="0.2">
      <c r="C79" s="2" t="s">
        <v>3244</v>
      </c>
    </row>
    <row r="80" spans="3:3" x14ac:dyDescent="0.2">
      <c r="C80" s="2" t="s">
        <v>3389</v>
      </c>
    </row>
    <row r="81" spans="3:3" x14ac:dyDescent="0.2">
      <c r="C81" s="2" t="s">
        <v>3390</v>
      </c>
    </row>
    <row r="82" spans="3:3" x14ac:dyDescent="0.2">
      <c r="C82" s="2" t="s">
        <v>3391</v>
      </c>
    </row>
    <row r="83" spans="3:3" x14ac:dyDescent="0.2">
      <c r="C83" s="2" t="s">
        <v>3256</v>
      </c>
    </row>
    <row r="84" spans="3:3" x14ac:dyDescent="0.2">
      <c r="C84" s="2" t="s">
        <v>3353</v>
      </c>
    </row>
    <row r="85" spans="3:3" x14ac:dyDescent="0.2">
      <c r="C85" s="2" t="s">
        <v>3340</v>
      </c>
    </row>
    <row r="86" spans="3:3" x14ac:dyDescent="0.2">
      <c r="C86" s="2" t="s">
        <v>3351</v>
      </c>
    </row>
    <row r="87" spans="3:3" x14ac:dyDescent="0.2">
      <c r="C87" s="2" t="s">
        <v>3282</v>
      </c>
    </row>
    <row r="88" spans="3:3" x14ac:dyDescent="0.2">
      <c r="C88" s="2" t="s">
        <v>3328</v>
      </c>
    </row>
    <row r="89" spans="3:3" x14ac:dyDescent="0.2">
      <c r="C89" s="2" t="s">
        <v>3317</v>
      </c>
    </row>
    <row r="90" spans="3:3" x14ac:dyDescent="0.2">
      <c r="C90" s="2" t="s">
        <v>3291</v>
      </c>
    </row>
    <row r="91" spans="3:3" x14ac:dyDescent="0.2">
      <c r="C91" s="2" t="s">
        <v>3277</v>
      </c>
    </row>
    <row r="92" spans="3:3" x14ac:dyDescent="0.2">
      <c r="C92" s="2" t="s">
        <v>3289</v>
      </c>
    </row>
    <row r="93" spans="3:3" x14ac:dyDescent="0.2">
      <c r="C93" s="2" t="s">
        <v>3273</v>
      </c>
    </row>
    <row r="94" spans="3:3" x14ac:dyDescent="0.2">
      <c r="C94" s="2" t="s">
        <v>3227</v>
      </c>
    </row>
    <row r="95" spans="3:3" x14ac:dyDescent="0.2">
      <c r="C95" s="2" t="s">
        <v>3331</v>
      </c>
    </row>
    <row r="96" spans="3:3" x14ac:dyDescent="0.2">
      <c r="C96" s="2" t="s">
        <v>3265</v>
      </c>
    </row>
    <row r="97" spans="3:3" x14ac:dyDescent="0.2">
      <c r="C97" s="2" t="s">
        <v>3304</v>
      </c>
    </row>
    <row r="98" spans="3:3" x14ac:dyDescent="0.2">
      <c r="C98" s="2" t="s">
        <v>3293</v>
      </c>
    </row>
    <row r="99" spans="3:3" x14ac:dyDescent="0.2">
      <c r="C99" s="2" t="s">
        <v>3214</v>
      </c>
    </row>
    <row r="100" spans="3:3" x14ac:dyDescent="0.2">
      <c r="C100" s="2" t="s">
        <v>3230</v>
      </c>
    </row>
    <row r="101" spans="3:3" x14ac:dyDescent="0.2">
      <c r="C101" s="2" t="s">
        <v>3221</v>
      </c>
    </row>
    <row r="102" spans="3:3" x14ac:dyDescent="0.2">
      <c r="C102" s="2" t="s">
        <v>3218</v>
      </c>
    </row>
    <row r="103" spans="3:3" x14ac:dyDescent="0.2">
      <c r="C103" s="2" t="s">
        <v>3224</v>
      </c>
    </row>
    <row r="104" spans="3:3" x14ac:dyDescent="0.2">
      <c r="C104" s="2" t="s">
        <v>3222</v>
      </c>
    </row>
    <row r="105" spans="3:3" x14ac:dyDescent="0.2">
      <c r="C105" s="2" t="s">
        <v>3223</v>
      </c>
    </row>
    <row r="106" spans="3:3" x14ac:dyDescent="0.2">
      <c r="C106" s="2" t="s">
        <v>3403</v>
      </c>
    </row>
    <row r="107" spans="3:3" x14ac:dyDescent="0.2">
      <c r="C107" s="2" t="s">
        <v>3257</v>
      </c>
    </row>
    <row r="108" spans="3:3" x14ac:dyDescent="0.2">
      <c r="C108" s="2" t="s">
        <v>3213</v>
      </c>
    </row>
    <row r="109" spans="3:3" x14ac:dyDescent="0.2">
      <c r="C109" s="2" t="s">
        <v>3247</v>
      </c>
    </row>
    <row r="110" spans="3:3" x14ac:dyDescent="0.2">
      <c r="C110" s="2" t="s">
        <v>3205</v>
      </c>
    </row>
    <row r="111" spans="3:3" x14ac:dyDescent="0.2">
      <c r="C111" s="2" t="s">
        <v>3250</v>
      </c>
    </row>
    <row r="112" spans="3:3" x14ac:dyDescent="0.2">
      <c r="C112" s="2" t="s">
        <v>3191</v>
      </c>
    </row>
    <row r="113" spans="3:3" x14ac:dyDescent="0.2">
      <c r="C113" s="2" t="s">
        <v>3193</v>
      </c>
    </row>
    <row r="114" spans="3:3" x14ac:dyDescent="0.2">
      <c r="C114" s="2" t="s">
        <v>3188</v>
      </c>
    </row>
    <row r="115" spans="3:3" x14ac:dyDescent="0.2">
      <c r="C115" s="2" t="s">
        <v>3248</v>
      </c>
    </row>
    <row r="116" spans="3:3" x14ac:dyDescent="0.2">
      <c r="C116" s="2" t="s">
        <v>3199</v>
      </c>
    </row>
    <row r="117" spans="3:3" x14ac:dyDescent="0.2">
      <c r="C117" s="2" t="s">
        <v>3198</v>
      </c>
    </row>
    <row r="118" spans="3:3" x14ac:dyDescent="0.2">
      <c r="C118" s="2" t="s">
        <v>3129</v>
      </c>
    </row>
    <row r="119" spans="3:3" x14ac:dyDescent="0.2">
      <c r="C119" s="2" t="s">
        <v>3174</v>
      </c>
    </row>
    <row r="120" spans="3:3" x14ac:dyDescent="0.2">
      <c r="C120" s="2" t="s">
        <v>3126</v>
      </c>
    </row>
    <row r="121" spans="3:3" x14ac:dyDescent="0.2">
      <c r="C121" s="2" t="s">
        <v>3103</v>
      </c>
    </row>
    <row r="122" spans="3:3" x14ac:dyDescent="0.2">
      <c r="C122" s="2" t="s">
        <v>3123</v>
      </c>
    </row>
    <row r="123" spans="3:3" x14ac:dyDescent="0.2">
      <c r="C123" s="2" t="s">
        <v>3110</v>
      </c>
    </row>
    <row r="124" spans="3:3" x14ac:dyDescent="0.2">
      <c r="C124" s="2" t="s">
        <v>3163</v>
      </c>
    </row>
    <row r="125" spans="3:3" x14ac:dyDescent="0.2">
      <c r="C125" s="2" t="s">
        <v>3200</v>
      </c>
    </row>
    <row r="126" spans="3:3" x14ac:dyDescent="0.2">
      <c r="C126" s="2" t="s">
        <v>3187</v>
      </c>
    </row>
    <row r="127" spans="3:3" x14ac:dyDescent="0.2">
      <c r="C127" s="2" t="s">
        <v>3106</v>
      </c>
    </row>
    <row r="128" spans="3:3" x14ac:dyDescent="0.2">
      <c r="C128" s="2" t="s">
        <v>3107</v>
      </c>
    </row>
    <row r="129" spans="3:3" x14ac:dyDescent="0.2">
      <c r="C129" s="2" t="s">
        <v>3113</v>
      </c>
    </row>
    <row r="130" spans="3:3" x14ac:dyDescent="0.2">
      <c r="C130" s="2" t="s">
        <v>3112</v>
      </c>
    </row>
    <row r="131" spans="3:3" x14ac:dyDescent="0.2">
      <c r="C131" s="2" t="s">
        <v>3119</v>
      </c>
    </row>
    <row r="132" spans="3:3" x14ac:dyDescent="0.2">
      <c r="C132" s="2" t="s">
        <v>3196</v>
      </c>
    </row>
    <row r="133" spans="3:3" x14ac:dyDescent="0.2">
      <c r="C133" s="2" t="s">
        <v>3139</v>
      </c>
    </row>
    <row r="134" spans="3:3" x14ac:dyDescent="0.2">
      <c r="C134" s="2" t="s">
        <v>3135</v>
      </c>
    </row>
    <row r="135" spans="3:3" x14ac:dyDescent="0.2">
      <c r="C135" s="2" t="s">
        <v>3140</v>
      </c>
    </row>
    <row r="136" spans="3:3" x14ac:dyDescent="0.2">
      <c r="C136" s="2" t="s">
        <v>3130</v>
      </c>
    </row>
    <row r="137" spans="3:3" x14ac:dyDescent="0.2">
      <c r="C137" s="2" t="s">
        <v>3142</v>
      </c>
    </row>
    <row r="138" spans="3:3" x14ac:dyDescent="0.2">
      <c r="C138" s="2" t="s">
        <v>3143</v>
      </c>
    </row>
    <row r="139" spans="3:3" x14ac:dyDescent="0.2">
      <c r="C139" s="2" t="s">
        <v>3109</v>
      </c>
    </row>
    <row r="140" spans="3:3" x14ac:dyDescent="0.2">
      <c r="C140" s="2" t="s">
        <v>3157</v>
      </c>
    </row>
    <row r="141" spans="3:3" x14ac:dyDescent="0.2">
      <c r="C141" s="2" t="s">
        <v>3235</v>
      </c>
    </row>
    <row r="142" spans="3:3" x14ac:dyDescent="0.2">
      <c r="C142" s="2" t="s">
        <v>3167</v>
      </c>
    </row>
    <row r="143" spans="3:3" x14ac:dyDescent="0.2">
      <c r="C143" s="2" t="s">
        <v>3095</v>
      </c>
    </row>
    <row r="144" spans="3:3" x14ac:dyDescent="0.2">
      <c r="C144" s="2" t="s">
        <v>3025</v>
      </c>
    </row>
    <row r="145" spans="3:3" x14ac:dyDescent="0.2">
      <c r="C145" s="2" t="s">
        <v>3183</v>
      </c>
    </row>
    <row r="146" spans="3:3" x14ac:dyDescent="0.2">
      <c r="C146" s="2" t="s">
        <v>3152</v>
      </c>
    </row>
    <row r="147" spans="3:3" x14ac:dyDescent="0.2">
      <c r="C147" s="2" t="s">
        <v>3138</v>
      </c>
    </row>
    <row r="148" spans="3:3" x14ac:dyDescent="0.2">
      <c r="C148" s="2" t="s">
        <v>3124</v>
      </c>
    </row>
    <row r="149" spans="3:3" x14ac:dyDescent="0.2">
      <c r="C149" s="2" t="s">
        <v>3153</v>
      </c>
    </row>
    <row r="150" spans="3:3" x14ac:dyDescent="0.2">
      <c r="C150" s="2" t="s">
        <v>3147</v>
      </c>
    </row>
    <row r="151" spans="3:3" x14ac:dyDescent="0.2">
      <c r="C151" s="2" t="s">
        <v>3111</v>
      </c>
    </row>
    <row r="152" spans="3:3" x14ac:dyDescent="0.2">
      <c r="C152" s="2" t="s">
        <v>3134</v>
      </c>
    </row>
    <row r="153" spans="3:3" x14ac:dyDescent="0.2">
      <c r="C153" s="2" t="s">
        <v>3145</v>
      </c>
    </row>
    <row r="154" spans="3:3" x14ac:dyDescent="0.2">
      <c r="C154" s="2" t="s">
        <v>3117</v>
      </c>
    </row>
    <row r="155" spans="3:3" x14ac:dyDescent="0.2">
      <c r="C155" s="2" t="s">
        <v>3154</v>
      </c>
    </row>
    <row r="156" spans="3:3" x14ac:dyDescent="0.2">
      <c r="C156" s="2" t="s">
        <v>3181</v>
      </c>
    </row>
    <row r="157" spans="3:3" x14ac:dyDescent="0.2">
      <c r="C157" s="2" t="s">
        <v>3030</v>
      </c>
    </row>
    <row r="158" spans="3:3" x14ac:dyDescent="0.2">
      <c r="C158" s="2" t="s">
        <v>3073</v>
      </c>
    </row>
    <row r="159" spans="3:3" x14ac:dyDescent="0.2">
      <c r="C159" s="2" t="s">
        <v>3029</v>
      </c>
    </row>
    <row r="160" spans="3:3" x14ac:dyDescent="0.2">
      <c r="C160" s="2" t="s">
        <v>3038</v>
      </c>
    </row>
    <row r="161" spans="3:3" x14ac:dyDescent="0.2">
      <c r="C161" s="2" t="s">
        <v>3085</v>
      </c>
    </row>
    <row r="162" spans="3:3" x14ac:dyDescent="0.2">
      <c r="C162" s="2" t="s">
        <v>3054</v>
      </c>
    </row>
    <row r="163" spans="3:3" x14ac:dyDescent="0.2">
      <c r="C163" s="2" t="s">
        <v>3040</v>
      </c>
    </row>
    <row r="164" spans="3:3" x14ac:dyDescent="0.2">
      <c r="C164" s="2" t="s">
        <v>3078</v>
      </c>
    </row>
    <row r="165" spans="3:3" x14ac:dyDescent="0.2">
      <c r="C165" s="2" t="s">
        <v>3059</v>
      </c>
    </row>
    <row r="166" spans="3:3" x14ac:dyDescent="0.2">
      <c r="C166" s="2" t="s">
        <v>3028</v>
      </c>
    </row>
    <row r="167" spans="3:3" x14ac:dyDescent="0.2">
      <c r="C167" s="2" t="s">
        <v>3166</v>
      </c>
    </row>
    <row r="168" spans="3:3" x14ac:dyDescent="0.2">
      <c r="C168" s="2" t="s">
        <v>3097</v>
      </c>
    </row>
    <row r="169" spans="3:3" x14ac:dyDescent="0.2">
      <c r="C169" s="2" t="s">
        <v>3172</v>
      </c>
    </row>
    <row r="170" spans="3:3" x14ac:dyDescent="0.2">
      <c r="C170" s="2" t="s">
        <v>3175</v>
      </c>
    </row>
    <row r="171" spans="3:3" x14ac:dyDescent="0.2">
      <c r="C171" s="2" t="s">
        <v>3079</v>
      </c>
    </row>
    <row r="172" spans="3:3" x14ac:dyDescent="0.2">
      <c r="C172" s="2" t="s">
        <v>3056</v>
      </c>
    </row>
    <row r="173" spans="3:3" x14ac:dyDescent="0.2">
      <c r="C173" s="2" t="s">
        <v>3048</v>
      </c>
    </row>
    <row r="174" spans="3:3" x14ac:dyDescent="0.2">
      <c r="C174" s="2" t="s">
        <v>3083</v>
      </c>
    </row>
    <row r="175" spans="3:3" x14ac:dyDescent="0.2">
      <c r="C175" s="2" t="s">
        <v>3060</v>
      </c>
    </row>
    <row r="176" spans="3:3" x14ac:dyDescent="0.2">
      <c r="C176" s="2" t="s">
        <v>3076</v>
      </c>
    </row>
    <row r="177" spans="3:3" x14ac:dyDescent="0.2">
      <c r="C177" s="2" t="s">
        <v>3069</v>
      </c>
    </row>
    <row r="178" spans="3:3" x14ac:dyDescent="0.2">
      <c r="C178" s="2" t="s">
        <v>3080</v>
      </c>
    </row>
    <row r="179" spans="3:3" x14ac:dyDescent="0.2">
      <c r="C179" s="2" t="s">
        <v>3074</v>
      </c>
    </row>
    <row r="180" spans="3:3" x14ac:dyDescent="0.2">
      <c r="C180" s="2" t="s">
        <v>3070</v>
      </c>
    </row>
    <row r="181" spans="3:3" x14ac:dyDescent="0.2">
      <c r="C181" s="2" t="s">
        <v>3072</v>
      </c>
    </row>
    <row r="182" spans="3:3" x14ac:dyDescent="0.2">
      <c r="C182" s="2" t="s">
        <v>3067</v>
      </c>
    </row>
    <row r="183" spans="3:3" x14ac:dyDescent="0.2">
      <c r="C183" s="2" t="s">
        <v>3063</v>
      </c>
    </row>
    <row r="184" spans="3:3" x14ac:dyDescent="0.2">
      <c r="C184" s="2" t="s">
        <v>3049</v>
      </c>
    </row>
    <row r="185" spans="3:3" x14ac:dyDescent="0.2">
      <c r="C185" s="2" t="s">
        <v>3718</v>
      </c>
    </row>
    <row r="186" spans="3:3" x14ac:dyDescent="0.2">
      <c r="C186" s="2" t="s">
        <v>3719</v>
      </c>
    </row>
    <row r="187" spans="3:3" x14ac:dyDescent="0.2">
      <c r="C187" s="2" t="s">
        <v>3720</v>
      </c>
    </row>
    <row r="188" spans="3:3" x14ac:dyDescent="0.2">
      <c r="C188" s="2" t="s">
        <v>3721</v>
      </c>
    </row>
    <row r="189" spans="3:3" x14ac:dyDescent="0.2">
      <c r="C189" s="2" t="s">
        <v>3722</v>
      </c>
    </row>
    <row r="190" spans="3:3" x14ac:dyDescent="0.2">
      <c r="C190" s="2" t="s">
        <v>3723</v>
      </c>
    </row>
    <row r="191" spans="3:3" x14ac:dyDescent="0.2">
      <c r="C191" s="2" t="s">
        <v>3724</v>
      </c>
    </row>
    <row r="192" spans="3:3" x14ac:dyDescent="0.2">
      <c r="C192" s="2" t="s">
        <v>3725</v>
      </c>
    </row>
    <row r="193" spans="3:3" x14ac:dyDescent="0.2">
      <c r="C193" s="2" t="s">
        <v>3726</v>
      </c>
    </row>
    <row r="194" spans="3:3" x14ac:dyDescent="0.2">
      <c r="C194" s="2" t="s">
        <v>3727</v>
      </c>
    </row>
    <row r="195" spans="3:3" x14ac:dyDescent="0.2">
      <c r="C195" s="2" t="s">
        <v>3728</v>
      </c>
    </row>
    <row r="196" spans="3:3" x14ac:dyDescent="0.2">
      <c r="C196" s="2" t="s">
        <v>3729</v>
      </c>
    </row>
    <row r="197" spans="3:3" x14ac:dyDescent="0.2">
      <c r="C197" s="2" t="s">
        <v>3730</v>
      </c>
    </row>
    <row r="198" spans="3:3" x14ac:dyDescent="0.2">
      <c r="C198" s="2" t="s">
        <v>3731</v>
      </c>
    </row>
    <row r="199" spans="3:3" x14ac:dyDescent="0.2">
      <c r="C199" s="2" t="s">
        <v>3732</v>
      </c>
    </row>
    <row r="200" spans="3:3" x14ac:dyDescent="0.2">
      <c r="C200" s="2" t="s">
        <v>3733</v>
      </c>
    </row>
    <row r="201" spans="3:3" x14ac:dyDescent="0.2">
      <c r="C201" s="2" t="s">
        <v>3734</v>
      </c>
    </row>
    <row r="202" spans="3:3" x14ac:dyDescent="0.2">
      <c r="C202" s="2" t="s">
        <v>3735</v>
      </c>
    </row>
    <row r="203" spans="3:3" x14ac:dyDescent="0.2">
      <c r="C203" s="2" t="s">
        <v>3736</v>
      </c>
    </row>
    <row r="204" spans="3:3" x14ac:dyDescent="0.2">
      <c r="C204" s="2" t="s">
        <v>3737</v>
      </c>
    </row>
    <row r="205" spans="3:3" x14ac:dyDescent="0.2">
      <c r="C205" s="2" t="s">
        <v>3738</v>
      </c>
    </row>
    <row r="206" spans="3:3" x14ac:dyDescent="0.2">
      <c r="C206" s="2" t="s">
        <v>3739</v>
      </c>
    </row>
    <row r="207" spans="3:3" x14ac:dyDescent="0.2">
      <c r="C207" s="2" t="s">
        <v>3740</v>
      </c>
    </row>
    <row r="208" spans="3:3" x14ac:dyDescent="0.2">
      <c r="C208" s="2" t="s">
        <v>3741</v>
      </c>
    </row>
    <row r="209" spans="3:3" x14ac:dyDescent="0.2">
      <c r="C209" s="2" t="s">
        <v>3742</v>
      </c>
    </row>
    <row r="210" spans="3:3" x14ac:dyDescent="0.2">
      <c r="C210" s="2" t="s">
        <v>3743</v>
      </c>
    </row>
    <row r="211" spans="3:3" x14ac:dyDescent="0.2">
      <c r="C211" s="2" t="s">
        <v>3744</v>
      </c>
    </row>
    <row r="212" spans="3:3" x14ac:dyDescent="0.2">
      <c r="C212" s="2" t="s">
        <v>3745</v>
      </c>
    </row>
    <row r="213" spans="3:3" x14ac:dyDescent="0.2">
      <c r="C213" s="2" t="s">
        <v>3746</v>
      </c>
    </row>
    <row r="214" spans="3:3" x14ac:dyDescent="0.2">
      <c r="C214" s="2" t="s">
        <v>3747</v>
      </c>
    </row>
    <row r="215" spans="3:3" x14ac:dyDescent="0.2">
      <c r="C215" s="2" t="s">
        <v>3748</v>
      </c>
    </row>
    <row r="216" spans="3:3" x14ac:dyDescent="0.2">
      <c r="C216" s="2" t="s">
        <v>3749</v>
      </c>
    </row>
    <row r="217" spans="3:3" x14ac:dyDescent="0.2">
      <c r="C217" s="2" t="s">
        <v>3750</v>
      </c>
    </row>
    <row r="218" spans="3:3" x14ac:dyDescent="0.2">
      <c r="C218" s="2" t="s">
        <v>3751</v>
      </c>
    </row>
    <row r="219" spans="3:3" x14ac:dyDescent="0.2">
      <c r="C219" s="2" t="s">
        <v>3752</v>
      </c>
    </row>
    <row r="220" spans="3:3" x14ac:dyDescent="0.2">
      <c r="C220" s="2" t="s">
        <v>3753</v>
      </c>
    </row>
    <row r="221" spans="3:3" x14ac:dyDescent="0.2">
      <c r="C221" s="2" t="s">
        <v>3754</v>
      </c>
    </row>
    <row r="222" spans="3:3" x14ac:dyDescent="0.2">
      <c r="C222" s="2" t="s">
        <v>3755</v>
      </c>
    </row>
    <row r="223" spans="3:3" x14ac:dyDescent="0.2">
      <c r="C223" s="2" t="s">
        <v>3756</v>
      </c>
    </row>
    <row r="224" spans="3:3" x14ac:dyDescent="0.2">
      <c r="C224" s="2" t="s">
        <v>3757</v>
      </c>
    </row>
    <row r="225" spans="3:3" x14ac:dyDescent="0.2">
      <c r="C225" s="2" t="s">
        <v>3758</v>
      </c>
    </row>
    <row r="226" spans="3:3" x14ac:dyDescent="0.2">
      <c r="C226" s="2" t="s">
        <v>3759</v>
      </c>
    </row>
    <row r="227" spans="3:3" x14ac:dyDescent="0.2">
      <c r="C227" s="2" t="s">
        <v>3760</v>
      </c>
    </row>
    <row r="228" spans="3:3" x14ac:dyDescent="0.2">
      <c r="C228" s="2" t="s">
        <v>3761</v>
      </c>
    </row>
    <row r="229" spans="3:3" x14ac:dyDescent="0.2">
      <c r="C229" s="2" t="s">
        <v>3762</v>
      </c>
    </row>
    <row r="230" spans="3:3" x14ac:dyDescent="0.2">
      <c r="C230" s="2" t="s">
        <v>3763</v>
      </c>
    </row>
    <row r="231" spans="3:3" x14ac:dyDescent="0.2">
      <c r="C231" s="2" t="s">
        <v>3764</v>
      </c>
    </row>
    <row r="232" spans="3:3" x14ac:dyDescent="0.2">
      <c r="C232" s="2" t="s">
        <v>3765</v>
      </c>
    </row>
    <row r="233" spans="3:3" x14ac:dyDescent="0.2">
      <c r="C233" s="2" t="s">
        <v>3766</v>
      </c>
    </row>
    <row r="234" spans="3:3" x14ac:dyDescent="0.2">
      <c r="C234" s="2" t="s">
        <v>3767</v>
      </c>
    </row>
    <row r="235" spans="3:3" x14ac:dyDescent="0.2">
      <c r="C235" s="2" t="s">
        <v>3768</v>
      </c>
    </row>
    <row r="236" spans="3:3" x14ac:dyDescent="0.2">
      <c r="C236" s="2" t="s">
        <v>3769</v>
      </c>
    </row>
    <row r="237" spans="3:3" x14ac:dyDescent="0.2">
      <c r="C237" s="2" t="s">
        <v>3770</v>
      </c>
    </row>
    <row r="238" spans="3:3" x14ac:dyDescent="0.2">
      <c r="C238" s="2" t="s">
        <v>3771</v>
      </c>
    </row>
    <row r="239" spans="3:3" x14ac:dyDescent="0.2">
      <c r="C239" s="2" t="s">
        <v>3772</v>
      </c>
    </row>
    <row r="240" spans="3:3" x14ac:dyDescent="0.2">
      <c r="C240" s="2" t="s">
        <v>3773</v>
      </c>
    </row>
    <row r="241" spans="3:3" x14ac:dyDescent="0.2">
      <c r="C241" s="2" t="s">
        <v>3774</v>
      </c>
    </row>
    <row r="242" spans="3:3" x14ac:dyDescent="0.2">
      <c r="C242" s="2" t="s">
        <v>3775</v>
      </c>
    </row>
    <row r="243" spans="3:3" x14ac:dyDescent="0.2">
      <c r="C243" s="2" t="s">
        <v>3776</v>
      </c>
    </row>
    <row r="244" spans="3:3" x14ac:dyDescent="0.2">
      <c r="C244" s="2" t="s">
        <v>3777</v>
      </c>
    </row>
    <row r="245" spans="3:3" x14ac:dyDescent="0.2">
      <c r="C245" s="2" t="s">
        <v>3778</v>
      </c>
    </row>
    <row r="246" spans="3:3" x14ac:dyDescent="0.2">
      <c r="C246" s="2" t="s">
        <v>3779</v>
      </c>
    </row>
    <row r="247" spans="3:3" x14ac:dyDescent="0.2">
      <c r="C247" s="2" t="s">
        <v>3780</v>
      </c>
    </row>
    <row r="248" spans="3:3" x14ac:dyDescent="0.2">
      <c r="C248" s="2" t="s">
        <v>3781</v>
      </c>
    </row>
    <row r="249" spans="3:3" x14ac:dyDescent="0.2">
      <c r="C249" s="2" t="s">
        <v>3782</v>
      </c>
    </row>
    <row r="250" spans="3:3" x14ac:dyDescent="0.2">
      <c r="C250" s="2" t="s">
        <v>3783</v>
      </c>
    </row>
    <row r="251" spans="3:3" x14ac:dyDescent="0.2">
      <c r="C251" s="2" t="s">
        <v>3784</v>
      </c>
    </row>
    <row r="252" spans="3:3" x14ac:dyDescent="0.2">
      <c r="C252" s="2" t="s">
        <v>3785</v>
      </c>
    </row>
    <row r="253" spans="3:3" x14ac:dyDescent="0.2">
      <c r="C253" s="2" t="s">
        <v>3786</v>
      </c>
    </row>
    <row r="254" spans="3:3" x14ac:dyDescent="0.2">
      <c r="C254" s="2" t="s">
        <v>3787</v>
      </c>
    </row>
    <row r="255" spans="3:3" x14ac:dyDescent="0.2">
      <c r="C255" s="2" t="s">
        <v>3788</v>
      </c>
    </row>
    <row r="256" spans="3:3" x14ac:dyDescent="0.2">
      <c r="C256" s="2" t="s">
        <v>3789</v>
      </c>
    </row>
    <row r="257" spans="3:3" x14ac:dyDescent="0.2">
      <c r="C257" s="2" t="s">
        <v>3790</v>
      </c>
    </row>
    <row r="258" spans="3:3" x14ac:dyDescent="0.2">
      <c r="C258" s="2" t="s">
        <v>3791</v>
      </c>
    </row>
    <row r="259" spans="3:3" x14ac:dyDescent="0.2">
      <c r="C259" s="2" t="s">
        <v>3792</v>
      </c>
    </row>
    <row r="260" spans="3:3" x14ac:dyDescent="0.2">
      <c r="C260" s="2" t="s">
        <v>3372</v>
      </c>
    </row>
    <row r="261" spans="3:3" x14ac:dyDescent="0.2">
      <c r="C261" s="2" t="s">
        <v>3400</v>
      </c>
    </row>
    <row r="262" spans="3:3" x14ac:dyDescent="0.2">
      <c r="C262" s="2" t="s">
        <v>3793</v>
      </c>
    </row>
    <row r="263" spans="3:3" x14ac:dyDescent="0.2">
      <c r="C263" s="2" t="s">
        <v>3397</v>
      </c>
    </row>
    <row r="264" spans="3:3" x14ac:dyDescent="0.2">
      <c r="C264" s="2" t="s">
        <v>3398</v>
      </c>
    </row>
    <row r="265" spans="3:3" x14ac:dyDescent="0.2">
      <c r="C265" s="2" t="s">
        <v>3395</v>
      </c>
    </row>
    <row r="266" spans="3:3" x14ac:dyDescent="0.2">
      <c r="C266" s="2" t="s">
        <v>3381</v>
      </c>
    </row>
    <row r="267" spans="3:3" x14ac:dyDescent="0.2">
      <c r="C267" s="2" t="s">
        <v>3794</v>
      </c>
    </row>
    <row r="268" spans="3:3" x14ac:dyDescent="0.2">
      <c r="C268" s="2" t="s">
        <v>3396</v>
      </c>
    </row>
    <row r="269" spans="3:3" x14ac:dyDescent="0.2">
      <c r="C269" s="2" t="s">
        <v>3795</v>
      </c>
    </row>
    <row r="270" spans="3:3" x14ac:dyDescent="0.2">
      <c r="C270" s="2" t="s">
        <v>3796</v>
      </c>
    </row>
    <row r="271" spans="3:3" x14ac:dyDescent="0.2">
      <c r="C271" s="2" t="s">
        <v>3401</v>
      </c>
    </row>
    <row r="272" spans="3:3" x14ac:dyDescent="0.2">
      <c r="C272" s="2" t="s">
        <v>3797</v>
      </c>
    </row>
    <row r="273" spans="3:3" x14ac:dyDescent="0.2">
      <c r="C273" s="2" t="s">
        <v>3360</v>
      </c>
    </row>
    <row r="274" spans="3:3" x14ac:dyDescent="0.2">
      <c r="C274" s="2" t="s">
        <v>3378</v>
      </c>
    </row>
    <row r="275" spans="3:3" x14ac:dyDescent="0.2">
      <c r="C275" s="2" t="s">
        <v>3370</v>
      </c>
    </row>
    <row r="276" spans="3:3" x14ac:dyDescent="0.2">
      <c r="C276" s="2" t="s">
        <v>3380</v>
      </c>
    </row>
    <row r="277" spans="3:3" x14ac:dyDescent="0.2">
      <c r="C277" s="2" t="s">
        <v>3392</v>
      </c>
    </row>
    <row r="278" spans="3:3" x14ac:dyDescent="0.2">
      <c r="C278" s="2" t="s">
        <v>3363</v>
      </c>
    </row>
    <row r="279" spans="3:3" x14ac:dyDescent="0.2">
      <c r="C279" s="2" t="s">
        <v>3369</v>
      </c>
    </row>
    <row r="280" spans="3:3" x14ac:dyDescent="0.2">
      <c r="C280" s="2" t="s">
        <v>3361</v>
      </c>
    </row>
    <row r="281" spans="3:3" x14ac:dyDescent="0.2">
      <c r="C281" s="2" t="s">
        <v>3376</v>
      </c>
    </row>
    <row r="282" spans="3:3" x14ac:dyDescent="0.2">
      <c r="C282" s="2" t="s">
        <v>3347</v>
      </c>
    </row>
    <row r="283" spans="3:3" x14ac:dyDescent="0.2">
      <c r="C283" s="2" t="s">
        <v>3336</v>
      </c>
    </row>
    <row r="284" spans="3:3" x14ac:dyDescent="0.2">
      <c r="C284" s="2" t="s">
        <v>3310</v>
      </c>
    </row>
    <row r="285" spans="3:3" x14ac:dyDescent="0.2">
      <c r="C285" s="2" t="s">
        <v>3297</v>
      </c>
    </row>
    <row r="286" spans="3:3" x14ac:dyDescent="0.2">
      <c r="C286" s="2" t="s">
        <v>3337</v>
      </c>
    </row>
    <row r="287" spans="3:3" x14ac:dyDescent="0.2">
      <c r="C287" s="2" t="s">
        <v>3334</v>
      </c>
    </row>
    <row r="288" spans="3:3" x14ac:dyDescent="0.2">
      <c r="C288" s="2" t="s">
        <v>3300</v>
      </c>
    </row>
    <row r="289" spans="3:3" x14ac:dyDescent="0.2">
      <c r="C289" s="2" t="s">
        <v>3303</v>
      </c>
    </row>
    <row r="290" spans="3:3" x14ac:dyDescent="0.2">
      <c r="C290" s="2" t="s">
        <v>3364</v>
      </c>
    </row>
    <row r="291" spans="3:3" x14ac:dyDescent="0.2">
      <c r="C291" s="2" t="s">
        <v>3355</v>
      </c>
    </row>
    <row r="292" spans="3:3" x14ac:dyDescent="0.2">
      <c r="C292" s="2" t="s">
        <v>3354</v>
      </c>
    </row>
    <row r="293" spans="3:3" x14ac:dyDescent="0.2">
      <c r="C293" s="2" t="s">
        <v>3349</v>
      </c>
    </row>
    <row r="294" spans="3:3" x14ac:dyDescent="0.2">
      <c r="C294" s="2" t="s">
        <v>3344</v>
      </c>
    </row>
    <row r="295" spans="3:3" x14ac:dyDescent="0.2">
      <c r="C295" s="2" t="s">
        <v>3385</v>
      </c>
    </row>
    <row r="296" spans="3:3" x14ac:dyDescent="0.2">
      <c r="C296" s="2" t="s">
        <v>3388</v>
      </c>
    </row>
    <row r="297" spans="3:3" x14ac:dyDescent="0.2">
      <c r="C297" s="2" t="s">
        <v>3357</v>
      </c>
    </row>
    <row r="298" spans="3:3" x14ac:dyDescent="0.2">
      <c r="C298" s="2" t="s">
        <v>3387</v>
      </c>
    </row>
    <row r="299" spans="3:3" x14ac:dyDescent="0.2">
      <c r="C299" s="2" t="s">
        <v>3315</v>
      </c>
    </row>
    <row r="300" spans="3:3" x14ac:dyDescent="0.2">
      <c r="C300" s="2" t="s">
        <v>3324</v>
      </c>
    </row>
    <row r="301" spans="3:3" x14ac:dyDescent="0.2">
      <c r="C301" s="2" t="s">
        <v>3316</v>
      </c>
    </row>
    <row r="302" spans="3:3" x14ac:dyDescent="0.2">
      <c r="C302" s="2" t="s">
        <v>3319</v>
      </c>
    </row>
    <row r="303" spans="3:3" x14ac:dyDescent="0.2">
      <c r="C303" s="2" t="s">
        <v>3342</v>
      </c>
    </row>
    <row r="304" spans="3:3" x14ac:dyDescent="0.2">
      <c r="C304" s="2" t="s">
        <v>3284</v>
      </c>
    </row>
    <row r="305" spans="3:3" x14ac:dyDescent="0.2">
      <c r="C305" s="2" t="s">
        <v>3286</v>
      </c>
    </row>
    <row r="306" spans="3:3" x14ac:dyDescent="0.2">
      <c r="C306" s="2" t="s">
        <v>3323</v>
      </c>
    </row>
    <row r="307" spans="3:3" x14ac:dyDescent="0.2">
      <c r="C307" s="2" t="s">
        <v>3329</v>
      </c>
    </row>
    <row r="308" spans="3:3" x14ac:dyDescent="0.2">
      <c r="C308" s="2" t="s">
        <v>3283</v>
      </c>
    </row>
    <row r="309" spans="3:3" x14ac:dyDescent="0.2">
      <c r="C309" s="2" t="s">
        <v>3285</v>
      </c>
    </row>
    <row r="310" spans="3:3" x14ac:dyDescent="0.2">
      <c r="C310" s="2" t="s">
        <v>3292</v>
      </c>
    </row>
    <row r="311" spans="3:3" x14ac:dyDescent="0.2">
      <c r="C311" s="2" t="s">
        <v>3294</v>
      </c>
    </row>
    <row r="312" spans="3:3" x14ac:dyDescent="0.2">
      <c r="C312" s="2" t="s">
        <v>3267</v>
      </c>
    </row>
    <row r="313" spans="3:3" x14ac:dyDescent="0.2">
      <c r="C313" s="2" t="s">
        <v>3270</v>
      </c>
    </row>
    <row r="314" spans="3:3" x14ac:dyDescent="0.2">
      <c r="C314" s="2" t="s">
        <v>3321</v>
      </c>
    </row>
    <row r="315" spans="3:3" x14ac:dyDescent="0.2">
      <c r="C315" s="2" t="s">
        <v>3271</v>
      </c>
    </row>
    <row r="316" spans="3:3" x14ac:dyDescent="0.2">
      <c r="C316" s="2" t="s">
        <v>3263</v>
      </c>
    </row>
    <row r="317" spans="3:3" x14ac:dyDescent="0.2">
      <c r="C317" s="2" t="s">
        <v>3238</v>
      </c>
    </row>
    <row r="318" spans="3:3" x14ac:dyDescent="0.2">
      <c r="C318" s="2" t="s">
        <v>3258</v>
      </c>
    </row>
    <row r="319" spans="3:3" x14ac:dyDescent="0.2">
      <c r="C319" s="2" t="s">
        <v>3241</v>
      </c>
    </row>
    <row r="320" spans="3:3" x14ac:dyDescent="0.2">
      <c r="C320" s="2" t="s">
        <v>3245</v>
      </c>
    </row>
    <row r="321" spans="3:3" x14ac:dyDescent="0.2">
      <c r="C321" s="2" t="s">
        <v>3239</v>
      </c>
    </row>
    <row r="322" spans="3:3" x14ac:dyDescent="0.2">
      <c r="C322" s="2" t="s">
        <v>3332</v>
      </c>
    </row>
    <row r="323" spans="3:3" x14ac:dyDescent="0.2">
      <c r="C323" s="2" t="s">
        <v>3343</v>
      </c>
    </row>
    <row r="324" spans="3:3" x14ac:dyDescent="0.2">
      <c r="C324" s="2" t="s">
        <v>3330</v>
      </c>
    </row>
    <row r="325" spans="3:3" x14ac:dyDescent="0.2">
      <c r="C325" s="2" t="s">
        <v>3278</v>
      </c>
    </row>
    <row r="326" spans="3:3" x14ac:dyDescent="0.2">
      <c r="C326" s="2" t="s">
        <v>3326</v>
      </c>
    </row>
    <row r="327" spans="3:3" x14ac:dyDescent="0.2">
      <c r="C327" s="2" t="s">
        <v>3312</v>
      </c>
    </row>
    <row r="328" spans="3:3" x14ac:dyDescent="0.2">
      <c r="C328" s="2" t="s">
        <v>3313</v>
      </c>
    </row>
    <row r="329" spans="3:3" x14ac:dyDescent="0.2">
      <c r="C329" s="2" t="s">
        <v>3305</v>
      </c>
    </row>
    <row r="330" spans="3:3" x14ac:dyDescent="0.2">
      <c r="C330" s="2" t="s">
        <v>3276</v>
      </c>
    </row>
    <row r="331" spans="3:3" x14ac:dyDescent="0.2">
      <c r="C331" s="2" t="s">
        <v>3308</v>
      </c>
    </row>
    <row r="332" spans="3:3" x14ac:dyDescent="0.2">
      <c r="C332" s="2" t="s">
        <v>3279</v>
      </c>
    </row>
    <row r="333" spans="3:3" x14ac:dyDescent="0.2">
      <c r="C333" s="2" t="s">
        <v>3311</v>
      </c>
    </row>
    <row r="334" spans="3:3" x14ac:dyDescent="0.2">
      <c r="C334" s="2" t="s">
        <v>3708</v>
      </c>
    </row>
    <row r="335" spans="3:3" x14ac:dyDescent="0.2">
      <c r="C335" s="2" t="s">
        <v>3295</v>
      </c>
    </row>
    <row r="336" spans="3:3" x14ac:dyDescent="0.2">
      <c r="C336" s="2" t="s">
        <v>3272</v>
      </c>
    </row>
    <row r="337" spans="3:3" x14ac:dyDescent="0.2">
      <c r="C337" s="2" t="s">
        <v>3296</v>
      </c>
    </row>
    <row r="338" spans="3:3" x14ac:dyDescent="0.2">
      <c r="C338" s="2" t="s">
        <v>3281</v>
      </c>
    </row>
    <row r="339" spans="3:3" x14ac:dyDescent="0.2">
      <c r="C339" s="2" t="s">
        <v>3260</v>
      </c>
    </row>
    <row r="340" spans="3:3" x14ac:dyDescent="0.2">
      <c r="C340" s="2" t="s">
        <v>3264</v>
      </c>
    </row>
    <row r="341" spans="3:3" x14ac:dyDescent="0.2">
      <c r="C341" s="2" t="s">
        <v>3240</v>
      </c>
    </row>
    <row r="342" spans="3:3" x14ac:dyDescent="0.2">
      <c r="C342" s="2" t="s">
        <v>3228</v>
      </c>
    </row>
    <row r="343" spans="3:3" x14ac:dyDescent="0.2">
      <c r="C343" s="2" t="s">
        <v>3226</v>
      </c>
    </row>
    <row r="344" spans="3:3" x14ac:dyDescent="0.2">
      <c r="C344" s="2" t="s">
        <v>3209</v>
      </c>
    </row>
    <row r="345" spans="3:3" x14ac:dyDescent="0.2">
      <c r="C345" s="2" t="s">
        <v>3220</v>
      </c>
    </row>
    <row r="346" spans="3:3" x14ac:dyDescent="0.2">
      <c r="C346" s="2" t="s">
        <v>3229</v>
      </c>
    </row>
    <row r="347" spans="3:3" x14ac:dyDescent="0.2">
      <c r="C347" s="2" t="s">
        <v>3231</v>
      </c>
    </row>
    <row r="348" spans="3:3" x14ac:dyDescent="0.2">
      <c r="C348" s="2" t="s">
        <v>3307</v>
      </c>
    </row>
    <row r="349" spans="3:3" x14ac:dyDescent="0.2">
      <c r="C349" s="2" t="s">
        <v>3208</v>
      </c>
    </row>
    <row r="350" spans="3:3" x14ac:dyDescent="0.2">
      <c r="C350" s="2" t="s">
        <v>3215</v>
      </c>
    </row>
    <row r="351" spans="3:3" x14ac:dyDescent="0.2">
      <c r="C351" s="2" t="s">
        <v>3210</v>
      </c>
    </row>
    <row r="352" spans="3:3" x14ac:dyDescent="0.2">
      <c r="C352" s="2" t="s">
        <v>3211</v>
      </c>
    </row>
    <row r="353" spans="3:3" x14ac:dyDescent="0.2">
      <c r="C353" s="2" t="s">
        <v>3216</v>
      </c>
    </row>
    <row r="354" spans="3:3" x14ac:dyDescent="0.2">
      <c r="C354" s="2" t="s">
        <v>3212</v>
      </c>
    </row>
    <row r="355" spans="3:3" x14ac:dyDescent="0.2">
      <c r="C355" s="2" t="s">
        <v>3217</v>
      </c>
    </row>
    <row r="356" spans="3:3" x14ac:dyDescent="0.2">
      <c r="C356" s="2" t="s">
        <v>3202</v>
      </c>
    </row>
    <row r="357" spans="3:3" x14ac:dyDescent="0.2">
      <c r="C357" s="2" t="s">
        <v>3203</v>
      </c>
    </row>
    <row r="358" spans="3:3" x14ac:dyDescent="0.2">
      <c r="C358" s="2" t="s">
        <v>3255</v>
      </c>
    </row>
    <row r="359" spans="3:3" x14ac:dyDescent="0.2">
      <c r="C359" s="2" t="s">
        <v>3262</v>
      </c>
    </row>
    <row r="360" spans="3:3" x14ac:dyDescent="0.2">
      <c r="C360" s="2" t="s">
        <v>3253</v>
      </c>
    </row>
    <row r="361" spans="3:3" x14ac:dyDescent="0.2">
      <c r="C361" s="2" t="s">
        <v>3195</v>
      </c>
    </row>
    <row r="362" spans="3:3" x14ac:dyDescent="0.2">
      <c r="C362" s="2" t="s">
        <v>3234</v>
      </c>
    </row>
    <row r="363" spans="3:3" x14ac:dyDescent="0.2">
      <c r="C363" s="2" t="s">
        <v>3206</v>
      </c>
    </row>
    <row r="364" spans="3:3" x14ac:dyDescent="0.2">
      <c r="C364" s="2" t="s">
        <v>3207</v>
      </c>
    </row>
    <row r="365" spans="3:3" x14ac:dyDescent="0.2">
      <c r="C365" s="2" t="s">
        <v>3251</v>
      </c>
    </row>
    <row r="366" spans="3:3" x14ac:dyDescent="0.2">
      <c r="C366" s="2" t="s">
        <v>3237</v>
      </c>
    </row>
    <row r="367" spans="3:3" x14ac:dyDescent="0.2">
      <c r="C367" s="2" t="s">
        <v>3232</v>
      </c>
    </row>
    <row r="368" spans="3:3" x14ac:dyDescent="0.2">
      <c r="C368" s="2" t="s">
        <v>3192</v>
      </c>
    </row>
    <row r="369" spans="3:3" x14ac:dyDescent="0.2">
      <c r="C369" s="2" t="s">
        <v>3178</v>
      </c>
    </row>
    <row r="370" spans="3:3" x14ac:dyDescent="0.2">
      <c r="C370" s="2" t="s">
        <v>3236</v>
      </c>
    </row>
    <row r="371" spans="3:3" x14ac:dyDescent="0.2">
      <c r="C371" s="2" t="s">
        <v>3194</v>
      </c>
    </row>
    <row r="372" spans="3:3" x14ac:dyDescent="0.2">
      <c r="C372" s="2" t="s">
        <v>3249</v>
      </c>
    </row>
    <row r="373" spans="3:3" x14ac:dyDescent="0.2">
      <c r="C373" s="2" t="s">
        <v>3252</v>
      </c>
    </row>
    <row r="374" spans="3:3" x14ac:dyDescent="0.2">
      <c r="C374" s="2" t="s">
        <v>3204</v>
      </c>
    </row>
    <row r="375" spans="3:3" x14ac:dyDescent="0.2">
      <c r="C375" s="2" t="s">
        <v>3186</v>
      </c>
    </row>
    <row r="376" spans="3:3" x14ac:dyDescent="0.2">
      <c r="C376" s="2" t="s">
        <v>3189</v>
      </c>
    </row>
    <row r="377" spans="3:3" x14ac:dyDescent="0.2">
      <c r="C377" s="2" t="s">
        <v>3185</v>
      </c>
    </row>
    <row r="378" spans="3:3" x14ac:dyDescent="0.2">
      <c r="C378" s="2" t="s">
        <v>3102</v>
      </c>
    </row>
    <row r="379" spans="3:3" x14ac:dyDescent="0.2">
      <c r="C379" s="2" t="s">
        <v>3177</v>
      </c>
    </row>
    <row r="380" spans="3:3" x14ac:dyDescent="0.2">
      <c r="C380" s="2" t="s">
        <v>3173</v>
      </c>
    </row>
    <row r="381" spans="3:3" x14ac:dyDescent="0.2">
      <c r="C381" s="2" t="s">
        <v>3176</v>
      </c>
    </row>
    <row r="382" spans="3:3" x14ac:dyDescent="0.2">
      <c r="C382" s="2" t="s">
        <v>3104</v>
      </c>
    </row>
    <row r="383" spans="3:3" x14ac:dyDescent="0.2">
      <c r="C383" s="2" t="s">
        <v>3132</v>
      </c>
    </row>
    <row r="384" spans="3:3" x14ac:dyDescent="0.2">
      <c r="C384" s="2" t="s">
        <v>3121</v>
      </c>
    </row>
    <row r="385" spans="3:3" x14ac:dyDescent="0.2">
      <c r="C385" s="2" t="s">
        <v>3146</v>
      </c>
    </row>
    <row r="386" spans="3:3" x14ac:dyDescent="0.2">
      <c r="C386" s="2" t="s">
        <v>3137</v>
      </c>
    </row>
    <row r="387" spans="3:3" x14ac:dyDescent="0.2">
      <c r="C387" s="2" t="s">
        <v>3161</v>
      </c>
    </row>
    <row r="388" spans="3:3" x14ac:dyDescent="0.2">
      <c r="C388" s="2" t="s">
        <v>3149</v>
      </c>
    </row>
    <row r="389" spans="3:3" x14ac:dyDescent="0.2">
      <c r="C389" s="2" t="s">
        <v>3118</v>
      </c>
    </row>
    <row r="390" spans="3:3" x14ac:dyDescent="0.2">
      <c r="C390" s="2" t="s">
        <v>3197</v>
      </c>
    </row>
    <row r="391" spans="3:3" x14ac:dyDescent="0.2">
      <c r="C391" s="2" t="s">
        <v>3201</v>
      </c>
    </row>
    <row r="392" spans="3:3" x14ac:dyDescent="0.2">
      <c r="C392" s="2" t="s">
        <v>3233</v>
      </c>
    </row>
    <row r="393" spans="3:3" x14ac:dyDescent="0.2">
      <c r="C393" s="2" t="s">
        <v>3141</v>
      </c>
    </row>
    <row r="394" spans="3:3" x14ac:dyDescent="0.2">
      <c r="C394" s="2" t="s">
        <v>3159</v>
      </c>
    </row>
    <row r="395" spans="3:3" x14ac:dyDescent="0.2">
      <c r="C395" s="2" t="s">
        <v>3170</v>
      </c>
    </row>
    <row r="396" spans="3:3" x14ac:dyDescent="0.2">
      <c r="C396" s="2" t="s">
        <v>3089</v>
      </c>
    </row>
    <row r="397" spans="3:3" x14ac:dyDescent="0.2">
      <c r="C397" s="2" t="s">
        <v>3105</v>
      </c>
    </row>
    <row r="398" spans="3:3" x14ac:dyDescent="0.2">
      <c r="C398" s="2" t="s">
        <v>3160</v>
      </c>
    </row>
    <row r="399" spans="3:3" x14ac:dyDescent="0.2">
      <c r="C399" s="2" t="s">
        <v>3158</v>
      </c>
    </row>
    <row r="400" spans="3:3" x14ac:dyDescent="0.2">
      <c r="C400" s="2" t="s">
        <v>3136</v>
      </c>
    </row>
    <row r="401" spans="3:3" x14ac:dyDescent="0.2">
      <c r="C401" s="2" t="s">
        <v>3180</v>
      </c>
    </row>
    <row r="402" spans="3:3" x14ac:dyDescent="0.2">
      <c r="C402" s="2" t="s">
        <v>3150</v>
      </c>
    </row>
    <row r="403" spans="3:3" x14ac:dyDescent="0.2">
      <c r="C403" s="2" t="s">
        <v>3190</v>
      </c>
    </row>
    <row r="404" spans="3:3" x14ac:dyDescent="0.2">
      <c r="C404" s="2" t="s">
        <v>3131</v>
      </c>
    </row>
    <row r="405" spans="3:3" x14ac:dyDescent="0.2">
      <c r="C405" s="2" t="s">
        <v>3034</v>
      </c>
    </row>
    <row r="406" spans="3:3" x14ac:dyDescent="0.2">
      <c r="C406" s="2" t="s">
        <v>3182</v>
      </c>
    </row>
    <row r="407" spans="3:3" x14ac:dyDescent="0.2">
      <c r="C407" s="2" t="s">
        <v>3033</v>
      </c>
    </row>
    <row r="408" spans="3:3" x14ac:dyDescent="0.2">
      <c r="C408" s="2" t="s">
        <v>3090</v>
      </c>
    </row>
    <row r="409" spans="3:3" x14ac:dyDescent="0.2">
      <c r="C409" s="2" t="s">
        <v>3055</v>
      </c>
    </row>
    <row r="410" spans="3:3" x14ac:dyDescent="0.2">
      <c r="C410" s="2" t="s">
        <v>3068</v>
      </c>
    </row>
    <row r="411" spans="3:3" x14ac:dyDescent="0.2">
      <c r="C411" s="2" t="s">
        <v>3042</v>
      </c>
    </row>
    <row r="412" spans="3:3" x14ac:dyDescent="0.2">
      <c r="C412" s="2" t="s">
        <v>3171</v>
      </c>
    </row>
    <row r="413" spans="3:3" x14ac:dyDescent="0.2">
      <c r="C413" s="2" t="s">
        <v>3164</v>
      </c>
    </row>
    <row r="414" spans="3:3" x14ac:dyDescent="0.2">
      <c r="C414" s="2" t="s">
        <v>3027</v>
      </c>
    </row>
    <row r="415" spans="3:3" x14ac:dyDescent="0.2">
      <c r="C415" s="2" t="s">
        <v>3114</v>
      </c>
    </row>
    <row r="416" spans="3:3" x14ac:dyDescent="0.2">
      <c r="C416" s="2" t="s">
        <v>3122</v>
      </c>
    </row>
    <row r="417" spans="3:3" x14ac:dyDescent="0.2">
      <c r="C417" s="2" t="s">
        <v>3184</v>
      </c>
    </row>
    <row r="418" spans="3:3" x14ac:dyDescent="0.2">
      <c r="C418" s="2" t="s">
        <v>3116</v>
      </c>
    </row>
    <row r="419" spans="3:3" x14ac:dyDescent="0.2">
      <c r="C419" s="2" t="s">
        <v>3115</v>
      </c>
    </row>
    <row r="420" spans="3:3" x14ac:dyDescent="0.2">
      <c r="C420" s="2" t="s">
        <v>3127</v>
      </c>
    </row>
    <row r="421" spans="3:3" x14ac:dyDescent="0.2">
      <c r="C421" s="2" t="s">
        <v>3144</v>
      </c>
    </row>
    <row r="422" spans="3:3" x14ac:dyDescent="0.2">
      <c r="C422" s="2" t="s">
        <v>3162</v>
      </c>
    </row>
    <row r="423" spans="3:3" x14ac:dyDescent="0.2">
      <c r="C423" s="2" t="s">
        <v>3086</v>
      </c>
    </row>
    <row r="424" spans="3:3" x14ac:dyDescent="0.2">
      <c r="C424" s="2" t="s">
        <v>3096</v>
      </c>
    </row>
    <row r="425" spans="3:3" x14ac:dyDescent="0.2">
      <c r="C425" s="2" t="s">
        <v>3057</v>
      </c>
    </row>
    <row r="426" spans="3:3" x14ac:dyDescent="0.2">
      <c r="C426" s="2" t="s">
        <v>3047</v>
      </c>
    </row>
    <row r="427" spans="3:3" x14ac:dyDescent="0.2">
      <c r="C427" s="2" t="s">
        <v>3125</v>
      </c>
    </row>
    <row r="428" spans="3:3" x14ac:dyDescent="0.2">
      <c r="C428" s="2" t="s">
        <v>3077</v>
      </c>
    </row>
    <row r="429" spans="3:3" x14ac:dyDescent="0.2">
      <c r="C429" s="2" t="s">
        <v>3065</v>
      </c>
    </row>
    <row r="430" spans="3:3" x14ac:dyDescent="0.2">
      <c r="C430" s="2" t="s">
        <v>3066</v>
      </c>
    </row>
    <row r="431" spans="3:3" x14ac:dyDescent="0.2">
      <c r="C431" s="2" t="s">
        <v>3151</v>
      </c>
    </row>
    <row r="432" spans="3:3" x14ac:dyDescent="0.2">
      <c r="C432" s="2" t="s">
        <v>3148</v>
      </c>
    </row>
    <row r="433" spans="3:3" x14ac:dyDescent="0.2">
      <c r="C433" s="2" t="s">
        <v>3075</v>
      </c>
    </row>
    <row r="434" spans="3:3" x14ac:dyDescent="0.2">
      <c r="C434" s="2" t="s">
        <v>3053</v>
      </c>
    </row>
    <row r="435" spans="3:3" x14ac:dyDescent="0.2">
      <c r="C435" s="2" t="s">
        <v>3120</v>
      </c>
    </row>
    <row r="436" spans="3:3" x14ac:dyDescent="0.2">
      <c r="C436" s="2" t="s">
        <v>3156</v>
      </c>
    </row>
    <row r="437" spans="3:3" x14ac:dyDescent="0.2">
      <c r="C437" s="2" t="s">
        <v>3058</v>
      </c>
    </row>
    <row r="438" spans="3:3" x14ac:dyDescent="0.2">
      <c r="C438" s="2" t="s">
        <v>3064</v>
      </c>
    </row>
    <row r="439" spans="3:3" x14ac:dyDescent="0.2">
      <c r="C439" s="2" t="s">
        <v>3061</v>
      </c>
    </row>
    <row r="440" spans="3:3" x14ac:dyDescent="0.2">
      <c r="C440" s="2" t="s">
        <v>3039</v>
      </c>
    </row>
    <row r="441" spans="3:3" x14ac:dyDescent="0.2">
      <c r="C441" s="2" t="s">
        <v>3052</v>
      </c>
    </row>
    <row r="442" spans="3:3" x14ac:dyDescent="0.2">
      <c r="C442" s="2" t="s">
        <v>3168</v>
      </c>
    </row>
    <row r="443" spans="3:3" x14ac:dyDescent="0.2">
      <c r="C443" s="2" t="s">
        <v>3041</v>
      </c>
    </row>
    <row r="444" spans="3:3" x14ac:dyDescent="0.2">
      <c r="C444" s="2" t="s">
        <v>3071</v>
      </c>
    </row>
    <row r="445" spans="3:3" x14ac:dyDescent="0.2">
      <c r="C445" s="2" t="s">
        <v>3045</v>
      </c>
    </row>
    <row r="446" spans="3:3" x14ac:dyDescent="0.2">
      <c r="C446" s="2" t="s">
        <v>3050</v>
      </c>
    </row>
    <row r="447" spans="3:3" x14ac:dyDescent="0.2">
      <c r="C447" s="2" t="s">
        <v>3165</v>
      </c>
    </row>
    <row r="448" spans="3:3" x14ac:dyDescent="0.2">
      <c r="C448" s="2" t="s">
        <v>3087</v>
      </c>
    </row>
    <row r="449" spans="3:3" x14ac:dyDescent="0.2">
      <c r="C449" s="2" t="s">
        <v>3081</v>
      </c>
    </row>
    <row r="450" spans="3:3" x14ac:dyDescent="0.2">
      <c r="C450" s="2" t="s">
        <v>3093</v>
      </c>
    </row>
    <row r="451" spans="3:3" x14ac:dyDescent="0.2">
      <c r="C451" s="2" t="s">
        <v>3099</v>
      </c>
    </row>
    <row r="452" spans="3:3" x14ac:dyDescent="0.2">
      <c r="C452" s="2" t="s">
        <v>3026</v>
      </c>
    </row>
    <row r="453" spans="3:3" x14ac:dyDescent="0.2">
      <c r="C453" s="2" t="s">
        <v>3035</v>
      </c>
    </row>
    <row r="454" spans="3:3" x14ac:dyDescent="0.2">
      <c r="C454" s="2" t="s">
        <v>3798</v>
      </c>
    </row>
    <row r="455" spans="3:3" x14ac:dyDescent="0.2">
      <c r="C455" s="2" t="s">
        <v>3032</v>
      </c>
    </row>
    <row r="456" spans="3:3" x14ac:dyDescent="0.2">
      <c r="C456" s="2" t="s">
        <v>3084</v>
      </c>
    </row>
    <row r="457" spans="3:3" x14ac:dyDescent="0.2">
      <c r="C457" s="2" t="s">
        <v>3051</v>
      </c>
    </row>
    <row r="458" spans="3:3" x14ac:dyDescent="0.2">
      <c r="C458" s="2" t="s">
        <v>3043</v>
      </c>
    </row>
    <row r="459" spans="3:3" x14ac:dyDescent="0.2">
      <c r="C459" s="2" t="s">
        <v>3799</v>
      </c>
    </row>
    <row r="460" spans="3:3" x14ac:dyDescent="0.2">
      <c r="C460" s="2" t="s">
        <v>3169</v>
      </c>
    </row>
    <row r="461" spans="3:3" x14ac:dyDescent="0.2">
      <c r="C461" s="2" t="s">
        <v>3800</v>
      </c>
    </row>
    <row r="462" spans="3:3" x14ac:dyDescent="0.2">
      <c r="C462" s="2" t="s">
        <v>3088</v>
      </c>
    </row>
    <row r="463" spans="3:3" x14ac:dyDescent="0.2">
      <c r="C463" s="2" t="s">
        <v>3801</v>
      </c>
    </row>
    <row r="464" spans="3:3" x14ac:dyDescent="0.2">
      <c r="C464" s="2" t="s">
        <v>3094</v>
      </c>
    </row>
    <row r="465" spans="3:3" x14ac:dyDescent="0.2">
      <c r="C465" s="2" t="s">
        <v>3092</v>
      </c>
    </row>
    <row r="466" spans="3:3" x14ac:dyDescent="0.2">
      <c r="C466" s="2" t="s">
        <v>3082</v>
      </c>
    </row>
    <row r="467" spans="3:3" x14ac:dyDescent="0.2">
      <c r="C467" s="2" t="s">
        <v>3091</v>
      </c>
    </row>
    <row r="468" spans="3:3" x14ac:dyDescent="0.2">
      <c r="C468" s="2" t="s">
        <v>3062</v>
      </c>
    </row>
    <row r="469" spans="3:3" x14ac:dyDescent="0.2">
      <c r="C469" s="2" t="s">
        <v>3046</v>
      </c>
    </row>
    <row r="470" spans="3:3" x14ac:dyDescent="0.2">
      <c r="C470" s="2" t="s">
        <v>3031</v>
      </c>
    </row>
    <row r="471" spans="3:3" x14ac:dyDescent="0.2">
      <c r="C471" s="2" t="s">
        <v>3802</v>
      </c>
    </row>
    <row r="472" spans="3:3" x14ac:dyDescent="0.2">
      <c r="C472" s="2" t="s">
        <v>3098</v>
      </c>
    </row>
    <row r="473" spans="3:3" x14ac:dyDescent="0.2">
      <c r="C473" s="2" t="s">
        <v>3803</v>
      </c>
    </row>
    <row r="474" spans="3:3" x14ac:dyDescent="0.2">
      <c r="C474" s="2" t="s">
        <v>3036</v>
      </c>
    </row>
    <row r="475" spans="3:3" x14ac:dyDescent="0.2">
      <c r="C475" s="2" t="s">
        <v>3100</v>
      </c>
    </row>
    <row r="476" spans="3:3" x14ac:dyDescent="0.2">
      <c r="C476" s="2" t="s">
        <v>3804</v>
      </c>
    </row>
    <row r="477" spans="3:3" x14ac:dyDescent="0.2">
      <c r="C477" s="2" t="s">
        <v>3805</v>
      </c>
    </row>
    <row r="478" spans="3:3" x14ac:dyDescent="0.2">
      <c r="C478" s="2" t="s">
        <v>3101</v>
      </c>
    </row>
    <row r="479" spans="3:3" x14ac:dyDescent="0.2">
      <c r="C479" s="2" t="s">
        <v>3806</v>
      </c>
    </row>
    <row r="480" spans="3:3" x14ac:dyDescent="0.2">
      <c r="C480" s="2" t="s">
        <v>3807</v>
      </c>
    </row>
    <row r="481" spans="3:3" x14ac:dyDescent="0.2">
      <c r="C481" s="2" t="s">
        <v>3037</v>
      </c>
    </row>
    <row r="482" spans="3:3" x14ac:dyDescent="0.2">
      <c r="C482" s="2" t="s">
        <v>3808</v>
      </c>
    </row>
    <row r="483" spans="3:3" x14ac:dyDescent="0.2">
      <c r="C483" s="2" t="s">
        <v>3809</v>
      </c>
    </row>
    <row r="484" spans="3:3" x14ac:dyDescent="0.2">
      <c r="C484" s="2" t="s">
        <v>3810</v>
      </c>
    </row>
    <row r="485" spans="3:3" x14ac:dyDescent="0.2">
      <c r="C485" s="2" t="s">
        <v>3811</v>
      </c>
    </row>
    <row r="486" spans="3:3" x14ac:dyDescent="0.2">
      <c r="C486" s="2" t="s">
        <v>3812</v>
      </c>
    </row>
    <row r="487" spans="3:3" x14ac:dyDescent="0.2">
      <c r="C487" s="2" t="s">
        <v>3813</v>
      </c>
    </row>
    <row r="488" spans="3:3" x14ac:dyDescent="0.2">
      <c r="C488" s="2" t="s">
        <v>3814</v>
      </c>
    </row>
    <row r="489" spans="3:3" x14ac:dyDescent="0.2">
      <c r="C489" s="2" t="s">
        <v>3815</v>
      </c>
    </row>
    <row r="490" spans="3:3" x14ac:dyDescent="0.2">
      <c r="C490" s="2" t="s">
        <v>3816</v>
      </c>
    </row>
    <row r="491" spans="3:3" x14ac:dyDescent="0.2">
      <c r="C491" s="2" t="s">
        <v>3817</v>
      </c>
    </row>
    <row r="492" spans="3:3" x14ac:dyDescent="0.2">
      <c r="C492" s="2" t="s">
        <v>3818</v>
      </c>
    </row>
    <row r="493" spans="3:3" x14ac:dyDescent="0.2">
      <c r="C493" s="2" t="s">
        <v>3819</v>
      </c>
    </row>
    <row r="494" spans="3:3" x14ac:dyDescent="0.2">
      <c r="C494" s="2" t="s">
        <v>3820</v>
      </c>
    </row>
    <row r="495" spans="3:3" x14ac:dyDescent="0.2">
      <c r="C495" s="2" t="s">
        <v>3821</v>
      </c>
    </row>
    <row r="496" spans="3:3" x14ac:dyDescent="0.2">
      <c r="C496" s="2" t="s">
        <v>3822</v>
      </c>
    </row>
    <row r="497" spans="3:3" x14ac:dyDescent="0.2">
      <c r="C497" s="2" t="s">
        <v>3823</v>
      </c>
    </row>
    <row r="498" spans="3:3" x14ac:dyDescent="0.2">
      <c r="C498" s="2" t="s">
        <v>3824</v>
      </c>
    </row>
    <row r="499" spans="3:3" x14ac:dyDescent="0.2">
      <c r="C499" s="2" t="s">
        <v>3825</v>
      </c>
    </row>
    <row r="500" spans="3:3" x14ac:dyDescent="0.2">
      <c r="C500" s="2" t="s">
        <v>3826</v>
      </c>
    </row>
    <row r="501" spans="3:3" x14ac:dyDescent="0.2">
      <c r="C501" s="2" t="s">
        <v>3827</v>
      </c>
    </row>
    <row r="502" spans="3:3" x14ac:dyDescent="0.2">
      <c r="C502" s="2" t="s">
        <v>3828</v>
      </c>
    </row>
    <row r="503" spans="3:3" x14ac:dyDescent="0.2">
      <c r="C503" s="2" t="s">
        <v>3829</v>
      </c>
    </row>
    <row r="504" spans="3:3" x14ac:dyDescent="0.2">
      <c r="C504" s="2" t="s">
        <v>3830</v>
      </c>
    </row>
    <row r="505" spans="3:3" x14ac:dyDescent="0.2">
      <c r="C505" s="2" t="s">
        <v>3831</v>
      </c>
    </row>
    <row r="506" spans="3:3" x14ac:dyDescent="0.2">
      <c r="C506" s="2" t="s">
        <v>3832</v>
      </c>
    </row>
    <row r="507" spans="3:3" x14ac:dyDescent="0.2">
      <c r="C507" s="2" t="s">
        <v>3833</v>
      </c>
    </row>
    <row r="508" spans="3:3" x14ac:dyDescent="0.2">
      <c r="C508" s="2" t="s">
        <v>3834</v>
      </c>
    </row>
    <row r="509" spans="3:3" x14ac:dyDescent="0.2">
      <c r="C509" s="2" t="s">
        <v>3835</v>
      </c>
    </row>
    <row r="510" spans="3:3" x14ac:dyDescent="0.2">
      <c r="C510" s="2" t="s">
        <v>3836</v>
      </c>
    </row>
    <row r="511" spans="3:3" x14ac:dyDescent="0.2">
      <c r="C511" s="2" t="s">
        <v>3837</v>
      </c>
    </row>
    <row r="512" spans="3:3" x14ac:dyDescent="0.2">
      <c r="C512" s="2" t="s">
        <v>3838</v>
      </c>
    </row>
    <row r="513" spans="3:3" x14ac:dyDescent="0.2">
      <c r="C513" s="2" t="s">
        <v>3839</v>
      </c>
    </row>
    <row r="514" spans="3:3" x14ac:dyDescent="0.2">
      <c r="C514" s="2" t="s">
        <v>3840</v>
      </c>
    </row>
    <row r="515" spans="3:3" x14ac:dyDescent="0.2">
      <c r="C515" s="2" t="s">
        <v>3841</v>
      </c>
    </row>
    <row r="516" spans="3:3" x14ac:dyDescent="0.2">
      <c r="C516" s="2" t="s">
        <v>3842</v>
      </c>
    </row>
    <row r="517" spans="3:3" x14ac:dyDescent="0.2">
      <c r="C517" s="2" t="s">
        <v>3843</v>
      </c>
    </row>
    <row r="518" spans="3:3" x14ac:dyDescent="0.2">
      <c r="C518" s="2" t="s">
        <v>3844</v>
      </c>
    </row>
    <row r="519" spans="3:3" x14ac:dyDescent="0.2">
      <c r="C519" s="2" t="s">
        <v>3845</v>
      </c>
    </row>
    <row r="520" spans="3:3" x14ac:dyDescent="0.2">
      <c r="C520" s="2" t="s">
        <v>3846</v>
      </c>
    </row>
    <row r="521" spans="3:3" x14ac:dyDescent="0.2">
      <c r="C521" s="2" t="s">
        <v>3847</v>
      </c>
    </row>
    <row r="522" spans="3:3" x14ac:dyDescent="0.2">
      <c r="C522" s="2" t="s">
        <v>3848</v>
      </c>
    </row>
    <row r="523" spans="3:3" x14ac:dyDescent="0.2">
      <c r="C523" s="2" t="s">
        <v>3849</v>
      </c>
    </row>
    <row r="524" spans="3:3" x14ac:dyDescent="0.2">
      <c r="C524" s="2" t="s">
        <v>3850</v>
      </c>
    </row>
    <row r="525" spans="3:3" x14ac:dyDescent="0.2">
      <c r="C525" s="2" t="s">
        <v>3851</v>
      </c>
    </row>
    <row r="526" spans="3:3" x14ac:dyDescent="0.2">
      <c r="C526" s="2" t="s">
        <v>3852</v>
      </c>
    </row>
    <row r="527" spans="3:3" x14ac:dyDescent="0.2">
      <c r="C527" s="2" t="s">
        <v>3853</v>
      </c>
    </row>
    <row r="528" spans="3:3" x14ac:dyDescent="0.2">
      <c r="C528" s="2" t="s">
        <v>3854</v>
      </c>
    </row>
    <row r="529" spans="3:3" x14ac:dyDescent="0.2">
      <c r="C529" s="2" t="s">
        <v>3855</v>
      </c>
    </row>
    <row r="530" spans="3:3" x14ac:dyDescent="0.2">
      <c r="C530" s="2" t="s">
        <v>3856</v>
      </c>
    </row>
    <row r="531" spans="3:3" x14ac:dyDescent="0.2">
      <c r="C531" s="2" t="s">
        <v>3857</v>
      </c>
    </row>
    <row r="532" spans="3:3" x14ac:dyDescent="0.2">
      <c r="C532" s="2" t="s">
        <v>3858</v>
      </c>
    </row>
    <row r="533" spans="3:3" x14ac:dyDescent="0.2">
      <c r="C533" s="2" t="s">
        <v>3859</v>
      </c>
    </row>
    <row r="534" spans="3:3" x14ac:dyDescent="0.2">
      <c r="C534" s="2" t="s">
        <v>3860</v>
      </c>
    </row>
    <row r="535" spans="3:3" x14ac:dyDescent="0.2">
      <c r="C535" s="2" t="s">
        <v>3861</v>
      </c>
    </row>
    <row r="536" spans="3:3" x14ac:dyDescent="0.2">
      <c r="C536" s="2" t="s">
        <v>3862</v>
      </c>
    </row>
    <row r="537" spans="3:3" x14ac:dyDescent="0.2">
      <c r="C537" s="2" t="s">
        <v>3863</v>
      </c>
    </row>
    <row r="538" spans="3:3" x14ac:dyDescent="0.2">
      <c r="C538" s="2" t="s">
        <v>3864</v>
      </c>
    </row>
    <row r="539" spans="3:3" x14ac:dyDescent="0.2">
      <c r="C539" s="2" t="s">
        <v>3865</v>
      </c>
    </row>
    <row r="540" spans="3:3" x14ac:dyDescent="0.2">
      <c r="C540" s="2" t="s">
        <v>3866</v>
      </c>
    </row>
    <row r="541" spans="3:3" x14ac:dyDescent="0.2">
      <c r="C541" s="2" t="s">
        <v>3867</v>
      </c>
    </row>
    <row r="542" spans="3:3" x14ac:dyDescent="0.2">
      <c r="C542" s="2" t="s">
        <v>3868</v>
      </c>
    </row>
    <row r="543" spans="3:3" x14ac:dyDescent="0.2">
      <c r="C543" s="2" t="s">
        <v>3869</v>
      </c>
    </row>
    <row r="544" spans="3:3" x14ac:dyDescent="0.2">
      <c r="C544" s="2" t="s">
        <v>3870</v>
      </c>
    </row>
    <row r="545" spans="3:3" x14ac:dyDescent="0.2">
      <c r="C545" s="2" t="s">
        <v>3871</v>
      </c>
    </row>
    <row r="546" spans="3:3" x14ac:dyDescent="0.2">
      <c r="C546" s="2" t="s">
        <v>3872</v>
      </c>
    </row>
    <row r="547" spans="3:3" x14ac:dyDescent="0.2">
      <c r="C547" s="2" t="s">
        <v>3873</v>
      </c>
    </row>
    <row r="548" spans="3:3" x14ac:dyDescent="0.2">
      <c r="C548" s="2" t="s">
        <v>3874</v>
      </c>
    </row>
    <row r="549" spans="3:3" x14ac:dyDescent="0.2">
      <c r="C549" s="2" t="s">
        <v>3875</v>
      </c>
    </row>
    <row r="550" spans="3:3" x14ac:dyDescent="0.2">
      <c r="C550" s="2" t="s">
        <v>3876</v>
      </c>
    </row>
    <row r="551" spans="3:3" x14ac:dyDescent="0.2">
      <c r="C551" s="2" t="s">
        <v>3877</v>
      </c>
    </row>
    <row r="552" spans="3:3" x14ac:dyDescent="0.2">
      <c r="C552" s="2" t="s">
        <v>3878</v>
      </c>
    </row>
    <row r="553" spans="3:3" x14ac:dyDescent="0.2">
      <c r="C553" s="2" t="s">
        <v>3879</v>
      </c>
    </row>
    <row r="554" spans="3:3" x14ac:dyDescent="0.2">
      <c r="C554" s="2" t="s">
        <v>3880</v>
      </c>
    </row>
    <row r="555" spans="3:3" x14ac:dyDescent="0.2">
      <c r="C555" s="2" t="s">
        <v>3881</v>
      </c>
    </row>
    <row r="556" spans="3:3" x14ac:dyDescent="0.2">
      <c r="C556" s="2" t="s">
        <v>3882</v>
      </c>
    </row>
    <row r="557" spans="3:3" x14ac:dyDescent="0.2">
      <c r="C557" s="2" t="s">
        <v>3883</v>
      </c>
    </row>
    <row r="558" spans="3:3" x14ac:dyDescent="0.2">
      <c r="C558" s="2" t="s">
        <v>3884</v>
      </c>
    </row>
    <row r="559" spans="3:3" x14ac:dyDescent="0.2">
      <c r="C559" s="2" t="s">
        <v>3885</v>
      </c>
    </row>
    <row r="560" spans="3:3" x14ac:dyDescent="0.2">
      <c r="C560" s="2" t="s">
        <v>3886</v>
      </c>
    </row>
    <row r="561" spans="3:3" x14ac:dyDescent="0.2">
      <c r="C561" s="2" t="s">
        <v>3887</v>
      </c>
    </row>
    <row r="562" spans="3:3" x14ac:dyDescent="0.2">
      <c r="C562" s="2" t="s">
        <v>3888</v>
      </c>
    </row>
    <row r="563" spans="3:3" x14ac:dyDescent="0.2">
      <c r="C563" s="2" t="s">
        <v>3889</v>
      </c>
    </row>
    <row r="564" spans="3:3" x14ac:dyDescent="0.2">
      <c r="C564" s="2" t="s">
        <v>3890</v>
      </c>
    </row>
    <row r="565" spans="3:3" x14ac:dyDescent="0.2">
      <c r="C565" s="2" t="s">
        <v>3891</v>
      </c>
    </row>
    <row r="566" spans="3:3" x14ac:dyDescent="0.2">
      <c r="C566" s="2" t="s">
        <v>3892</v>
      </c>
    </row>
    <row r="567" spans="3:3" x14ac:dyDescent="0.2">
      <c r="C567" s="2" t="s">
        <v>3893</v>
      </c>
    </row>
    <row r="568" spans="3:3" x14ac:dyDescent="0.2">
      <c r="C568" s="2" t="s">
        <v>3894</v>
      </c>
    </row>
    <row r="569" spans="3:3" x14ac:dyDescent="0.2">
      <c r="C569" s="2" t="s">
        <v>3895</v>
      </c>
    </row>
    <row r="570" spans="3:3" x14ac:dyDescent="0.2">
      <c r="C570" s="2" t="s">
        <v>3896</v>
      </c>
    </row>
    <row r="571" spans="3:3" x14ac:dyDescent="0.2">
      <c r="C571" s="2" t="s">
        <v>3897</v>
      </c>
    </row>
    <row r="572" spans="3:3" x14ac:dyDescent="0.2">
      <c r="C572" s="2" t="s">
        <v>3898</v>
      </c>
    </row>
    <row r="573" spans="3:3" x14ac:dyDescent="0.2">
      <c r="C573" s="2" t="s">
        <v>3899</v>
      </c>
    </row>
    <row r="574" spans="3:3" x14ac:dyDescent="0.2">
      <c r="C574" s="2" t="s">
        <v>3900</v>
      </c>
    </row>
    <row r="575" spans="3:3" x14ac:dyDescent="0.2">
      <c r="C575" s="2" t="s">
        <v>3901</v>
      </c>
    </row>
    <row r="576" spans="3:3" x14ac:dyDescent="0.2">
      <c r="C576" s="2" t="s">
        <v>3902</v>
      </c>
    </row>
    <row r="577" spans="3:3" x14ac:dyDescent="0.2">
      <c r="C577" s="2" t="s">
        <v>3377</v>
      </c>
    </row>
    <row r="578" spans="3:3" x14ac:dyDescent="0.2">
      <c r="C578" s="2" t="s">
        <v>3275</v>
      </c>
    </row>
    <row r="579" spans="3:3" x14ac:dyDescent="0.2">
      <c r="C579" s="2" t="s">
        <v>3044</v>
      </c>
    </row>
    <row r="580" spans="3:3" x14ac:dyDescent="0.2">
      <c r="C580" s="2" t="s">
        <v>3903</v>
      </c>
    </row>
    <row r="581" spans="3:3" x14ac:dyDescent="0.2">
      <c r="C581" s="2" t="s">
        <v>3904</v>
      </c>
    </row>
    <row r="582" spans="3:3" x14ac:dyDescent="0.2">
      <c r="C582" s="2" t="s">
        <v>3905</v>
      </c>
    </row>
    <row r="583" spans="3:3" x14ac:dyDescent="0.2">
      <c r="C583" s="2" t="s">
        <v>3108</v>
      </c>
    </row>
    <row r="584" spans="3:3" x14ac:dyDescent="0.2">
      <c r="C584" s="2" t="s">
        <v>3155</v>
      </c>
    </row>
    <row r="585" spans="3:3" x14ac:dyDescent="0.2">
      <c r="C585" s="2" t="s">
        <v>3906</v>
      </c>
    </row>
    <row r="586" spans="3:3" x14ac:dyDescent="0.2">
      <c r="C586" s="2" t="s">
        <v>3907</v>
      </c>
    </row>
    <row r="587" spans="3:3" x14ac:dyDescent="0.2">
      <c r="C587" s="2" t="s">
        <v>3908</v>
      </c>
    </row>
    <row r="588" spans="3:3" x14ac:dyDescent="0.2">
      <c r="C588" s="2" t="s">
        <v>3128</v>
      </c>
    </row>
    <row r="589" spans="3:3" x14ac:dyDescent="0.2">
      <c r="C589" s="2" t="s">
        <v>3179</v>
      </c>
    </row>
    <row r="590" spans="3:3" x14ac:dyDescent="0.2">
      <c r="C590" s="2" t="s">
        <v>3225</v>
      </c>
    </row>
    <row r="591" spans="3:3" x14ac:dyDescent="0.2">
      <c r="C591" s="2" t="s">
        <v>3219</v>
      </c>
    </row>
    <row r="592" spans="3:3" x14ac:dyDescent="0.2">
      <c r="C592" s="2" t="s">
        <v>3909</v>
      </c>
    </row>
    <row r="593" spans="3:3" x14ac:dyDescent="0.2">
      <c r="C593" s="2" t="s">
        <v>3254</v>
      </c>
    </row>
    <row r="594" spans="3:3" x14ac:dyDescent="0.2">
      <c r="C594" s="2" t="s">
        <v>3133</v>
      </c>
    </row>
  </sheetData>
  <mergeCells count="3">
    <mergeCell ref="A3:A4"/>
    <mergeCell ref="A6:L6"/>
    <mergeCell ref="O6:P6"/>
  </mergeCells>
  <conditionalFormatting sqref="B3">
    <cfRule type="duplicateValues" dxfId="60" priority="4"/>
  </conditionalFormatting>
  <conditionalFormatting sqref="B4:B5">
    <cfRule type="duplicateValues" dxfId="59" priority="88"/>
  </conditionalFormatting>
  <conditionalFormatting sqref="C18:C594">
    <cfRule type="duplicateValues" dxfId="58" priority="3"/>
  </conditionalFormatting>
  <conditionalFormatting sqref="C1:C1048576">
    <cfRule type="duplicateValues" dxfId="52" priority="2"/>
    <cfRule type="duplicateValues" dxfId="5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53"/>
  <sheetViews>
    <sheetView zoomScale="110" zoomScaleNormal="110" workbookViewId="0">
      <pane xSplit="3" ySplit="2" topLeftCell="D3" activePane="bottomRight" state="frozen"/>
      <selection activeCell="F207" sqref="F207"/>
      <selection pane="topRight" activeCell="F207" sqref="F207"/>
      <selection pane="bottomLeft" activeCell="F207" sqref="F207"/>
      <selection pane="bottomRight" activeCell="F275" sqref="F27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0.75" customHeight="1" x14ac:dyDescent="0.2">
      <c r="A3" s="141" t="s">
        <v>2776</v>
      </c>
      <c r="B3" s="73" t="s">
        <v>2233</v>
      </c>
      <c r="C3" s="9" t="s">
        <v>2234</v>
      </c>
      <c r="D3" s="75" t="s">
        <v>426</v>
      </c>
      <c r="E3" s="13">
        <v>44425</v>
      </c>
      <c r="F3" s="75" t="s">
        <v>1452</v>
      </c>
      <c r="G3" s="13">
        <v>44427</v>
      </c>
      <c r="H3" s="10" t="s">
        <v>2180</v>
      </c>
      <c r="I3" s="1">
        <v>87</v>
      </c>
      <c r="J3" s="1">
        <v>56</v>
      </c>
      <c r="K3" s="1">
        <v>23</v>
      </c>
      <c r="L3" s="1">
        <v>14</v>
      </c>
      <c r="M3" s="79">
        <v>28.013999999999999</v>
      </c>
      <c r="N3" s="8">
        <v>28</v>
      </c>
      <c r="O3" s="62">
        <v>3000</v>
      </c>
      <c r="P3" s="63">
        <f>Table224523689101112131415161718192021222423456723456891011121314151617[[#This Row],[PEMBULATAN]]*O3</f>
        <v>84000</v>
      </c>
    </row>
    <row r="4" spans="1:16" ht="30.75" customHeight="1" x14ac:dyDescent="0.2">
      <c r="A4" s="142"/>
      <c r="B4" s="74"/>
      <c r="C4" s="9" t="s">
        <v>2235</v>
      </c>
      <c r="D4" s="75" t="s">
        <v>426</v>
      </c>
      <c r="E4" s="13">
        <v>44425</v>
      </c>
      <c r="F4" s="75" t="s">
        <v>1452</v>
      </c>
      <c r="G4" s="13">
        <v>44427</v>
      </c>
      <c r="H4" s="10" t="s">
        <v>2180</v>
      </c>
      <c r="I4" s="1">
        <v>84</v>
      </c>
      <c r="J4" s="1">
        <v>41</v>
      </c>
      <c r="K4" s="1">
        <v>37</v>
      </c>
      <c r="L4" s="1">
        <v>13</v>
      </c>
      <c r="M4" s="79">
        <v>31.856999999999999</v>
      </c>
      <c r="N4" s="8">
        <v>32</v>
      </c>
      <c r="O4" s="62">
        <v>3000</v>
      </c>
      <c r="P4" s="63">
        <f>Table224523689101112131415161718192021222423456723456891011121314151617[[#This Row],[PEMBULATAN]]*O4</f>
        <v>96000</v>
      </c>
    </row>
    <row r="5" spans="1:16" ht="30.75" customHeight="1" x14ac:dyDescent="0.2">
      <c r="A5" s="90"/>
      <c r="B5" s="74"/>
      <c r="C5" s="85" t="s">
        <v>2236</v>
      </c>
      <c r="D5" s="77" t="s">
        <v>426</v>
      </c>
      <c r="E5" s="13">
        <v>44425</v>
      </c>
      <c r="F5" s="75" t="s">
        <v>1452</v>
      </c>
      <c r="G5" s="13">
        <v>44427</v>
      </c>
      <c r="H5" s="76" t="s">
        <v>2180</v>
      </c>
      <c r="I5" s="15">
        <v>84</v>
      </c>
      <c r="J5" s="15">
        <v>62</v>
      </c>
      <c r="K5" s="15">
        <v>28</v>
      </c>
      <c r="L5" s="15">
        <v>9</v>
      </c>
      <c r="M5" s="80">
        <v>36.456000000000003</v>
      </c>
      <c r="N5" s="71">
        <v>36</v>
      </c>
      <c r="O5" s="62">
        <v>3000</v>
      </c>
      <c r="P5" s="63">
        <f>Table224523689101112131415161718192021222423456723456891011121314151617[[#This Row],[PEMBULATAN]]*O5</f>
        <v>108000</v>
      </c>
    </row>
    <row r="6" spans="1:16" ht="30.75" customHeight="1" x14ac:dyDescent="0.2">
      <c r="A6" s="90"/>
      <c r="B6" s="74"/>
      <c r="C6" s="85" t="s">
        <v>2237</v>
      </c>
      <c r="D6" s="77" t="s">
        <v>426</v>
      </c>
      <c r="E6" s="13">
        <v>44425</v>
      </c>
      <c r="F6" s="75" t="s">
        <v>1452</v>
      </c>
      <c r="G6" s="13">
        <v>44427</v>
      </c>
      <c r="H6" s="76" t="s">
        <v>2180</v>
      </c>
      <c r="I6" s="15">
        <v>52</v>
      </c>
      <c r="J6" s="15">
        <v>47</v>
      </c>
      <c r="K6" s="15">
        <v>22</v>
      </c>
      <c r="L6" s="15">
        <v>4</v>
      </c>
      <c r="M6" s="80">
        <v>13.442</v>
      </c>
      <c r="N6" s="71">
        <v>13</v>
      </c>
      <c r="O6" s="62">
        <v>3000</v>
      </c>
      <c r="P6" s="63">
        <f>Table224523689101112131415161718192021222423456723456891011121314151617[[#This Row],[PEMBULATAN]]*O6</f>
        <v>39000</v>
      </c>
    </row>
    <row r="7" spans="1:16" ht="30.75" customHeight="1" x14ac:dyDescent="0.2">
      <c r="A7" s="90"/>
      <c r="B7" s="74"/>
      <c r="C7" s="85" t="s">
        <v>2238</v>
      </c>
      <c r="D7" s="77" t="s">
        <v>426</v>
      </c>
      <c r="E7" s="13">
        <v>44425</v>
      </c>
      <c r="F7" s="75" t="s">
        <v>1452</v>
      </c>
      <c r="G7" s="13">
        <v>44427</v>
      </c>
      <c r="H7" s="76" t="s">
        <v>2180</v>
      </c>
      <c r="I7" s="15">
        <v>58</v>
      </c>
      <c r="J7" s="15">
        <v>62</v>
      </c>
      <c r="K7" s="15">
        <v>17</v>
      </c>
      <c r="L7" s="15">
        <v>9</v>
      </c>
      <c r="M7" s="80">
        <v>15.282999999999999</v>
      </c>
      <c r="N7" s="71">
        <v>15</v>
      </c>
      <c r="O7" s="62">
        <v>3000</v>
      </c>
      <c r="P7" s="63">
        <f>Table224523689101112131415161718192021222423456723456891011121314151617[[#This Row],[PEMBULATAN]]*O7</f>
        <v>45000</v>
      </c>
    </row>
    <row r="8" spans="1:16" ht="30.75" customHeight="1" x14ac:dyDescent="0.2">
      <c r="A8" s="90"/>
      <c r="B8" s="74"/>
      <c r="C8" s="85" t="s">
        <v>2239</v>
      </c>
      <c r="D8" s="77" t="s">
        <v>426</v>
      </c>
      <c r="E8" s="13">
        <v>44425</v>
      </c>
      <c r="F8" s="75" t="s">
        <v>1452</v>
      </c>
      <c r="G8" s="13">
        <v>44427</v>
      </c>
      <c r="H8" s="76" t="s">
        <v>2180</v>
      </c>
      <c r="I8" s="15">
        <v>82</v>
      </c>
      <c r="J8" s="15">
        <v>54</v>
      </c>
      <c r="K8" s="15">
        <v>20</v>
      </c>
      <c r="L8" s="15">
        <v>7</v>
      </c>
      <c r="M8" s="80">
        <v>22.14</v>
      </c>
      <c r="N8" s="71">
        <v>22</v>
      </c>
      <c r="O8" s="62">
        <v>3000</v>
      </c>
      <c r="P8" s="63">
        <f>Table224523689101112131415161718192021222423456723456891011121314151617[[#This Row],[PEMBULATAN]]*O8</f>
        <v>66000</v>
      </c>
    </row>
    <row r="9" spans="1:16" ht="30.75" customHeight="1" x14ac:dyDescent="0.2">
      <c r="A9" s="90"/>
      <c r="B9" s="74"/>
      <c r="C9" s="85" t="s">
        <v>2240</v>
      </c>
      <c r="D9" s="77" t="s">
        <v>426</v>
      </c>
      <c r="E9" s="13">
        <v>44425</v>
      </c>
      <c r="F9" s="75" t="s">
        <v>1452</v>
      </c>
      <c r="G9" s="13">
        <v>44427</v>
      </c>
      <c r="H9" s="76" t="s">
        <v>2180</v>
      </c>
      <c r="I9" s="15">
        <v>98</v>
      </c>
      <c r="J9" s="15">
        <v>44</v>
      </c>
      <c r="K9" s="15">
        <v>37</v>
      </c>
      <c r="L9" s="15">
        <v>18</v>
      </c>
      <c r="M9" s="80">
        <v>39.886000000000003</v>
      </c>
      <c r="N9" s="71">
        <v>40</v>
      </c>
      <c r="O9" s="62">
        <v>3000</v>
      </c>
      <c r="P9" s="63">
        <f>Table224523689101112131415161718192021222423456723456891011121314151617[[#This Row],[PEMBULATAN]]*O9</f>
        <v>120000</v>
      </c>
    </row>
    <row r="10" spans="1:16" ht="30.75" customHeight="1" x14ac:dyDescent="0.2">
      <c r="A10" s="90"/>
      <c r="B10" s="74"/>
      <c r="C10" s="85" t="s">
        <v>2241</v>
      </c>
      <c r="D10" s="77" t="s">
        <v>426</v>
      </c>
      <c r="E10" s="13">
        <v>44425</v>
      </c>
      <c r="F10" s="75" t="s">
        <v>1452</v>
      </c>
      <c r="G10" s="13">
        <v>44427</v>
      </c>
      <c r="H10" s="76" t="s">
        <v>2180</v>
      </c>
      <c r="I10" s="15">
        <v>94</v>
      </c>
      <c r="J10" s="15">
        <v>62</v>
      </c>
      <c r="K10" s="15">
        <v>28</v>
      </c>
      <c r="L10" s="15">
        <v>7</v>
      </c>
      <c r="M10" s="80">
        <v>40.795999999999999</v>
      </c>
      <c r="N10" s="71">
        <v>41</v>
      </c>
      <c r="O10" s="62">
        <v>3000</v>
      </c>
      <c r="P10" s="63">
        <f>Table224523689101112131415161718192021222423456723456891011121314151617[[#This Row],[PEMBULATAN]]*O10</f>
        <v>123000</v>
      </c>
    </row>
    <row r="11" spans="1:16" ht="30.75" customHeight="1" x14ac:dyDescent="0.2">
      <c r="A11" s="90"/>
      <c r="B11" s="74"/>
      <c r="C11" s="85" t="s">
        <v>2242</v>
      </c>
      <c r="D11" s="77" t="s">
        <v>426</v>
      </c>
      <c r="E11" s="13">
        <v>44425</v>
      </c>
      <c r="F11" s="75" t="s">
        <v>1452</v>
      </c>
      <c r="G11" s="13">
        <v>44427</v>
      </c>
      <c r="H11" s="76" t="s">
        <v>2180</v>
      </c>
      <c r="I11" s="15">
        <v>38</v>
      </c>
      <c r="J11" s="15">
        <v>58</v>
      </c>
      <c r="K11" s="15">
        <v>29</v>
      </c>
      <c r="L11" s="15">
        <v>11</v>
      </c>
      <c r="M11" s="80">
        <v>15.978999999999999</v>
      </c>
      <c r="N11" s="71">
        <v>16</v>
      </c>
      <c r="O11" s="62">
        <v>3000</v>
      </c>
      <c r="P11" s="63">
        <f>Table224523689101112131415161718192021222423456723456891011121314151617[[#This Row],[PEMBULATAN]]*O11</f>
        <v>48000</v>
      </c>
    </row>
    <row r="12" spans="1:16" ht="30.75" customHeight="1" x14ac:dyDescent="0.2">
      <c r="A12" s="90"/>
      <c r="B12" s="74"/>
      <c r="C12" s="85" t="s">
        <v>2243</v>
      </c>
      <c r="D12" s="77" t="s">
        <v>426</v>
      </c>
      <c r="E12" s="13">
        <v>44425</v>
      </c>
      <c r="F12" s="75" t="s">
        <v>1452</v>
      </c>
      <c r="G12" s="13">
        <v>44427</v>
      </c>
      <c r="H12" s="76" t="s">
        <v>2180</v>
      </c>
      <c r="I12" s="15">
        <v>98</v>
      </c>
      <c r="J12" s="15">
        <v>66</v>
      </c>
      <c r="K12" s="15">
        <v>23</v>
      </c>
      <c r="L12" s="15">
        <v>4</v>
      </c>
      <c r="M12" s="80">
        <v>37.191000000000003</v>
      </c>
      <c r="N12" s="71">
        <v>37</v>
      </c>
      <c r="O12" s="62">
        <v>3000</v>
      </c>
      <c r="P12" s="63">
        <f>Table224523689101112131415161718192021222423456723456891011121314151617[[#This Row],[PEMBULATAN]]*O12</f>
        <v>111000</v>
      </c>
    </row>
    <row r="13" spans="1:16" ht="30.75" customHeight="1" x14ac:dyDescent="0.2">
      <c r="A13" s="90"/>
      <c r="B13" s="74"/>
      <c r="C13" s="85" t="s">
        <v>2244</v>
      </c>
      <c r="D13" s="77" t="s">
        <v>426</v>
      </c>
      <c r="E13" s="13">
        <v>44425</v>
      </c>
      <c r="F13" s="75" t="s">
        <v>1452</v>
      </c>
      <c r="G13" s="13">
        <v>44427</v>
      </c>
      <c r="H13" s="76" t="s">
        <v>2180</v>
      </c>
      <c r="I13" s="15">
        <v>90</v>
      </c>
      <c r="J13" s="15">
        <v>58</v>
      </c>
      <c r="K13" s="15">
        <v>37</v>
      </c>
      <c r="L13" s="15">
        <v>13</v>
      </c>
      <c r="M13" s="80">
        <v>48.284999999999997</v>
      </c>
      <c r="N13" s="71">
        <v>48</v>
      </c>
      <c r="O13" s="62">
        <v>3000</v>
      </c>
      <c r="P13" s="63">
        <f>Table224523689101112131415161718192021222423456723456891011121314151617[[#This Row],[PEMBULATAN]]*O13</f>
        <v>144000</v>
      </c>
    </row>
    <row r="14" spans="1:16" ht="30.75" customHeight="1" x14ac:dyDescent="0.2">
      <c r="A14" s="90"/>
      <c r="B14" s="74"/>
      <c r="C14" s="85" t="s">
        <v>2245</v>
      </c>
      <c r="D14" s="77" t="s">
        <v>426</v>
      </c>
      <c r="E14" s="13">
        <v>44425</v>
      </c>
      <c r="F14" s="75" t="s">
        <v>1452</v>
      </c>
      <c r="G14" s="13">
        <v>44427</v>
      </c>
      <c r="H14" s="76" t="s">
        <v>2180</v>
      </c>
      <c r="I14" s="15">
        <v>87</v>
      </c>
      <c r="J14" s="15">
        <v>55</v>
      </c>
      <c r="K14" s="15">
        <v>34</v>
      </c>
      <c r="L14" s="15">
        <v>17</v>
      </c>
      <c r="M14" s="80">
        <v>40.672499999999999</v>
      </c>
      <c r="N14" s="71">
        <v>41</v>
      </c>
      <c r="O14" s="62">
        <v>3000</v>
      </c>
      <c r="P14" s="63">
        <f>Table224523689101112131415161718192021222423456723456891011121314151617[[#This Row],[PEMBULATAN]]*O14</f>
        <v>123000</v>
      </c>
    </row>
    <row r="15" spans="1:16" ht="30.75" customHeight="1" x14ac:dyDescent="0.2">
      <c r="A15" s="90"/>
      <c r="B15" s="74"/>
      <c r="C15" s="85" t="s">
        <v>2246</v>
      </c>
      <c r="D15" s="77" t="s">
        <v>426</v>
      </c>
      <c r="E15" s="13">
        <v>44425</v>
      </c>
      <c r="F15" s="75" t="s">
        <v>1452</v>
      </c>
      <c r="G15" s="13">
        <v>44427</v>
      </c>
      <c r="H15" s="76" t="s">
        <v>2180</v>
      </c>
      <c r="I15" s="15">
        <v>70</v>
      </c>
      <c r="J15" s="15">
        <v>50</v>
      </c>
      <c r="K15" s="15">
        <v>20</v>
      </c>
      <c r="L15" s="15">
        <v>7</v>
      </c>
      <c r="M15" s="80">
        <v>17.5</v>
      </c>
      <c r="N15" s="71">
        <v>18</v>
      </c>
      <c r="O15" s="62">
        <v>3000</v>
      </c>
      <c r="P15" s="63">
        <f>Table224523689101112131415161718192021222423456723456891011121314151617[[#This Row],[PEMBULATAN]]*O15</f>
        <v>54000</v>
      </c>
    </row>
    <row r="16" spans="1:16" ht="30.75" customHeight="1" x14ac:dyDescent="0.2">
      <c r="A16" s="90"/>
      <c r="B16" s="74"/>
      <c r="C16" s="85" t="s">
        <v>2247</v>
      </c>
      <c r="D16" s="77" t="s">
        <v>426</v>
      </c>
      <c r="E16" s="13">
        <v>44425</v>
      </c>
      <c r="F16" s="75" t="s">
        <v>1452</v>
      </c>
      <c r="G16" s="13">
        <v>44427</v>
      </c>
      <c r="H16" s="76" t="s">
        <v>2180</v>
      </c>
      <c r="I16" s="15">
        <v>88</v>
      </c>
      <c r="J16" s="15">
        <v>59</v>
      </c>
      <c r="K16" s="15">
        <v>27</v>
      </c>
      <c r="L16" s="15">
        <v>12</v>
      </c>
      <c r="M16" s="80">
        <v>35.045999999999999</v>
      </c>
      <c r="N16" s="71">
        <v>35</v>
      </c>
      <c r="O16" s="62">
        <v>3000</v>
      </c>
      <c r="P16" s="63">
        <f>Table224523689101112131415161718192021222423456723456891011121314151617[[#This Row],[PEMBULATAN]]*O16</f>
        <v>105000</v>
      </c>
    </row>
    <row r="17" spans="1:16" ht="30.75" customHeight="1" x14ac:dyDescent="0.2">
      <c r="A17" s="90"/>
      <c r="B17" s="74"/>
      <c r="C17" s="85" t="s">
        <v>2248</v>
      </c>
      <c r="D17" s="77" t="s">
        <v>426</v>
      </c>
      <c r="E17" s="13">
        <v>44425</v>
      </c>
      <c r="F17" s="75" t="s">
        <v>1452</v>
      </c>
      <c r="G17" s="13">
        <v>44427</v>
      </c>
      <c r="H17" s="76" t="s">
        <v>2180</v>
      </c>
      <c r="I17" s="15">
        <v>83</v>
      </c>
      <c r="J17" s="15">
        <v>64</v>
      </c>
      <c r="K17" s="15">
        <v>30</v>
      </c>
      <c r="L17" s="15">
        <v>6</v>
      </c>
      <c r="M17" s="80">
        <v>39.840000000000003</v>
      </c>
      <c r="N17" s="71">
        <v>40</v>
      </c>
      <c r="O17" s="62">
        <v>3000</v>
      </c>
      <c r="P17" s="63">
        <f>Table224523689101112131415161718192021222423456723456891011121314151617[[#This Row],[PEMBULATAN]]*O17</f>
        <v>120000</v>
      </c>
    </row>
    <row r="18" spans="1:16" ht="30.75" customHeight="1" x14ac:dyDescent="0.2">
      <c r="A18" s="90"/>
      <c r="B18" s="74"/>
      <c r="C18" s="85" t="s">
        <v>2249</v>
      </c>
      <c r="D18" s="77" t="s">
        <v>426</v>
      </c>
      <c r="E18" s="13">
        <v>44425</v>
      </c>
      <c r="F18" s="75" t="s">
        <v>1452</v>
      </c>
      <c r="G18" s="13">
        <v>44427</v>
      </c>
      <c r="H18" s="76" t="s">
        <v>2180</v>
      </c>
      <c r="I18" s="15">
        <v>92</v>
      </c>
      <c r="J18" s="15">
        <v>65</v>
      </c>
      <c r="K18" s="15">
        <v>23</v>
      </c>
      <c r="L18" s="15">
        <v>14</v>
      </c>
      <c r="M18" s="80">
        <v>34.384999999999998</v>
      </c>
      <c r="N18" s="71">
        <v>34</v>
      </c>
      <c r="O18" s="62">
        <v>3000</v>
      </c>
      <c r="P18" s="63">
        <f>Table224523689101112131415161718192021222423456723456891011121314151617[[#This Row],[PEMBULATAN]]*O18</f>
        <v>102000</v>
      </c>
    </row>
    <row r="19" spans="1:16" ht="30.75" customHeight="1" x14ac:dyDescent="0.2">
      <c r="A19" s="90"/>
      <c r="B19" s="74"/>
      <c r="C19" s="85" t="s">
        <v>2250</v>
      </c>
      <c r="D19" s="77" t="s">
        <v>426</v>
      </c>
      <c r="E19" s="13">
        <v>44425</v>
      </c>
      <c r="F19" s="75" t="s">
        <v>1452</v>
      </c>
      <c r="G19" s="13">
        <v>44427</v>
      </c>
      <c r="H19" s="76" t="s">
        <v>2180</v>
      </c>
      <c r="I19" s="15">
        <v>37</v>
      </c>
      <c r="J19" s="15">
        <v>30</v>
      </c>
      <c r="K19" s="15">
        <v>22</v>
      </c>
      <c r="L19" s="15">
        <v>1</v>
      </c>
      <c r="M19" s="80">
        <v>6.1050000000000004</v>
      </c>
      <c r="N19" s="71">
        <v>6</v>
      </c>
      <c r="O19" s="62">
        <v>3000</v>
      </c>
      <c r="P19" s="63">
        <f>Table224523689101112131415161718192021222423456723456891011121314151617[[#This Row],[PEMBULATAN]]*O19</f>
        <v>18000</v>
      </c>
    </row>
    <row r="20" spans="1:16" ht="30.75" customHeight="1" x14ac:dyDescent="0.2">
      <c r="A20" s="90"/>
      <c r="B20" s="74"/>
      <c r="C20" s="85" t="s">
        <v>2251</v>
      </c>
      <c r="D20" s="77" t="s">
        <v>426</v>
      </c>
      <c r="E20" s="13">
        <v>44425</v>
      </c>
      <c r="F20" s="75" t="s">
        <v>1452</v>
      </c>
      <c r="G20" s="13">
        <v>44427</v>
      </c>
      <c r="H20" s="76" t="s">
        <v>2180</v>
      </c>
      <c r="I20" s="15">
        <v>58</v>
      </c>
      <c r="J20" s="15">
        <v>56</v>
      </c>
      <c r="K20" s="15">
        <v>25</v>
      </c>
      <c r="L20" s="15">
        <v>22</v>
      </c>
      <c r="M20" s="80">
        <v>20.3</v>
      </c>
      <c r="N20" s="71">
        <v>22</v>
      </c>
      <c r="O20" s="62">
        <v>3000</v>
      </c>
      <c r="P20" s="63">
        <f>Table224523689101112131415161718192021222423456723456891011121314151617[[#This Row],[PEMBULATAN]]*O20</f>
        <v>66000</v>
      </c>
    </row>
    <row r="21" spans="1:16" ht="30.75" customHeight="1" x14ac:dyDescent="0.2">
      <c r="A21" s="90"/>
      <c r="B21" s="74"/>
      <c r="C21" s="85" t="s">
        <v>2252</v>
      </c>
      <c r="D21" s="77" t="s">
        <v>426</v>
      </c>
      <c r="E21" s="13">
        <v>44425</v>
      </c>
      <c r="F21" s="75" t="s">
        <v>1452</v>
      </c>
      <c r="G21" s="13">
        <v>44427</v>
      </c>
      <c r="H21" s="76" t="s">
        <v>2180</v>
      </c>
      <c r="I21" s="15">
        <v>76</v>
      </c>
      <c r="J21" s="15">
        <v>45</v>
      </c>
      <c r="K21" s="15">
        <v>28</v>
      </c>
      <c r="L21" s="15">
        <v>4</v>
      </c>
      <c r="M21" s="80">
        <v>23.94</v>
      </c>
      <c r="N21" s="71">
        <v>24</v>
      </c>
      <c r="O21" s="62">
        <v>3000</v>
      </c>
      <c r="P21" s="63">
        <f>Table224523689101112131415161718192021222423456723456891011121314151617[[#This Row],[PEMBULATAN]]*O21</f>
        <v>72000</v>
      </c>
    </row>
    <row r="22" spans="1:16" ht="30.75" customHeight="1" x14ac:dyDescent="0.2">
      <c r="A22" s="90"/>
      <c r="B22" s="74"/>
      <c r="C22" s="85" t="s">
        <v>2253</v>
      </c>
      <c r="D22" s="77" t="s">
        <v>426</v>
      </c>
      <c r="E22" s="13">
        <v>44425</v>
      </c>
      <c r="F22" s="75" t="s">
        <v>1452</v>
      </c>
      <c r="G22" s="13">
        <v>44427</v>
      </c>
      <c r="H22" s="76" t="s">
        <v>2180</v>
      </c>
      <c r="I22" s="15">
        <v>74</v>
      </c>
      <c r="J22" s="15">
        <v>57</v>
      </c>
      <c r="K22" s="15">
        <v>29</v>
      </c>
      <c r="L22" s="15">
        <v>15</v>
      </c>
      <c r="M22" s="80">
        <v>30.580500000000001</v>
      </c>
      <c r="N22" s="71">
        <v>31</v>
      </c>
      <c r="O22" s="62">
        <v>3000</v>
      </c>
      <c r="P22" s="63">
        <f>Table224523689101112131415161718192021222423456723456891011121314151617[[#This Row],[PEMBULATAN]]*O22</f>
        <v>93000</v>
      </c>
    </row>
    <row r="23" spans="1:16" ht="30.75" customHeight="1" x14ac:dyDescent="0.2">
      <c r="A23" s="90"/>
      <c r="B23" s="74"/>
      <c r="C23" s="85" t="s">
        <v>2254</v>
      </c>
      <c r="D23" s="77" t="s">
        <v>426</v>
      </c>
      <c r="E23" s="13">
        <v>44425</v>
      </c>
      <c r="F23" s="75" t="s">
        <v>1452</v>
      </c>
      <c r="G23" s="13">
        <v>44427</v>
      </c>
      <c r="H23" s="76" t="s">
        <v>2180</v>
      </c>
      <c r="I23" s="15">
        <v>96</v>
      </c>
      <c r="J23" s="15">
        <v>23</v>
      </c>
      <c r="K23" s="15">
        <v>18</v>
      </c>
      <c r="L23" s="15">
        <v>9</v>
      </c>
      <c r="M23" s="80">
        <v>9.9359999999999999</v>
      </c>
      <c r="N23" s="71">
        <v>10</v>
      </c>
      <c r="O23" s="62">
        <v>3000</v>
      </c>
      <c r="P23" s="63">
        <f>Table224523689101112131415161718192021222423456723456891011121314151617[[#This Row],[PEMBULATAN]]*O23</f>
        <v>30000</v>
      </c>
    </row>
    <row r="24" spans="1:16" ht="30.75" customHeight="1" x14ac:dyDescent="0.2">
      <c r="A24" s="90"/>
      <c r="B24" s="74"/>
      <c r="C24" s="85" t="s">
        <v>2255</v>
      </c>
      <c r="D24" s="77" t="s">
        <v>426</v>
      </c>
      <c r="E24" s="13">
        <v>44425</v>
      </c>
      <c r="F24" s="75" t="s">
        <v>1452</v>
      </c>
      <c r="G24" s="13">
        <v>44427</v>
      </c>
      <c r="H24" s="76" t="s">
        <v>2180</v>
      </c>
      <c r="I24" s="15">
        <v>95</v>
      </c>
      <c r="J24" s="15">
        <v>58</v>
      </c>
      <c r="K24" s="15">
        <v>28</v>
      </c>
      <c r="L24" s="15">
        <v>19</v>
      </c>
      <c r="M24" s="80">
        <v>38.57</v>
      </c>
      <c r="N24" s="71">
        <v>39</v>
      </c>
      <c r="O24" s="62">
        <v>3000</v>
      </c>
      <c r="P24" s="63">
        <f>Table224523689101112131415161718192021222423456723456891011121314151617[[#This Row],[PEMBULATAN]]*O24</f>
        <v>117000</v>
      </c>
    </row>
    <row r="25" spans="1:16" ht="30.75" customHeight="1" x14ac:dyDescent="0.2">
      <c r="A25" s="90"/>
      <c r="B25" s="74"/>
      <c r="C25" s="85" t="s">
        <v>2256</v>
      </c>
      <c r="D25" s="77" t="s">
        <v>426</v>
      </c>
      <c r="E25" s="13">
        <v>44425</v>
      </c>
      <c r="F25" s="75" t="s">
        <v>1452</v>
      </c>
      <c r="G25" s="13">
        <v>44427</v>
      </c>
      <c r="H25" s="76" t="s">
        <v>2180</v>
      </c>
      <c r="I25" s="15">
        <v>92</v>
      </c>
      <c r="J25" s="15">
        <v>60</v>
      </c>
      <c r="K25" s="15">
        <v>33</v>
      </c>
      <c r="L25" s="15">
        <v>24</v>
      </c>
      <c r="M25" s="80">
        <v>45.54</v>
      </c>
      <c r="N25" s="71">
        <v>46</v>
      </c>
      <c r="O25" s="62">
        <v>3000</v>
      </c>
      <c r="P25" s="63">
        <f>Table224523689101112131415161718192021222423456723456891011121314151617[[#This Row],[PEMBULATAN]]*O25</f>
        <v>138000</v>
      </c>
    </row>
    <row r="26" spans="1:16" ht="30.75" customHeight="1" x14ac:dyDescent="0.2">
      <c r="A26" s="90"/>
      <c r="B26" s="74"/>
      <c r="C26" s="85" t="s">
        <v>2257</v>
      </c>
      <c r="D26" s="77" t="s">
        <v>426</v>
      </c>
      <c r="E26" s="13">
        <v>44425</v>
      </c>
      <c r="F26" s="75" t="s">
        <v>1452</v>
      </c>
      <c r="G26" s="13">
        <v>44427</v>
      </c>
      <c r="H26" s="76" t="s">
        <v>2180</v>
      </c>
      <c r="I26" s="15">
        <v>65</v>
      </c>
      <c r="J26" s="15">
        <v>56</v>
      </c>
      <c r="K26" s="15">
        <v>29</v>
      </c>
      <c r="L26" s="15">
        <v>6</v>
      </c>
      <c r="M26" s="80">
        <v>26.39</v>
      </c>
      <c r="N26" s="71">
        <v>26</v>
      </c>
      <c r="O26" s="62">
        <v>3000</v>
      </c>
      <c r="P26" s="63">
        <f>Table224523689101112131415161718192021222423456723456891011121314151617[[#This Row],[PEMBULATAN]]*O26</f>
        <v>78000</v>
      </c>
    </row>
    <row r="27" spans="1:16" ht="30.75" customHeight="1" x14ac:dyDescent="0.2">
      <c r="A27" s="90"/>
      <c r="B27" s="74"/>
      <c r="C27" s="85" t="s">
        <v>2258</v>
      </c>
      <c r="D27" s="77" t="s">
        <v>426</v>
      </c>
      <c r="E27" s="13">
        <v>44425</v>
      </c>
      <c r="F27" s="75" t="s">
        <v>1452</v>
      </c>
      <c r="G27" s="13">
        <v>44427</v>
      </c>
      <c r="H27" s="76" t="s">
        <v>2180</v>
      </c>
      <c r="I27" s="15">
        <v>72</v>
      </c>
      <c r="J27" s="15">
        <v>50</v>
      </c>
      <c r="K27" s="15">
        <v>30</v>
      </c>
      <c r="L27" s="15">
        <v>5</v>
      </c>
      <c r="M27" s="80">
        <v>27</v>
      </c>
      <c r="N27" s="71">
        <v>27</v>
      </c>
      <c r="O27" s="62">
        <v>3000</v>
      </c>
      <c r="P27" s="63">
        <f>Table224523689101112131415161718192021222423456723456891011121314151617[[#This Row],[PEMBULATAN]]*O27</f>
        <v>81000</v>
      </c>
    </row>
    <row r="28" spans="1:16" ht="30.75" customHeight="1" x14ac:dyDescent="0.2">
      <c r="A28" s="90"/>
      <c r="B28" s="74"/>
      <c r="C28" s="85" t="s">
        <v>2259</v>
      </c>
      <c r="D28" s="77" t="s">
        <v>426</v>
      </c>
      <c r="E28" s="13">
        <v>44425</v>
      </c>
      <c r="F28" s="75" t="s">
        <v>1452</v>
      </c>
      <c r="G28" s="13">
        <v>44427</v>
      </c>
      <c r="H28" s="76" t="s">
        <v>2180</v>
      </c>
      <c r="I28" s="15">
        <v>74</v>
      </c>
      <c r="J28" s="15">
        <v>38</v>
      </c>
      <c r="K28" s="15">
        <v>31</v>
      </c>
      <c r="L28" s="15">
        <v>7</v>
      </c>
      <c r="M28" s="80">
        <v>21.792999999999999</v>
      </c>
      <c r="N28" s="71">
        <v>22</v>
      </c>
      <c r="O28" s="62">
        <v>3000</v>
      </c>
      <c r="P28" s="63">
        <f>Table224523689101112131415161718192021222423456723456891011121314151617[[#This Row],[PEMBULATAN]]*O28</f>
        <v>66000</v>
      </c>
    </row>
    <row r="29" spans="1:16" ht="30.75" customHeight="1" x14ac:dyDescent="0.2">
      <c r="A29" s="90"/>
      <c r="B29" s="74"/>
      <c r="C29" s="85" t="s">
        <v>2260</v>
      </c>
      <c r="D29" s="77" t="s">
        <v>426</v>
      </c>
      <c r="E29" s="13">
        <v>44425</v>
      </c>
      <c r="F29" s="75" t="s">
        <v>1452</v>
      </c>
      <c r="G29" s="13">
        <v>44427</v>
      </c>
      <c r="H29" s="76" t="s">
        <v>2180</v>
      </c>
      <c r="I29" s="15">
        <v>87</v>
      </c>
      <c r="J29" s="15">
        <v>58</v>
      </c>
      <c r="K29" s="15">
        <v>35</v>
      </c>
      <c r="L29" s="15">
        <v>17</v>
      </c>
      <c r="M29" s="80">
        <v>44.152500000000003</v>
      </c>
      <c r="N29" s="71">
        <v>44</v>
      </c>
      <c r="O29" s="62">
        <v>3000</v>
      </c>
      <c r="P29" s="63">
        <f>Table224523689101112131415161718192021222423456723456891011121314151617[[#This Row],[PEMBULATAN]]*O29</f>
        <v>132000</v>
      </c>
    </row>
    <row r="30" spans="1:16" ht="30.75" customHeight="1" x14ac:dyDescent="0.2">
      <c r="A30" s="90"/>
      <c r="B30" s="74"/>
      <c r="C30" s="85" t="s">
        <v>2261</v>
      </c>
      <c r="D30" s="77" t="s">
        <v>426</v>
      </c>
      <c r="E30" s="13">
        <v>44425</v>
      </c>
      <c r="F30" s="75" t="s">
        <v>1452</v>
      </c>
      <c r="G30" s="13">
        <v>44427</v>
      </c>
      <c r="H30" s="76" t="s">
        <v>2180</v>
      </c>
      <c r="I30" s="15">
        <v>92</v>
      </c>
      <c r="J30" s="15">
        <v>64</v>
      </c>
      <c r="K30" s="15">
        <v>38</v>
      </c>
      <c r="L30" s="15">
        <v>25</v>
      </c>
      <c r="M30" s="80">
        <v>55.936</v>
      </c>
      <c r="N30" s="71">
        <v>56</v>
      </c>
      <c r="O30" s="62">
        <v>3000</v>
      </c>
      <c r="P30" s="63">
        <f>Table224523689101112131415161718192021222423456723456891011121314151617[[#This Row],[PEMBULATAN]]*O30</f>
        <v>168000</v>
      </c>
    </row>
    <row r="31" spans="1:16" ht="30.75" customHeight="1" x14ac:dyDescent="0.2">
      <c r="A31" s="90"/>
      <c r="B31" s="74"/>
      <c r="C31" s="85" t="s">
        <v>2262</v>
      </c>
      <c r="D31" s="77" t="s">
        <v>426</v>
      </c>
      <c r="E31" s="13">
        <v>44425</v>
      </c>
      <c r="F31" s="75" t="s">
        <v>1452</v>
      </c>
      <c r="G31" s="13">
        <v>44427</v>
      </c>
      <c r="H31" s="76" t="s">
        <v>2180</v>
      </c>
      <c r="I31" s="15">
        <v>96</v>
      </c>
      <c r="J31" s="15">
        <v>62</v>
      </c>
      <c r="K31" s="15">
        <v>23</v>
      </c>
      <c r="L31" s="15">
        <v>13</v>
      </c>
      <c r="M31" s="80">
        <v>34.223999999999997</v>
      </c>
      <c r="N31" s="71">
        <v>34</v>
      </c>
      <c r="O31" s="62">
        <v>3000</v>
      </c>
      <c r="P31" s="63">
        <f>Table224523689101112131415161718192021222423456723456891011121314151617[[#This Row],[PEMBULATAN]]*O31</f>
        <v>102000</v>
      </c>
    </row>
    <row r="32" spans="1:16" ht="30.75" customHeight="1" x14ac:dyDescent="0.2">
      <c r="A32" s="90"/>
      <c r="B32" s="74"/>
      <c r="C32" s="85" t="s">
        <v>2263</v>
      </c>
      <c r="D32" s="77" t="s">
        <v>426</v>
      </c>
      <c r="E32" s="13">
        <v>44425</v>
      </c>
      <c r="F32" s="75" t="s">
        <v>1452</v>
      </c>
      <c r="G32" s="13">
        <v>44427</v>
      </c>
      <c r="H32" s="76" t="s">
        <v>2180</v>
      </c>
      <c r="I32" s="15">
        <v>77</v>
      </c>
      <c r="J32" s="15">
        <v>64</v>
      </c>
      <c r="K32" s="15">
        <v>17</v>
      </c>
      <c r="L32" s="15">
        <v>13</v>
      </c>
      <c r="M32" s="80">
        <v>20.943999999999999</v>
      </c>
      <c r="N32" s="71">
        <v>21</v>
      </c>
      <c r="O32" s="62">
        <v>3000</v>
      </c>
      <c r="P32" s="63">
        <f>Table224523689101112131415161718192021222423456723456891011121314151617[[#This Row],[PEMBULATAN]]*O32</f>
        <v>63000</v>
      </c>
    </row>
    <row r="33" spans="1:16" ht="30.75" customHeight="1" x14ac:dyDescent="0.2">
      <c r="A33" s="90"/>
      <c r="B33" s="74"/>
      <c r="C33" s="85" t="s">
        <v>2264</v>
      </c>
      <c r="D33" s="77" t="s">
        <v>426</v>
      </c>
      <c r="E33" s="13">
        <v>44425</v>
      </c>
      <c r="F33" s="75" t="s">
        <v>1452</v>
      </c>
      <c r="G33" s="13">
        <v>44427</v>
      </c>
      <c r="H33" s="76" t="s">
        <v>2180</v>
      </c>
      <c r="I33" s="15">
        <v>84</v>
      </c>
      <c r="J33" s="15">
        <v>56</v>
      </c>
      <c r="K33" s="15">
        <v>23</v>
      </c>
      <c r="L33" s="15">
        <v>11</v>
      </c>
      <c r="M33" s="80">
        <v>27.047999999999998</v>
      </c>
      <c r="N33" s="71">
        <v>27</v>
      </c>
      <c r="O33" s="62">
        <v>3000</v>
      </c>
      <c r="P33" s="63">
        <f>Table224523689101112131415161718192021222423456723456891011121314151617[[#This Row],[PEMBULATAN]]*O33</f>
        <v>81000</v>
      </c>
    </row>
    <row r="34" spans="1:16" ht="30.75" customHeight="1" x14ac:dyDescent="0.2">
      <c r="A34" s="90"/>
      <c r="B34" s="74"/>
      <c r="C34" s="85" t="s">
        <v>2265</v>
      </c>
      <c r="D34" s="77" t="s">
        <v>426</v>
      </c>
      <c r="E34" s="13">
        <v>44425</v>
      </c>
      <c r="F34" s="75" t="s">
        <v>1452</v>
      </c>
      <c r="G34" s="13">
        <v>44427</v>
      </c>
      <c r="H34" s="76" t="s">
        <v>2180</v>
      </c>
      <c r="I34" s="15">
        <v>95</v>
      </c>
      <c r="J34" s="15">
        <v>58</v>
      </c>
      <c r="K34" s="15">
        <v>22</v>
      </c>
      <c r="L34" s="15">
        <v>10</v>
      </c>
      <c r="M34" s="80">
        <v>30.305</v>
      </c>
      <c r="N34" s="71">
        <v>30</v>
      </c>
      <c r="O34" s="62">
        <v>3000</v>
      </c>
      <c r="P34" s="63">
        <f>Table224523689101112131415161718192021222423456723456891011121314151617[[#This Row],[PEMBULATAN]]*O34</f>
        <v>90000</v>
      </c>
    </row>
    <row r="35" spans="1:16" ht="30.75" customHeight="1" x14ac:dyDescent="0.2">
      <c r="A35" s="90"/>
      <c r="B35" s="74"/>
      <c r="C35" s="85" t="s">
        <v>2266</v>
      </c>
      <c r="D35" s="77" t="s">
        <v>426</v>
      </c>
      <c r="E35" s="13">
        <v>44425</v>
      </c>
      <c r="F35" s="75" t="s">
        <v>1452</v>
      </c>
      <c r="G35" s="13">
        <v>44427</v>
      </c>
      <c r="H35" s="76" t="s">
        <v>2180</v>
      </c>
      <c r="I35" s="15">
        <v>90</v>
      </c>
      <c r="J35" s="15">
        <v>67</v>
      </c>
      <c r="K35" s="15">
        <v>30</v>
      </c>
      <c r="L35" s="15">
        <v>16</v>
      </c>
      <c r="M35" s="80">
        <v>45.225000000000001</v>
      </c>
      <c r="N35" s="71">
        <v>45</v>
      </c>
      <c r="O35" s="62">
        <v>3000</v>
      </c>
      <c r="P35" s="63">
        <f>Table224523689101112131415161718192021222423456723456891011121314151617[[#This Row],[PEMBULATAN]]*O35</f>
        <v>135000</v>
      </c>
    </row>
    <row r="36" spans="1:16" ht="30.75" customHeight="1" x14ac:dyDescent="0.2">
      <c r="A36" s="90"/>
      <c r="B36" s="74"/>
      <c r="C36" s="85" t="s">
        <v>2267</v>
      </c>
      <c r="D36" s="77" t="s">
        <v>426</v>
      </c>
      <c r="E36" s="13">
        <v>44425</v>
      </c>
      <c r="F36" s="75" t="s">
        <v>1452</v>
      </c>
      <c r="G36" s="13">
        <v>44427</v>
      </c>
      <c r="H36" s="76" t="s">
        <v>2180</v>
      </c>
      <c r="I36" s="15">
        <v>100</v>
      </c>
      <c r="J36" s="15">
        <v>63</v>
      </c>
      <c r="K36" s="15">
        <v>30</v>
      </c>
      <c r="L36" s="15">
        <v>15</v>
      </c>
      <c r="M36" s="80">
        <v>47.25</v>
      </c>
      <c r="N36" s="71">
        <v>47</v>
      </c>
      <c r="O36" s="62">
        <v>3000</v>
      </c>
      <c r="P36" s="63">
        <f>Table224523689101112131415161718192021222423456723456891011121314151617[[#This Row],[PEMBULATAN]]*O36</f>
        <v>141000</v>
      </c>
    </row>
    <row r="37" spans="1:16" ht="30.75" customHeight="1" x14ac:dyDescent="0.2">
      <c r="A37" s="90"/>
      <c r="B37" s="74"/>
      <c r="C37" s="85" t="s">
        <v>2268</v>
      </c>
      <c r="D37" s="77" t="s">
        <v>426</v>
      </c>
      <c r="E37" s="13">
        <v>44425</v>
      </c>
      <c r="F37" s="75" t="s">
        <v>1452</v>
      </c>
      <c r="G37" s="13">
        <v>44427</v>
      </c>
      <c r="H37" s="76" t="s">
        <v>2180</v>
      </c>
      <c r="I37" s="15">
        <v>99</v>
      </c>
      <c r="J37" s="15">
        <v>67</v>
      </c>
      <c r="K37" s="15">
        <v>32</v>
      </c>
      <c r="L37" s="15">
        <v>19</v>
      </c>
      <c r="M37" s="80">
        <v>53.064</v>
      </c>
      <c r="N37" s="71">
        <v>53</v>
      </c>
      <c r="O37" s="62">
        <v>3000</v>
      </c>
      <c r="P37" s="63">
        <f>Table224523689101112131415161718192021222423456723456891011121314151617[[#This Row],[PEMBULATAN]]*O37</f>
        <v>159000</v>
      </c>
    </row>
    <row r="38" spans="1:16" ht="30.75" customHeight="1" x14ac:dyDescent="0.2">
      <c r="A38" s="90"/>
      <c r="B38" s="74"/>
      <c r="C38" s="85" t="s">
        <v>2269</v>
      </c>
      <c r="D38" s="77" t="s">
        <v>426</v>
      </c>
      <c r="E38" s="13">
        <v>44425</v>
      </c>
      <c r="F38" s="75" t="s">
        <v>1452</v>
      </c>
      <c r="G38" s="13">
        <v>44427</v>
      </c>
      <c r="H38" s="76" t="s">
        <v>2180</v>
      </c>
      <c r="I38" s="15">
        <v>90</v>
      </c>
      <c r="J38" s="15">
        <v>48</v>
      </c>
      <c r="K38" s="15">
        <v>37</v>
      </c>
      <c r="L38" s="15">
        <v>14</v>
      </c>
      <c r="M38" s="80">
        <v>39.96</v>
      </c>
      <c r="N38" s="71">
        <v>40</v>
      </c>
      <c r="O38" s="62">
        <v>3000</v>
      </c>
      <c r="P38" s="63">
        <f>Table224523689101112131415161718192021222423456723456891011121314151617[[#This Row],[PEMBULATAN]]*O38</f>
        <v>120000</v>
      </c>
    </row>
    <row r="39" spans="1:16" ht="30.75" customHeight="1" x14ac:dyDescent="0.2">
      <c r="A39" s="90"/>
      <c r="B39" s="74"/>
      <c r="C39" s="85" t="s">
        <v>2270</v>
      </c>
      <c r="D39" s="77" t="s">
        <v>426</v>
      </c>
      <c r="E39" s="13">
        <v>44425</v>
      </c>
      <c r="F39" s="75" t="s">
        <v>1452</v>
      </c>
      <c r="G39" s="13">
        <v>44427</v>
      </c>
      <c r="H39" s="76" t="s">
        <v>2180</v>
      </c>
      <c r="I39" s="15">
        <v>88</v>
      </c>
      <c r="J39" s="15">
        <v>60</v>
      </c>
      <c r="K39" s="15">
        <v>25</v>
      </c>
      <c r="L39" s="15">
        <v>18</v>
      </c>
      <c r="M39" s="80">
        <v>33</v>
      </c>
      <c r="N39" s="71">
        <v>33</v>
      </c>
      <c r="O39" s="62">
        <v>3000</v>
      </c>
      <c r="P39" s="63">
        <f>Table224523689101112131415161718192021222423456723456891011121314151617[[#This Row],[PEMBULATAN]]*O39</f>
        <v>99000</v>
      </c>
    </row>
    <row r="40" spans="1:16" ht="30.75" customHeight="1" x14ac:dyDescent="0.2">
      <c r="A40" s="90"/>
      <c r="B40" s="74"/>
      <c r="C40" s="85" t="s">
        <v>2271</v>
      </c>
      <c r="D40" s="77" t="s">
        <v>426</v>
      </c>
      <c r="E40" s="13">
        <v>44425</v>
      </c>
      <c r="F40" s="75" t="s">
        <v>1452</v>
      </c>
      <c r="G40" s="13">
        <v>44427</v>
      </c>
      <c r="H40" s="76" t="s">
        <v>2180</v>
      </c>
      <c r="I40" s="15">
        <v>73</v>
      </c>
      <c r="J40" s="15">
        <v>64</v>
      </c>
      <c r="K40" s="15">
        <v>33</v>
      </c>
      <c r="L40" s="15">
        <v>9</v>
      </c>
      <c r="M40" s="80">
        <v>38.543999999999997</v>
      </c>
      <c r="N40" s="71">
        <v>39</v>
      </c>
      <c r="O40" s="62">
        <v>3000</v>
      </c>
      <c r="P40" s="63">
        <f>Table224523689101112131415161718192021222423456723456891011121314151617[[#This Row],[PEMBULATAN]]*O40</f>
        <v>117000</v>
      </c>
    </row>
    <row r="41" spans="1:16" ht="30.75" customHeight="1" x14ac:dyDescent="0.2">
      <c r="A41" s="90"/>
      <c r="B41" s="74"/>
      <c r="C41" s="85" t="s">
        <v>2272</v>
      </c>
      <c r="D41" s="77" t="s">
        <v>426</v>
      </c>
      <c r="E41" s="13">
        <v>44425</v>
      </c>
      <c r="F41" s="75" t="s">
        <v>1452</v>
      </c>
      <c r="G41" s="13">
        <v>44427</v>
      </c>
      <c r="H41" s="76" t="s">
        <v>2180</v>
      </c>
      <c r="I41" s="15">
        <v>98</v>
      </c>
      <c r="J41" s="15">
        <v>65</v>
      </c>
      <c r="K41" s="15">
        <v>34</v>
      </c>
      <c r="L41" s="15">
        <v>14</v>
      </c>
      <c r="M41" s="80">
        <v>54.145000000000003</v>
      </c>
      <c r="N41" s="71">
        <v>54</v>
      </c>
      <c r="O41" s="62">
        <v>3000</v>
      </c>
      <c r="P41" s="63">
        <f>Table224523689101112131415161718192021222423456723456891011121314151617[[#This Row],[PEMBULATAN]]*O41</f>
        <v>162000</v>
      </c>
    </row>
    <row r="42" spans="1:16" ht="30.75" customHeight="1" x14ac:dyDescent="0.2">
      <c r="A42" s="90"/>
      <c r="B42" s="74"/>
      <c r="C42" s="85" t="s">
        <v>2273</v>
      </c>
      <c r="D42" s="77" t="s">
        <v>426</v>
      </c>
      <c r="E42" s="13">
        <v>44425</v>
      </c>
      <c r="F42" s="75" t="s">
        <v>1452</v>
      </c>
      <c r="G42" s="13">
        <v>44427</v>
      </c>
      <c r="H42" s="76" t="s">
        <v>2180</v>
      </c>
      <c r="I42" s="15">
        <v>87</v>
      </c>
      <c r="J42" s="15">
        <v>66</v>
      </c>
      <c r="K42" s="15">
        <v>25</v>
      </c>
      <c r="L42" s="15">
        <v>16</v>
      </c>
      <c r="M42" s="80">
        <v>35.887500000000003</v>
      </c>
      <c r="N42" s="71">
        <v>36</v>
      </c>
      <c r="O42" s="62">
        <v>3000</v>
      </c>
      <c r="P42" s="63">
        <f>Table224523689101112131415161718192021222423456723456891011121314151617[[#This Row],[PEMBULATAN]]*O42</f>
        <v>108000</v>
      </c>
    </row>
    <row r="43" spans="1:16" ht="30.75" customHeight="1" x14ac:dyDescent="0.2">
      <c r="A43" s="90"/>
      <c r="B43" s="74"/>
      <c r="C43" s="85" t="s">
        <v>2274</v>
      </c>
      <c r="D43" s="77" t="s">
        <v>426</v>
      </c>
      <c r="E43" s="13">
        <v>44425</v>
      </c>
      <c r="F43" s="75" t="s">
        <v>1452</v>
      </c>
      <c r="G43" s="13">
        <v>44427</v>
      </c>
      <c r="H43" s="76" t="s">
        <v>2180</v>
      </c>
      <c r="I43" s="15">
        <v>97</v>
      </c>
      <c r="J43" s="15">
        <v>60</v>
      </c>
      <c r="K43" s="15">
        <v>27</v>
      </c>
      <c r="L43" s="15">
        <v>18</v>
      </c>
      <c r="M43" s="80">
        <v>39.284999999999997</v>
      </c>
      <c r="N43" s="71">
        <v>39</v>
      </c>
      <c r="O43" s="62">
        <v>3000</v>
      </c>
      <c r="P43" s="63">
        <f>Table224523689101112131415161718192021222423456723456891011121314151617[[#This Row],[PEMBULATAN]]*O43</f>
        <v>117000</v>
      </c>
    </row>
    <row r="44" spans="1:16" ht="30.75" customHeight="1" x14ac:dyDescent="0.2">
      <c r="A44" s="90"/>
      <c r="B44" s="74"/>
      <c r="C44" s="85" t="s">
        <v>2275</v>
      </c>
      <c r="D44" s="77" t="s">
        <v>426</v>
      </c>
      <c r="E44" s="13">
        <v>44425</v>
      </c>
      <c r="F44" s="75" t="s">
        <v>1452</v>
      </c>
      <c r="G44" s="13">
        <v>44427</v>
      </c>
      <c r="H44" s="76" t="s">
        <v>2180</v>
      </c>
      <c r="I44" s="15">
        <v>100</v>
      </c>
      <c r="J44" s="15">
        <v>65</v>
      </c>
      <c r="K44" s="15">
        <v>28</v>
      </c>
      <c r="L44" s="15">
        <v>17</v>
      </c>
      <c r="M44" s="80">
        <v>45.5</v>
      </c>
      <c r="N44" s="71">
        <v>46</v>
      </c>
      <c r="O44" s="62">
        <v>3000</v>
      </c>
      <c r="P44" s="63">
        <f>Table224523689101112131415161718192021222423456723456891011121314151617[[#This Row],[PEMBULATAN]]*O44</f>
        <v>138000</v>
      </c>
    </row>
    <row r="45" spans="1:16" ht="30.75" customHeight="1" x14ac:dyDescent="0.2">
      <c r="A45" s="90"/>
      <c r="B45" s="74"/>
      <c r="C45" s="85" t="s">
        <v>2276</v>
      </c>
      <c r="D45" s="77" t="s">
        <v>426</v>
      </c>
      <c r="E45" s="13">
        <v>44425</v>
      </c>
      <c r="F45" s="75" t="s">
        <v>1452</v>
      </c>
      <c r="G45" s="13">
        <v>44427</v>
      </c>
      <c r="H45" s="76" t="s">
        <v>2180</v>
      </c>
      <c r="I45" s="15">
        <v>83</v>
      </c>
      <c r="J45" s="15">
        <v>58</v>
      </c>
      <c r="K45" s="15">
        <v>35</v>
      </c>
      <c r="L45" s="15">
        <v>9</v>
      </c>
      <c r="M45" s="80">
        <v>42.122500000000002</v>
      </c>
      <c r="N45" s="71">
        <v>42</v>
      </c>
      <c r="O45" s="62">
        <v>3000</v>
      </c>
      <c r="P45" s="63">
        <f>Table224523689101112131415161718192021222423456723456891011121314151617[[#This Row],[PEMBULATAN]]*O45</f>
        <v>126000</v>
      </c>
    </row>
    <row r="46" spans="1:16" ht="30.75" customHeight="1" x14ac:dyDescent="0.2">
      <c r="A46" s="90"/>
      <c r="B46" s="74"/>
      <c r="C46" s="85" t="s">
        <v>2277</v>
      </c>
      <c r="D46" s="77" t="s">
        <v>426</v>
      </c>
      <c r="E46" s="13">
        <v>44425</v>
      </c>
      <c r="F46" s="75" t="s">
        <v>1452</v>
      </c>
      <c r="G46" s="13">
        <v>44427</v>
      </c>
      <c r="H46" s="76" t="s">
        <v>2180</v>
      </c>
      <c r="I46" s="15">
        <v>104</v>
      </c>
      <c r="J46" s="15">
        <v>60</v>
      </c>
      <c r="K46" s="15">
        <v>35</v>
      </c>
      <c r="L46" s="15">
        <v>20</v>
      </c>
      <c r="M46" s="80">
        <v>54.6</v>
      </c>
      <c r="N46" s="71">
        <v>55</v>
      </c>
      <c r="O46" s="62">
        <v>3000</v>
      </c>
      <c r="P46" s="63">
        <f>Table224523689101112131415161718192021222423456723456891011121314151617[[#This Row],[PEMBULATAN]]*O46</f>
        <v>165000</v>
      </c>
    </row>
    <row r="47" spans="1:16" ht="30.75" customHeight="1" x14ac:dyDescent="0.2">
      <c r="A47" s="90"/>
      <c r="B47" s="74"/>
      <c r="C47" s="85" t="s">
        <v>2278</v>
      </c>
      <c r="D47" s="77" t="s">
        <v>426</v>
      </c>
      <c r="E47" s="13">
        <v>44425</v>
      </c>
      <c r="F47" s="75" t="s">
        <v>1452</v>
      </c>
      <c r="G47" s="13">
        <v>44427</v>
      </c>
      <c r="H47" s="76" t="s">
        <v>2180</v>
      </c>
      <c r="I47" s="15">
        <v>87</v>
      </c>
      <c r="J47" s="15">
        <v>63</v>
      </c>
      <c r="K47" s="15">
        <v>20</v>
      </c>
      <c r="L47" s="15">
        <v>8</v>
      </c>
      <c r="M47" s="80">
        <v>27.405000000000001</v>
      </c>
      <c r="N47" s="71">
        <v>27</v>
      </c>
      <c r="O47" s="62">
        <v>3000</v>
      </c>
      <c r="P47" s="63">
        <f>Table224523689101112131415161718192021222423456723456891011121314151617[[#This Row],[PEMBULATAN]]*O47</f>
        <v>81000</v>
      </c>
    </row>
    <row r="48" spans="1:16" ht="30.75" customHeight="1" x14ac:dyDescent="0.2">
      <c r="A48" s="90"/>
      <c r="B48" s="74"/>
      <c r="C48" s="85" t="s">
        <v>2279</v>
      </c>
      <c r="D48" s="77" t="s">
        <v>426</v>
      </c>
      <c r="E48" s="13">
        <v>44425</v>
      </c>
      <c r="F48" s="75" t="s">
        <v>1452</v>
      </c>
      <c r="G48" s="13">
        <v>44427</v>
      </c>
      <c r="H48" s="76" t="s">
        <v>2180</v>
      </c>
      <c r="I48" s="15">
        <v>85</v>
      </c>
      <c r="J48" s="15">
        <v>64</v>
      </c>
      <c r="K48" s="15">
        <v>52</v>
      </c>
      <c r="L48" s="15">
        <v>13</v>
      </c>
      <c r="M48" s="80">
        <v>70.72</v>
      </c>
      <c r="N48" s="71">
        <v>71</v>
      </c>
      <c r="O48" s="62">
        <v>3000</v>
      </c>
      <c r="P48" s="63">
        <f>Table224523689101112131415161718192021222423456723456891011121314151617[[#This Row],[PEMBULATAN]]*O48</f>
        <v>213000</v>
      </c>
    </row>
    <row r="49" spans="1:16" ht="30.75" customHeight="1" x14ac:dyDescent="0.2">
      <c r="A49" s="90"/>
      <c r="B49" s="74"/>
      <c r="C49" s="85" t="s">
        <v>2280</v>
      </c>
      <c r="D49" s="77" t="s">
        <v>426</v>
      </c>
      <c r="E49" s="13">
        <v>44425</v>
      </c>
      <c r="F49" s="75" t="s">
        <v>1452</v>
      </c>
      <c r="G49" s="13">
        <v>44427</v>
      </c>
      <c r="H49" s="76" t="s">
        <v>2180</v>
      </c>
      <c r="I49" s="15">
        <v>38</v>
      </c>
      <c r="J49" s="15">
        <v>32</v>
      </c>
      <c r="K49" s="15">
        <v>23</v>
      </c>
      <c r="L49" s="15">
        <v>2</v>
      </c>
      <c r="M49" s="80">
        <v>6.992</v>
      </c>
      <c r="N49" s="71">
        <v>7</v>
      </c>
      <c r="O49" s="62">
        <v>3000</v>
      </c>
      <c r="P49" s="63">
        <f>Table224523689101112131415161718192021222423456723456891011121314151617[[#This Row],[PEMBULATAN]]*O49</f>
        <v>21000</v>
      </c>
    </row>
    <row r="50" spans="1:16" ht="30.75" customHeight="1" x14ac:dyDescent="0.2">
      <c r="A50" s="90"/>
      <c r="B50" s="74"/>
      <c r="C50" s="85" t="s">
        <v>2281</v>
      </c>
      <c r="D50" s="77" t="s">
        <v>426</v>
      </c>
      <c r="E50" s="13">
        <v>44425</v>
      </c>
      <c r="F50" s="75" t="s">
        <v>1452</v>
      </c>
      <c r="G50" s="13">
        <v>44427</v>
      </c>
      <c r="H50" s="76" t="s">
        <v>2180</v>
      </c>
      <c r="I50" s="15">
        <v>97</v>
      </c>
      <c r="J50" s="15">
        <v>68</v>
      </c>
      <c r="K50" s="15">
        <v>36</v>
      </c>
      <c r="L50" s="15">
        <v>15</v>
      </c>
      <c r="M50" s="80">
        <v>59.363999999999997</v>
      </c>
      <c r="N50" s="71">
        <v>59</v>
      </c>
      <c r="O50" s="62">
        <v>3000</v>
      </c>
      <c r="P50" s="63">
        <f>Table224523689101112131415161718192021222423456723456891011121314151617[[#This Row],[PEMBULATAN]]*O50</f>
        <v>177000</v>
      </c>
    </row>
    <row r="51" spans="1:16" ht="30.75" customHeight="1" x14ac:dyDescent="0.2">
      <c r="A51" s="90"/>
      <c r="B51" s="74"/>
      <c r="C51" s="85" t="s">
        <v>2282</v>
      </c>
      <c r="D51" s="77" t="s">
        <v>426</v>
      </c>
      <c r="E51" s="13">
        <v>44425</v>
      </c>
      <c r="F51" s="75" t="s">
        <v>1452</v>
      </c>
      <c r="G51" s="13">
        <v>44427</v>
      </c>
      <c r="H51" s="76" t="s">
        <v>2180</v>
      </c>
      <c r="I51" s="15">
        <v>64</v>
      </c>
      <c r="J51" s="15">
        <v>52</v>
      </c>
      <c r="K51" s="15">
        <v>15</v>
      </c>
      <c r="L51" s="15">
        <v>4</v>
      </c>
      <c r="M51" s="80">
        <v>12.48</v>
      </c>
      <c r="N51" s="71">
        <v>12</v>
      </c>
      <c r="O51" s="62">
        <v>3000</v>
      </c>
      <c r="P51" s="63">
        <f>Table224523689101112131415161718192021222423456723456891011121314151617[[#This Row],[PEMBULATAN]]*O51</f>
        <v>36000</v>
      </c>
    </row>
    <row r="52" spans="1:16" ht="30.75" customHeight="1" x14ac:dyDescent="0.2">
      <c r="A52" s="90"/>
      <c r="B52" s="74"/>
      <c r="C52" s="85" t="s">
        <v>2283</v>
      </c>
      <c r="D52" s="77" t="s">
        <v>426</v>
      </c>
      <c r="E52" s="13">
        <v>44425</v>
      </c>
      <c r="F52" s="75" t="s">
        <v>1452</v>
      </c>
      <c r="G52" s="13">
        <v>44427</v>
      </c>
      <c r="H52" s="76" t="s">
        <v>2180</v>
      </c>
      <c r="I52" s="15">
        <v>97</v>
      </c>
      <c r="J52" s="15">
        <v>60</v>
      </c>
      <c r="K52" s="15">
        <v>28</v>
      </c>
      <c r="L52" s="15">
        <v>11</v>
      </c>
      <c r="M52" s="80">
        <v>40.74</v>
      </c>
      <c r="N52" s="71">
        <v>41</v>
      </c>
      <c r="O52" s="62">
        <v>3000</v>
      </c>
      <c r="P52" s="63">
        <f>Table224523689101112131415161718192021222423456723456891011121314151617[[#This Row],[PEMBULATAN]]*O52</f>
        <v>123000</v>
      </c>
    </row>
    <row r="53" spans="1:16" ht="30.75" customHeight="1" x14ac:dyDescent="0.2">
      <c r="A53" s="90"/>
      <c r="B53" s="74"/>
      <c r="C53" s="85" t="s">
        <v>2284</v>
      </c>
      <c r="D53" s="77" t="s">
        <v>426</v>
      </c>
      <c r="E53" s="13">
        <v>44425</v>
      </c>
      <c r="F53" s="75" t="s">
        <v>1452</v>
      </c>
      <c r="G53" s="13">
        <v>44427</v>
      </c>
      <c r="H53" s="76" t="s">
        <v>2180</v>
      </c>
      <c r="I53" s="15">
        <v>75</v>
      </c>
      <c r="J53" s="15">
        <v>57</v>
      </c>
      <c r="K53" s="15">
        <v>24</v>
      </c>
      <c r="L53" s="15">
        <v>7</v>
      </c>
      <c r="M53" s="80">
        <v>25.65</v>
      </c>
      <c r="N53" s="71">
        <v>26</v>
      </c>
      <c r="O53" s="62">
        <v>3000</v>
      </c>
      <c r="P53" s="63">
        <f>Table224523689101112131415161718192021222423456723456891011121314151617[[#This Row],[PEMBULATAN]]*O53</f>
        <v>78000</v>
      </c>
    </row>
    <row r="54" spans="1:16" ht="30.75" customHeight="1" x14ac:dyDescent="0.2">
      <c r="A54" s="90"/>
      <c r="B54" s="74"/>
      <c r="C54" s="85" t="s">
        <v>2285</v>
      </c>
      <c r="D54" s="77" t="s">
        <v>426</v>
      </c>
      <c r="E54" s="13">
        <v>44425</v>
      </c>
      <c r="F54" s="75" t="s">
        <v>1452</v>
      </c>
      <c r="G54" s="13">
        <v>44427</v>
      </c>
      <c r="H54" s="76" t="s">
        <v>2180</v>
      </c>
      <c r="I54" s="15">
        <v>60</v>
      </c>
      <c r="J54" s="15">
        <v>47</v>
      </c>
      <c r="K54" s="15">
        <v>30</v>
      </c>
      <c r="L54" s="15">
        <v>7</v>
      </c>
      <c r="M54" s="80">
        <v>21.15</v>
      </c>
      <c r="N54" s="71">
        <v>21</v>
      </c>
      <c r="O54" s="62">
        <v>3000</v>
      </c>
      <c r="P54" s="63">
        <f>Table224523689101112131415161718192021222423456723456891011121314151617[[#This Row],[PEMBULATAN]]*O54</f>
        <v>63000</v>
      </c>
    </row>
    <row r="55" spans="1:16" ht="30.75" customHeight="1" x14ac:dyDescent="0.2">
      <c r="A55" s="90"/>
      <c r="B55" s="74"/>
      <c r="C55" s="85" t="s">
        <v>2286</v>
      </c>
      <c r="D55" s="77" t="s">
        <v>426</v>
      </c>
      <c r="E55" s="13">
        <v>44425</v>
      </c>
      <c r="F55" s="75" t="s">
        <v>1452</v>
      </c>
      <c r="G55" s="13">
        <v>44427</v>
      </c>
      <c r="H55" s="76" t="s">
        <v>2180</v>
      </c>
      <c r="I55" s="15">
        <v>100</v>
      </c>
      <c r="J55" s="15">
        <v>43</v>
      </c>
      <c r="K55" s="15">
        <v>34</v>
      </c>
      <c r="L55" s="15">
        <v>19</v>
      </c>
      <c r="M55" s="80">
        <v>36.549999999999997</v>
      </c>
      <c r="N55" s="71">
        <v>37</v>
      </c>
      <c r="O55" s="62">
        <v>3000</v>
      </c>
      <c r="P55" s="63">
        <f>Table224523689101112131415161718192021222423456723456891011121314151617[[#This Row],[PEMBULATAN]]*O55</f>
        <v>111000</v>
      </c>
    </row>
    <row r="56" spans="1:16" ht="30.75" customHeight="1" x14ac:dyDescent="0.2">
      <c r="A56" s="90"/>
      <c r="B56" s="74"/>
      <c r="C56" s="85" t="s">
        <v>2287</v>
      </c>
      <c r="D56" s="77" t="s">
        <v>426</v>
      </c>
      <c r="E56" s="13">
        <v>44425</v>
      </c>
      <c r="F56" s="75" t="s">
        <v>1452</v>
      </c>
      <c r="G56" s="13">
        <v>44427</v>
      </c>
      <c r="H56" s="76" t="s">
        <v>2180</v>
      </c>
      <c r="I56" s="15">
        <v>90</v>
      </c>
      <c r="J56" s="15">
        <v>50</v>
      </c>
      <c r="K56" s="15">
        <v>39</v>
      </c>
      <c r="L56" s="15">
        <v>20</v>
      </c>
      <c r="M56" s="80">
        <v>43.875</v>
      </c>
      <c r="N56" s="71">
        <v>44</v>
      </c>
      <c r="O56" s="62">
        <v>3000</v>
      </c>
      <c r="P56" s="63">
        <f>Table224523689101112131415161718192021222423456723456891011121314151617[[#This Row],[PEMBULATAN]]*O56</f>
        <v>132000</v>
      </c>
    </row>
    <row r="57" spans="1:16" ht="30.75" customHeight="1" x14ac:dyDescent="0.2">
      <c r="A57" s="90"/>
      <c r="B57" s="74"/>
      <c r="C57" s="85" t="s">
        <v>2288</v>
      </c>
      <c r="D57" s="77" t="s">
        <v>426</v>
      </c>
      <c r="E57" s="13">
        <v>44425</v>
      </c>
      <c r="F57" s="75" t="s">
        <v>1452</v>
      </c>
      <c r="G57" s="13">
        <v>44427</v>
      </c>
      <c r="H57" s="76" t="s">
        <v>2180</v>
      </c>
      <c r="I57" s="15">
        <v>82</v>
      </c>
      <c r="J57" s="15">
        <v>58</v>
      </c>
      <c r="K57" s="15">
        <v>34</v>
      </c>
      <c r="L57" s="15">
        <v>16</v>
      </c>
      <c r="M57" s="80">
        <v>40.426000000000002</v>
      </c>
      <c r="N57" s="71">
        <v>40</v>
      </c>
      <c r="O57" s="62">
        <v>3000</v>
      </c>
      <c r="P57" s="63">
        <f>Table224523689101112131415161718192021222423456723456891011121314151617[[#This Row],[PEMBULATAN]]*O57</f>
        <v>120000</v>
      </c>
    </row>
    <row r="58" spans="1:16" ht="30.75" customHeight="1" x14ac:dyDescent="0.2">
      <c r="A58" s="90"/>
      <c r="B58" s="74"/>
      <c r="C58" s="85" t="s">
        <v>2289</v>
      </c>
      <c r="D58" s="77" t="s">
        <v>426</v>
      </c>
      <c r="E58" s="13">
        <v>44425</v>
      </c>
      <c r="F58" s="75" t="s">
        <v>1452</v>
      </c>
      <c r="G58" s="13">
        <v>44427</v>
      </c>
      <c r="H58" s="76" t="s">
        <v>2180</v>
      </c>
      <c r="I58" s="15">
        <v>96</v>
      </c>
      <c r="J58" s="15">
        <v>60</v>
      </c>
      <c r="K58" s="15">
        <v>25</v>
      </c>
      <c r="L58" s="15">
        <v>9</v>
      </c>
      <c r="M58" s="80">
        <v>36</v>
      </c>
      <c r="N58" s="71">
        <v>36</v>
      </c>
      <c r="O58" s="62">
        <v>3000</v>
      </c>
      <c r="P58" s="63">
        <f>Table224523689101112131415161718192021222423456723456891011121314151617[[#This Row],[PEMBULATAN]]*O58</f>
        <v>108000</v>
      </c>
    </row>
    <row r="59" spans="1:16" ht="30.75" customHeight="1" x14ac:dyDescent="0.2">
      <c r="A59" s="90"/>
      <c r="B59" s="74"/>
      <c r="C59" s="85" t="s">
        <v>2290</v>
      </c>
      <c r="D59" s="77" t="s">
        <v>426</v>
      </c>
      <c r="E59" s="13">
        <v>44425</v>
      </c>
      <c r="F59" s="75" t="s">
        <v>1452</v>
      </c>
      <c r="G59" s="13">
        <v>44427</v>
      </c>
      <c r="H59" s="76" t="s">
        <v>2180</v>
      </c>
      <c r="I59" s="15">
        <v>98</v>
      </c>
      <c r="J59" s="15">
        <v>65</v>
      </c>
      <c r="K59" s="15">
        <v>30</v>
      </c>
      <c r="L59" s="15">
        <v>17</v>
      </c>
      <c r="M59" s="80">
        <v>47.774999999999999</v>
      </c>
      <c r="N59" s="71">
        <v>48</v>
      </c>
      <c r="O59" s="62">
        <v>3000</v>
      </c>
      <c r="P59" s="63">
        <f>Table224523689101112131415161718192021222423456723456891011121314151617[[#This Row],[PEMBULATAN]]*O59</f>
        <v>144000</v>
      </c>
    </row>
    <row r="60" spans="1:16" ht="30.75" customHeight="1" x14ac:dyDescent="0.2">
      <c r="A60" s="90"/>
      <c r="B60" s="74"/>
      <c r="C60" s="85" t="s">
        <v>2291</v>
      </c>
      <c r="D60" s="77" t="s">
        <v>426</v>
      </c>
      <c r="E60" s="13">
        <v>44425</v>
      </c>
      <c r="F60" s="75" t="s">
        <v>1452</v>
      </c>
      <c r="G60" s="13">
        <v>44427</v>
      </c>
      <c r="H60" s="76" t="s">
        <v>2180</v>
      </c>
      <c r="I60" s="15">
        <v>96</v>
      </c>
      <c r="J60" s="15">
        <v>67</v>
      </c>
      <c r="K60" s="15">
        <v>28</v>
      </c>
      <c r="L60" s="15">
        <v>23</v>
      </c>
      <c r="M60" s="80">
        <v>45.024000000000001</v>
      </c>
      <c r="N60" s="71">
        <v>45</v>
      </c>
      <c r="O60" s="62">
        <v>3000</v>
      </c>
      <c r="P60" s="63">
        <f>Table224523689101112131415161718192021222423456723456891011121314151617[[#This Row],[PEMBULATAN]]*O60</f>
        <v>135000</v>
      </c>
    </row>
    <row r="61" spans="1:16" ht="30.75" customHeight="1" x14ac:dyDescent="0.2">
      <c r="A61" s="90"/>
      <c r="B61" s="74"/>
      <c r="C61" s="85" t="s">
        <v>2292</v>
      </c>
      <c r="D61" s="77" t="s">
        <v>426</v>
      </c>
      <c r="E61" s="13">
        <v>44425</v>
      </c>
      <c r="F61" s="75" t="s">
        <v>1452</v>
      </c>
      <c r="G61" s="13">
        <v>44427</v>
      </c>
      <c r="H61" s="76" t="s">
        <v>2180</v>
      </c>
      <c r="I61" s="15">
        <v>91</v>
      </c>
      <c r="J61" s="15">
        <v>55</v>
      </c>
      <c r="K61" s="15">
        <v>28</v>
      </c>
      <c r="L61" s="15">
        <v>12</v>
      </c>
      <c r="M61" s="80">
        <v>35.034999999999997</v>
      </c>
      <c r="N61" s="71">
        <v>35</v>
      </c>
      <c r="O61" s="62">
        <v>3000</v>
      </c>
      <c r="P61" s="63">
        <f>Table224523689101112131415161718192021222423456723456891011121314151617[[#This Row],[PEMBULATAN]]*O61</f>
        <v>105000</v>
      </c>
    </row>
    <row r="62" spans="1:16" ht="30.75" customHeight="1" x14ac:dyDescent="0.2">
      <c r="A62" s="90"/>
      <c r="B62" s="74"/>
      <c r="C62" s="85" t="s">
        <v>2293</v>
      </c>
      <c r="D62" s="77" t="s">
        <v>426</v>
      </c>
      <c r="E62" s="13">
        <v>44425</v>
      </c>
      <c r="F62" s="75" t="s">
        <v>1452</v>
      </c>
      <c r="G62" s="13">
        <v>44427</v>
      </c>
      <c r="H62" s="76" t="s">
        <v>2180</v>
      </c>
      <c r="I62" s="15">
        <v>100</v>
      </c>
      <c r="J62" s="15">
        <v>63</v>
      </c>
      <c r="K62" s="15">
        <v>22</v>
      </c>
      <c r="L62" s="15">
        <v>13</v>
      </c>
      <c r="M62" s="80">
        <v>34.65</v>
      </c>
      <c r="N62" s="71">
        <v>35</v>
      </c>
      <c r="O62" s="62">
        <v>3000</v>
      </c>
      <c r="P62" s="63">
        <f>Table224523689101112131415161718192021222423456723456891011121314151617[[#This Row],[PEMBULATAN]]*O62</f>
        <v>105000</v>
      </c>
    </row>
    <row r="63" spans="1:16" ht="30.75" customHeight="1" x14ac:dyDescent="0.2">
      <c r="A63" s="90"/>
      <c r="B63" s="74"/>
      <c r="C63" s="85" t="s">
        <v>2294</v>
      </c>
      <c r="D63" s="77" t="s">
        <v>426</v>
      </c>
      <c r="E63" s="13">
        <v>44425</v>
      </c>
      <c r="F63" s="75" t="s">
        <v>1452</v>
      </c>
      <c r="G63" s="13">
        <v>44427</v>
      </c>
      <c r="H63" s="76" t="s">
        <v>2180</v>
      </c>
      <c r="I63" s="15">
        <v>73</v>
      </c>
      <c r="J63" s="15">
        <v>58</v>
      </c>
      <c r="K63" s="15">
        <v>28</v>
      </c>
      <c r="L63" s="15">
        <v>10</v>
      </c>
      <c r="M63" s="80">
        <v>29.638000000000002</v>
      </c>
      <c r="N63" s="71">
        <v>30</v>
      </c>
      <c r="O63" s="62">
        <v>3000</v>
      </c>
      <c r="P63" s="63">
        <f>Table224523689101112131415161718192021222423456723456891011121314151617[[#This Row],[PEMBULATAN]]*O63</f>
        <v>90000</v>
      </c>
    </row>
    <row r="64" spans="1:16" ht="30.75" customHeight="1" x14ac:dyDescent="0.2">
      <c r="A64" s="90"/>
      <c r="B64" s="74"/>
      <c r="C64" s="85" t="s">
        <v>2295</v>
      </c>
      <c r="D64" s="77" t="s">
        <v>426</v>
      </c>
      <c r="E64" s="13">
        <v>44425</v>
      </c>
      <c r="F64" s="75" t="s">
        <v>1452</v>
      </c>
      <c r="G64" s="13">
        <v>44427</v>
      </c>
      <c r="H64" s="76" t="s">
        <v>2180</v>
      </c>
      <c r="I64" s="15">
        <v>92</v>
      </c>
      <c r="J64" s="15">
        <v>63</v>
      </c>
      <c r="K64" s="15">
        <v>23</v>
      </c>
      <c r="L64" s="15">
        <v>12</v>
      </c>
      <c r="M64" s="80">
        <v>33.326999999999998</v>
      </c>
      <c r="N64" s="71">
        <v>33</v>
      </c>
      <c r="O64" s="62">
        <v>3000</v>
      </c>
      <c r="P64" s="63">
        <f>Table224523689101112131415161718192021222423456723456891011121314151617[[#This Row],[PEMBULATAN]]*O64</f>
        <v>99000</v>
      </c>
    </row>
    <row r="65" spans="1:16" ht="30.75" customHeight="1" x14ac:dyDescent="0.2">
      <c r="A65" s="90"/>
      <c r="B65" s="74"/>
      <c r="C65" s="85" t="s">
        <v>2296</v>
      </c>
      <c r="D65" s="77" t="s">
        <v>426</v>
      </c>
      <c r="E65" s="13">
        <v>44425</v>
      </c>
      <c r="F65" s="75" t="s">
        <v>1452</v>
      </c>
      <c r="G65" s="13">
        <v>44427</v>
      </c>
      <c r="H65" s="76" t="s">
        <v>2180</v>
      </c>
      <c r="I65" s="15">
        <v>103</v>
      </c>
      <c r="J65" s="15">
        <v>58</v>
      </c>
      <c r="K65" s="15">
        <v>39</v>
      </c>
      <c r="L65" s="15">
        <v>37</v>
      </c>
      <c r="M65" s="80">
        <v>58.246499999999997</v>
      </c>
      <c r="N65" s="71">
        <v>58</v>
      </c>
      <c r="O65" s="62">
        <v>3000</v>
      </c>
      <c r="P65" s="63">
        <f>Table224523689101112131415161718192021222423456723456891011121314151617[[#This Row],[PEMBULATAN]]*O65</f>
        <v>174000</v>
      </c>
    </row>
    <row r="66" spans="1:16" ht="30.75" customHeight="1" x14ac:dyDescent="0.2">
      <c r="A66" s="90"/>
      <c r="B66" s="74"/>
      <c r="C66" s="85" t="s">
        <v>2297</v>
      </c>
      <c r="D66" s="77" t="s">
        <v>426</v>
      </c>
      <c r="E66" s="13">
        <v>44425</v>
      </c>
      <c r="F66" s="75" t="s">
        <v>1452</v>
      </c>
      <c r="G66" s="13">
        <v>44427</v>
      </c>
      <c r="H66" s="76" t="s">
        <v>2180</v>
      </c>
      <c r="I66" s="15">
        <v>93</v>
      </c>
      <c r="J66" s="15">
        <v>68</v>
      </c>
      <c r="K66" s="15">
        <v>20</v>
      </c>
      <c r="L66" s="15">
        <v>9</v>
      </c>
      <c r="M66" s="80">
        <v>31.62</v>
      </c>
      <c r="N66" s="71">
        <v>32</v>
      </c>
      <c r="O66" s="62">
        <v>3000</v>
      </c>
      <c r="P66" s="63">
        <f>Table224523689101112131415161718192021222423456723456891011121314151617[[#This Row],[PEMBULATAN]]*O66</f>
        <v>96000</v>
      </c>
    </row>
    <row r="67" spans="1:16" ht="30.75" customHeight="1" x14ac:dyDescent="0.2">
      <c r="A67" s="90"/>
      <c r="B67" s="74"/>
      <c r="C67" s="85" t="s">
        <v>2298</v>
      </c>
      <c r="D67" s="77" t="s">
        <v>426</v>
      </c>
      <c r="E67" s="13">
        <v>44425</v>
      </c>
      <c r="F67" s="75" t="s">
        <v>1452</v>
      </c>
      <c r="G67" s="13">
        <v>44427</v>
      </c>
      <c r="H67" s="76" t="s">
        <v>2180</v>
      </c>
      <c r="I67" s="15">
        <v>98</v>
      </c>
      <c r="J67" s="15">
        <v>55</v>
      </c>
      <c r="K67" s="15">
        <v>43</v>
      </c>
      <c r="L67" s="15">
        <v>9</v>
      </c>
      <c r="M67" s="80">
        <v>57.942500000000003</v>
      </c>
      <c r="N67" s="71">
        <v>58</v>
      </c>
      <c r="O67" s="62">
        <v>3000</v>
      </c>
      <c r="P67" s="63">
        <f>Table224523689101112131415161718192021222423456723456891011121314151617[[#This Row],[PEMBULATAN]]*O67</f>
        <v>174000</v>
      </c>
    </row>
    <row r="68" spans="1:16" ht="30.75" customHeight="1" x14ac:dyDescent="0.2">
      <c r="A68" s="90"/>
      <c r="B68" s="74"/>
      <c r="C68" s="85" t="s">
        <v>2299</v>
      </c>
      <c r="D68" s="77" t="s">
        <v>426</v>
      </c>
      <c r="E68" s="13">
        <v>44425</v>
      </c>
      <c r="F68" s="75" t="s">
        <v>1452</v>
      </c>
      <c r="G68" s="13">
        <v>44427</v>
      </c>
      <c r="H68" s="76" t="s">
        <v>2180</v>
      </c>
      <c r="I68" s="15">
        <v>82</v>
      </c>
      <c r="J68" s="15">
        <v>58</v>
      </c>
      <c r="K68" s="15">
        <v>34</v>
      </c>
      <c r="L68" s="15">
        <v>8</v>
      </c>
      <c r="M68" s="80">
        <v>40.426000000000002</v>
      </c>
      <c r="N68" s="71">
        <v>40</v>
      </c>
      <c r="O68" s="62">
        <v>3000</v>
      </c>
      <c r="P68" s="63">
        <f>Table224523689101112131415161718192021222423456723456891011121314151617[[#This Row],[PEMBULATAN]]*O68</f>
        <v>120000</v>
      </c>
    </row>
    <row r="69" spans="1:16" ht="30.75" customHeight="1" x14ac:dyDescent="0.2">
      <c r="A69" s="90"/>
      <c r="B69" s="74"/>
      <c r="C69" s="85" t="s">
        <v>2300</v>
      </c>
      <c r="D69" s="77" t="s">
        <v>426</v>
      </c>
      <c r="E69" s="13">
        <v>44425</v>
      </c>
      <c r="F69" s="75" t="s">
        <v>1452</v>
      </c>
      <c r="G69" s="13">
        <v>44427</v>
      </c>
      <c r="H69" s="76" t="s">
        <v>2180</v>
      </c>
      <c r="I69" s="15">
        <v>77</v>
      </c>
      <c r="J69" s="15">
        <v>50</v>
      </c>
      <c r="K69" s="15">
        <v>25</v>
      </c>
      <c r="L69" s="15">
        <v>7</v>
      </c>
      <c r="M69" s="80">
        <v>24.0625</v>
      </c>
      <c r="N69" s="71">
        <v>24</v>
      </c>
      <c r="O69" s="62">
        <v>3000</v>
      </c>
      <c r="P69" s="63">
        <f>Table224523689101112131415161718192021222423456723456891011121314151617[[#This Row],[PEMBULATAN]]*O69</f>
        <v>72000</v>
      </c>
    </row>
    <row r="70" spans="1:16" ht="30.75" customHeight="1" x14ac:dyDescent="0.2">
      <c r="A70" s="90"/>
      <c r="B70" s="74"/>
      <c r="C70" s="85" t="s">
        <v>2301</v>
      </c>
      <c r="D70" s="77" t="s">
        <v>426</v>
      </c>
      <c r="E70" s="13">
        <v>44425</v>
      </c>
      <c r="F70" s="75" t="s">
        <v>1452</v>
      </c>
      <c r="G70" s="13">
        <v>44427</v>
      </c>
      <c r="H70" s="76" t="s">
        <v>2180</v>
      </c>
      <c r="I70" s="15">
        <v>80</v>
      </c>
      <c r="J70" s="15">
        <v>62</v>
      </c>
      <c r="K70" s="15">
        <v>21</v>
      </c>
      <c r="L70" s="15">
        <v>8</v>
      </c>
      <c r="M70" s="80">
        <v>26.04</v>
      </c>
      <c r="N70" s="71">
        <v>26</v>
      </c>
      <c r="O70" s="62">
        <v>3000</v>
      </c>
      <c r="P70" s="63">
        <f>Table224523689101112131415161718192021222423456723456891011121314151617[[#This Row],[PEMBULATAN]]*O70</f>
        <v>78000</v>
      </c>
    </row>
    <row r="71" spans="1:16" ht="30.75" customHeight="1" x14ac:dyDescent="0.2">
      <c r="A71" s="90"/>
      <c r="B71" s="74"/>
      <c r="C71" s="85" t="s">
        <v>2302</v>
      </c>
      <c r="D71" s="77" t="s">
        <v>426</v>
      </c>
      <c r="E71" s="13">
        <v>44425</v>
      </c>
      <c r="F71" s="75" t="s">
        <v>1452</v>
      </c>
      <c r="G71" s="13">
        <v>44427</v>
      </c>
      <c r="H71" s="76" t="s">
        <v>2180</v>
      </c>
      <c r="I71" s="15">
        <v>104</v>
      </c>
      <c r="J71" s="15">
        <v>57</v>
      </c>
      <c r="K71" s="15">
        <v>23</v>
      </c>
      <c r="L71" s="15">
        <v>14</v>
      </c>
      <c r="M71" s="80">
        <v>34.085999999999999</v>
      </c>
      <c r="N71" s="71">
        <v>34</v>
      </c>
      <c r="O71" s="62">
        <v>3000</v>
      </c>
      <c r="P71" s="63">
        <f>Table224523689101112131415161718192021222423456723456891011121314151617[[#This Row],[PEMBULATAN]]*O71</f>
        <v>102000</v>
      </c>
    </row>
    <row r="72" spans="1:16" ht="30.75" customHeight="1" x14ac:dyDescent="0.2">
      <c r="A72" s="90"/>
      <c r="B72" s="74"/>
      <c r="C72" s="85" t="s">
        <v>2303</v>
      </c>
      <c r="D72" s="77" t="s">
        <v>426</v>
      </c>
      <c r="E72" s="13">
        <v>44425</v>
      </c>
      <c r="F72" s="75" t="s">
        <v>1452</v>
      </c>
      <c r="G72" s="13">
        <v>44427</v>
      </c>
      <c r="H72" s="76" t="s">
        <v>2180</v>
      </c>
      <c r="I72" s="15">
        <v>46</v>
      </c>
      <c r="J72" s="15">
        <v>37</v>
      </c>
      <c r="K72" s="15">
        <v>14</v>
      </c>
      <c r="L72" s="15">
        <v>3</v>
      </c>
      <c r="M72" s="80">
        <v>5.9569999999999999</v>
      </c>
      <c r="N72" s="71">
        <v>6</v>
      </c>
      <c r="O72" s="62">
        <v>3000</v>
      </c>
      <c r="P72" s="63">
        <f>Table224523689101112131415161718192021222423456723456891011121314151617[[#This Row],[PEMBULATAN]]*O72</f>
        <v>18000</v>
      </c>
    </row>
    <row r="73" spans="1:16" ht="30.75" customHeight="1" x14ac:dyDescent="0.2">
      <c r="A73" s="90"/>
      <c r="B73" s="74"/>
      <c r="C73" s="85" t="s">
        <v>2304</v>
      </c>
      <c r="D73" s="77" t="s">
        <v>426</v>
      </c>
      <c r="E73" s="13">
        <v>44425</v>
      </c>
      <c r="F73" s="75" t="s">
        <v>1452</v>
      </c>
      <c r="G73" s="13">
        <v>44427</v>
      </c>
      <c r="H73" s="76" t="s">
        <v>2180</v>
      </c>
      <c r="I73" s="15">
        <v>34</v>
      </c>
      <c r="J73" s="15">
        <v>25</v>
      </c>
      <c r="K73" s="15">
        <v>15</v>
      </c>
      <c r="L73" s="15">
        <v>1</v>
      </c>
      <c r="M73" s="80">
        <v>3.1875</v>
      </c>
      <c r="N73" s="71">
        <v>3</v>
      </c>
      <c r="O73" s="62">
        <v>3000</v>
      </c>
      <c r="P73" s="63">
        <f>Table224523689101112131415161718192021222423456723456891011121314151617[[#This Row],[PEMBULATAN]]*O73</f>
        <v>9000</v>
      </c>
    </row>
    <row r="74" spans="1:16" ht="30.75" customHeight="1" x14ac:dyDescent="0.2">
      <c r="A74" s="90"/>
      <c r="B74" s="74"/>
      <c r="C74" s="85" t="s">
        <v>2305</v>
      </c>
      <c r="D74" s="77" t="s">
        <v>426</v>
      </c>
      <c r="E74" s="13">
        <v>44425</v>
      </c>
      <c r="F74" s="75" t="s">
        <v>1452</v>
      </c>
      <c r="G74" s="13">
        <v>44427</v>
      </c>
      <c r="H74" s="76" t="s">
        <v>2180</v>
      </c>
      <c r="I74" s="15">
        <v>58</v>
      </c>
      <c r="J74" s="15">
        <v>59</v>
      </c>
      <c r="K74" s="15">
        <v>26</v>
      </c>
      <c r="L74" s="15">
        <v>9</v>
      </c>
      <c r="M74" s="80">
        <v>22.242999999999999</v>
      </c>
      <c r="N74" s="71">
        <v>22</v>
      </c>
      <c r="O74" s="62">
        <v>3000</v>
      </c>
      <c r="P74" s="63">
        <f>Table224523689101112131415161718192021222423456723456891011121314151617[[#This Row],[PEMBULATAN]]*O74</f>
        <v>66000</v>
      </c>
    </row>
    <row r="75" spans="1:16" ht="30.75" customHeight="1" x14ac:dyDescent="0.2">
      <c r="A75" s="90"/>
      <c r="B75" s="74"/>
      <c r="C75" s="85" t="s">
        <v>2306</v>
      </c>
      <c r="D75" s="77" t="s">
        <v>426</v>
      </c>
      <c r="E75" s="13">
        <v>44425</v>
      </c>
      <c r="F75" s="75" t="s">
        <v>1452</v>
      </c>
      <c r="G75" s="13">
        <v>44427</v>
      </c>
      <c r="H75" s="76" t="s">
        <v>2180</v>
      </c>
      <c r="I75" s="15">
        <v>63</v>
      </c>
      <c r="J75" s="15">
        <v>33</v>
      </c>
      <c r="K75" s="15">
        <v>33</v>
      </c>
      <c r="L75" s="15">
        <v>18</v>
      </c>
      <c r="M75" s="80">
        <v>17.15175</v>
      </c>
      <c r="N75" s="71">
        <v>18</v>
      </c>
      <c r="O75" s="62">
        <v>3000</v>
      </c>
      <c r="P75" s="63">
        <f>Table224523689101112131415161718192021222423456723456891011121314151617[[#This Row],[PEMBULATAN]]*O75</f>
        <v>54000</v>
      </c>
    </row>
    <row r="76" spans="1:16" ht="30.75" customHeight="1" x14ac:dyDescent="0.2">
      <c r="A76" s="90"/>
      <c r="B76" s="74"/>
      <c r="C76" s="85" t="s">
        <v>2307</v>
      </c>
      <c r="D76" s="77" t="s">
        <v>426</v>
      </c>
      <c r="E76" s="13">
        <v>44425</v>
      </c>
      <c r="F76" s="75" t="s">
        <v>1452</v>
      </c>
      <c r="G76" s="13">
        <v>44427</v>
      </c>
      <c r="H76" s="76" t="s">
        <v>2180</v>
      </c>
      <c r="I76" s="15">
        <v>90</v>
      </c>
      <c r="J76" s="15">
        <v>44</v>
      </c>
      <c r="K76" s="15">
        <v>32</v>
      </c>
      <c r="L76" s="15">
        <v>10</v>
      </c>
      <c r="M76" s="80">
        <v>31.68</v>
      </c>
      <c r="N76" s="71">
        <v>32</v>
      </c>
      <c r="O76" s="62">
        <v>3000</v>
      </c>
      <c r="P76" s="63">
        <f>Table224523689101112131415161718192021222423456723456891011121314151617[[#This Row],[PEMBULATAN]]*O76</f>
        <v>96000</v>
      </c>
    </row>
    <row r="77" spans="1:16" ht="30.75" customHeight="1" x14ac:dyDescent="0.2">
      <c r="A77" s="90"/>
      <c r="B77" s="74"/>
      <c r="C77" s="85" t="s">
        <v>2308</v>
      </c>
      <c r="D77" s="77" t="s">
        <v>426</v>
      </c>
      <c r="E77" s="13">
        <v>44425</v>
      </c>
      <c r="F77" s="75" t="s">
        <v>1452</v>
      </c>
      <c r="G77" s="13">
        <v>44427</v>
      </c>
      <c r="H77" s="76" t="s">
        <v>2180</v>
      </c>
      <c r="I77" s="15">
        <v>85</v>
      </c>
      <c r="J77" s="15">
        <v>60</v>
      </c>
      <c r="K77" s="15">
        <v>17</v>
      </c>
      <c r="L77" s="15">
        <v>9</v>
      </c>
      <c r="M77" s="80">
        <v>21.675000000000001</v>
      </c>
      <c r="N77" s="71">
        <v>22</v>
      </c>
      <c r="O77" s="62">
        <v>3000</v>
      </c>
      <c r="P77" s="63">
        <f>Table224523689101112131415161718192021222423456723456891011121314151617[[#This Row],[PEMBULATAN]]*O77</f>
        <v>66000</v>
      </c>
    </row>
    <row r="78" spans="1:16" ht="30.75" customHeight="1" x14ac:dyDescent="0.2">
      <c r="A78" s="90"/>
      <c r="B78" s="74"/>
      <c r="C78" s="85" t="s">
        <v>2309</v>
      </c>
      <c r="D78" s="77" t="s">
        <v>426</v>
      </c>
      <c r="E78" s="13">
        <v>44425</v>
      </c>
      <c r="F78" s="75" t="s">
        <v>1452</v>
      </c>
      <c r="G78" s="13">
        <v>44427</v>
      </c>
      <c r="H78" s="76" t="s">
        <v>2180</v>
      </c>
      <c r="I78" s="15">
        <v>39</v>
      </c>
      <c r="J78" s="15">
        <v>33</v>
      </c>
      <c r="K78" s="15">
        <v>16</v>
      </c>
      <c r="L78" s="15">
        <v>2</v>
      </c>
      <c r="M78" s="80">
        <v>5.1479999999999997</v>
      </c>
      <c r="N78" s="71">
        <v>5</v>
      </c>
      <c r="O78" s="62">
        <v>3000</v>
      </c>
      <c r="P78" s="63">
        <f>Table224523689101112131415161718192021222423456723456891011121314151617[[#This Row],[PEMBULATAN]]*O78</f>
        <v>15000</v>
      </c>
    </row>
    <row r="79" spans="1:16" ht="30.75" customHeight="1" x14ac:dyDescent="0.2">
      <c r="A79" s="90"/>
      <c r="B79" s="74"/>
      <c r="C79" s="85" t="s">
        <v>2310</v>
      </c>
      <c r="D79" s="77" t="s">
        <v>426</v>
      </c>
      <c r="E79" s="13">
        <v>44425</v>
      </c>
      <c r="F79" s="75" t="s">
        <v>1452</v>
      </c>
      <c r="G79" s="13">
        <v>44427</v>
      </c>
      <c r="H79" s="76" t="s">
        <v>2180</v>
      </c>
      <c r="I79" s="15">
        <v>105</v>
      </c>
      <c r="J79" s="15">
        <v>64</v>
      </c>
      <c r="K79" s="15">
        <v>35</v>
      </c>
      <c r="L79" s="15">
        <v>34</v>
      </c>
      <c r="M79" s="80">
        <v>58.8</v>
      </c>
      <c r="N79" s="71">
        <v>59</v>
      </c>
      <c r="O79" s="62">
        <v>3000</v>
      </c>
      <c r="P79" s="63">
        <f>Table224523689101112131415161718192021222423456723456891011121314151617[[#This Row],[PEMBULATAN]]*O79</f>
        <v>177000</v>
      </c>
    </row>
    <row r="80" spans="1:16" ht="30.75" customHeight="1" x14ac:dyDescent="0.2">
      <c r="A80" s="90"/>
      <c r="B80" s="74"/>
      <c r="C80" s="85" t="s">
        <v>2311</v>
      </c>
      <c r="D80" s="77" t="s">
        <v>426</v>
      </c>
      <c r="E80" s="13">
        <v>44425</v>
      </c>
      <c r="F80" s="75" t="s">
        <v>1452</v>
      </c>
      <c r="G80" s="13">
        <v>44427</v>
      </c>
      <c r="H80" s="76" t="s">
        <v>2180</v>
      </c>
      <c r="I80" s="15">
        <v>80</v>
      </c>
      <c r="J80" s="15">
        <v>57</v>
      </c>
      <c r="K80" s="15">
        <v>28</v>
      </c>
      <c r="L80" s="15">
        <v>4</v>
      </c>
      <c r="M80" s="80">
        <v>31.92</v>
      </c>
      <c r="N80" s="71">
        <v>32</v>
      </c>
      <c r="O80" s="62">
        <v>3000</v>
      </c>
      <c r="P80" s="63">
        <f>Table224523689101112131415161718192021222423456723456891011121314151617[[#This Row],[PEMBULATAN]]*O80</f>
        <v>96000</v>
      </c>
    </row>
    <row r="81" spans="1:16" ht="30.75" customHeight="1" x14ac:dyDescent="0.2">
      <c r="A81" s="90"/>
      <c r="B81" s="74"/>
      <c r="C81" s="85" t="s">
        <v>2312</v>
      </c>
      <c r="D81" s="77" t="s">
        <v>426</v>
      </c>
      <c r="E81" s="13">
        <v>44425</v>
      </c>
      <c r="F81" s="75" t="s">
        <v>1452</v>
      </c>
      <c r="G81" s="13">
        <v>44427</v>
      </c>
      <c r="H81" s="76" t="s">
        <v>2180</v>
      </c>
      <c r="I81" s="15">
        <v>100</v>
      </c>
      <c r="J81" s="15">
        <v>55</v>
      </c>
      <c r="K81" s="15">
        <v>35</v>
      </c>
      <c r="L81" s="15">
        <v>9</v>
      </c>
      <c r="M81" s="80">
        <v>48.125</v>
      </c>
      <c r="N81" s="71">
        <v>48</v>
      </c>
      <c r="O81" s="62">
        <v>3000</v>
      </c>
      <c r="P81" s="63">
        <f>Table224523689101112131415161718192021222423456723456891011121314151617[[#This Row],[PEMBULATAN]]*O81</f>
        <v>144000</v>
      </c>
    </row>
    <row r="82" spans="1:16" ht="30.75" customHeight="1" x14ac:dyDescent="0.2">
      <c r="A82" s="90"/>
      <c r="B82" s="74"/>
      <c r="C82" s="85" t="s">
        <v>2313</v>
      </c>
      <c r="D82" s="77" t="s">
        <v>426</v>
      </c>
      <c r="E82" s="13">
        <v>44425</v>
      </c>
      <c r="F82" s="75" t="s">
        <v>1452</v>
      </c>
      <c r="G82" s="13">
        <v>44427</v>
      </c>
      <c r="H82" s="76" t="s">
        <v>2180</v>
      </c>
      <c r="I82" s="15">
        <v>90</v>
      </c>
      <c r="J82" s="15">
        <v>50</v>
      </c>
      <c r="K82" s="15">
        <v>24</v>
      </c>
      <c r="L82" s="15">
        <v>10</v>
      </c>
      <c r="M82" s="80">
        <v>27</v>
      </c>
      <c r="N82" s="71">
        <v>27</v>
      </c>
      <c r="O82" s="62">
        <v>3000</v>
      </c>
      <c r="P82" s="63">
        <f>Table224523689101112131415161718192021222423456723456891011121314151617[[#This Row],[PEMBULATAN]]*O82</f>
        <v>81000</v>
      </c>
    </row>
    <row r="83" spans="1:16" ht="30.75" customHeight="1" x14ac:dyDescent="0.2">
      <c r="A83" s="90"/>
      <c r="B83" s="74"/>
      <c r="C83" s="85" t="s">
        <v>2314</v>
      </c>
      <c r="D83" s="77" t="s">
        <v>426</v>
      </c>
      <c r="E83" s="13">
        <v>44425</v>
      </c>
      <c r="F83" s="75" t="s">
        <v>1452</v>
      </c>
      <c r="G83" s="13">
        <v>44427</v>
      </c>
      <c r="H83" s="76" t="s">
        <v>2180</v>
      </c>
      <c r="I83" s="15">
        <v>54</v>
      </c>
      <c r="J83" s="15">
        <v>38</v>
      </c>
      <c r="K83" s="15">
        <v>17</v>
      </c>
      <c r="L83" s="15">
        <v>3</v>
      </c>
      <c r="M83" s="80">
        <v>8.7210000000000001</v>
      </c>
      <c r="N83" s="71">
        <v>9</v>
      </c>
      <c r="O83" s="62">
        <v>3000</v>
      </c>
      <c r="P83" s="63">
        <f>Table224523689101112131415161718192021222423456723456891011121314151617[[#This Row],[PEMBULATAN]]*O83</f>
        <v>27000</v>
      </c>
    </row>
    <row r="84" spans="1:16" ht="30.75" customHeight="1" x14ac:dyDescent="0.2">
      <c r="A84" s="90"/>
      <c r="B84" s="74"/>
      <c r="C84" s="85" t="s">
        <v>2315</v>
      </c>
      <c r="D84" s="77" t="s">
        <v>426</v>
      </c>
      <c r="E84" s="13">
        <v>44425</v>
      </c>
      <c r="F84" s="75" t="s">
        <v>1452</v>
      </c>
      <c r="G84" s="13">
        <v>44427</v>
      </c>
      <c r="H84" s="76" t="s">
        <v>2180</v>
      </c>
      <c r="I84" s="15">
        <v>90</v>
      </c>
      <c r="J84" s="15">
        <v>55</v>
      </c>
      <c r="K84" s="15">
        <v>16</v>
      </c>
      <c r="L84" s="15">
        <v>8</v>
      </c>
      <c r="M84" s="80">
        <v>19.8</v>
      </c>
      <c r="N84" s="71">
        <v>20</v>
      </c>
      <c r="O84" s="62">
        <v>3000</v>
      </c>
      <c r="P84" s="63">
        <f>Table224523689101112131415161718192021222423456723456891011121314151617[[#This Row],[PEMBULATAN]]*O84</f>
        <v>60000</v>
      </c>
    </row>
    <row r="85" spans="1:16" ht="30.75" customHeight="1" x14ac:dyDescent="0.2">
      <c r="A85" s="90"/>
      <c r="B85" s="74"/>
      <c r="C85" s="85" t="s">
        <v>2316</v>
      </c>
      <c r="D85" s="77" t="s">
        <v>426</v>
      </c>
      <c r="E85" s="13">
        <v>44425</v>
      </c>
      <c r="F85" s="75" t="s">
        <v>1452</v>
      </c>
      <c r="G85" s="13">
        <v>44427</v>
      </c>
      <c r="H85" s="76" t="s">
        <v>2180</v>
      </c>
      <c r="I85" s="15">
        <v>83</v>
      </c>
      <c r="J85" s="15">
        <v>57</v>
      </c>
      <c r="K85" s="15">
        <v>24</v>
      </c>
      <c r="L85" s="15">
        <v>13</v>
      </c>
      <c r="M85" s="80">
        <v>28.385999999999999</v>
      </c>
      <c r="N85" s="71">
        <v>28</v>
      </c>
      <c r="O85" s="62">
        <v>3000</v>
      </c>
      <c r="P85" s="63">
        <f>Table224523689101112131415161718192021222423456723456891011121314151617[[#This Row],[PEMBULATAN]]*O85</f>
        <v>84000</v>
      </c>
    </row>
    <row r="86" spans="1:16" ht="30.75" customHeight="1" x14ac:dyDescent="0.2">
      <c r="A86" s="90"/>
      <c r="B86" s="74"/>
      <c r="C86" s="85" t="s">
        <v>2317</v>
      </c>
      <c r="D86" s="77" t="s">
        <v>426</v>
      </c>
      <c r="E86" s="13">
        <v>44425</v>
      </c>
      <c r="F86" s="75" t="s">
        <v>1452</v>
      </c>
      <c r="G86" s="13">
        <v>44427</v>
      </c>
      <c r="H86" s="76" t="s">
        <v>2180</v>
      </c>
      <c r="I86" s="15">
        <v>95</v>
      </c>
      <c r="J86" s="15">
        <v>70</v>
      </c>
      <c r="K86" s="15">
        <v>37</v>
      </c>
      <c r="L86" s="15">
        <v>11</v>
      </c>
      <c r="M86" s="80">
        <v>61.512500000000003</v>
      </c>
      <c r="N86" s="71">
        <v>62</v>
      </c>
      <c r="O86" s="62">
        <v>3000</v>
      </c>
      <c r="P86" s="63">
        <f>Table224523689101112131415161718192021222423456723456891011121314151617[[#This Row],[PEMBULATAN]]*O86</f>
        <v>186000</v>
      </c>
    </row>
    <row r="87" spans="1:16" ht="30.75" customHeight="1" x14ac:dyDescent="0.2">
      <c r="A87" s="90"/>
      <c r="B87" s="74"/>
      <c r="C87" s="85" t="s">
        <v>2318</v>
      </c>
      <c r="D87" s="77" t="s">
        <v>426</v>
      </c>
      <c r="E87" s="13">
        <v>44425</v>
      </c>
      <c r="F87" s="75" t="s">
        <v>1452</v>
      </c>
      <c r="G87" s="13">
        <v>44427</v>
      </c>
      <c r="H87" s="76" t="s">
        <v>2180</v>
      </c>
      <c r="I87" s="15">
        <v>53</v>
      </c>
      <c r="J87" s="15">
        <v>42</v>
      </c>
      <c r="K87" s="15">
        <v>20</v>
      </c>
      <c r="L87" s="15">
        <v>3</v>
      </c>
      <c r="M87" s="80">
        <v>11.13</v>
      </c>
      <c r="N87" s="71">
        <v>11</v>
      </c>
      <c r="O87" s="62">
        <v>3000</v>
      </c>
      <c r="P87" s="63">
        <f>Table224523689101112131415161718192021222423456723456891011121314151617[[#This Row],[PEMBULATAN]]*O87</f>
        <v>33000</v>
      </c>
    </row>
    <row r="88" spans="1:16" ht="30.75" customHeight="1" x14ac:dyDescent="0.2">
      <c r="A88" s="90"/>
      <c r="B88" s="74"/>
      <c r="C88" s="85" t="s">
        <v>2319</v>
      </c>
      <c r="D88" s="77" t="s">
        <v>426</v>
      </c>
      <c r="E88" s="13">
        <v>44425</v>
      </c>
      <c r="F88" s="75" t="s">
        <v>1452</v>
      </c>
      <c r="G88" s="13">
        <v>44427</v>
      </c>
      <c r="H88" s="76" t="s">
        <v>2180</v>
      </c>
      <c r="I88" s="15">
        <v>92</v>
      </c>
      <c r="J88" s="15">
        <v>57</v>
      </c>
      <c r="K88" s="15">
        <v>28</v>
      </c>
      <c r="L88" s="15">
        <v>11</v>
      </c>
      <c r="M88" s="80">
        <v>36.707999999999998</v>
      </c>
      <c r="N88" s="71">
        <v>37</v>
      </c>
      <c r="O88" s="62">
        <v>3000</v>
      </c>
      <c r="P88" s="63">
        <f>Table224523689101112131415161718192021222423456723456891011121314151617[[#This Row],[PEMBULATAN]]*O88</f>
        <v>111000</v>
      </c>
    </row>
    <row r="89" spans="1:16" ht="30.75" customHeight="1" x14ac:dyDescent="0.2">
      <c r="A89" s="90"/>
      <c r="B89" s="74"/>
      <c r="C89" s="85" t="s">
        <v>2320</v>
      </c>
      <c r="D89" s="77" t="s">
        <v>426</v>
      </c>
      <c r="E89" s="13">
        <v>44425</v>
      </c>
      <c r="F89" s="75" t="s">
        <v>1452</v>
      </c>
      <c r="G89" s="13">
        <v>44427</v>
      </c>
      <c r="H89" s="76" t="s">
        <v>2180</v>
      </c>
      <c r="I89" s="15">
        <v>30</v>
      </c>
      <c r="J89" s="15">
        <v>24</v>
      </c>
      <c r="K89" s="15">
        <v>30</v>
      </c>
      <c r="L89" s="15">
        <v>3</v>
      </c>
      <c r="M89" s="80">
        <v>5.4</v>
      </c>
      <c r="N89" s="71">
        <v>5</v>
      </c>
      <c r="O89" s="62">
        <v>3000</v>
      </c>
      <c r="P89" s="63">
        <f>Table224523689101112131415161718192021222423456723456891011121314151617[[#This Row],[PEMBULATAN]]*O89</f>
        <v>15000</v>
      </c>
    </row>
    <row r="90" spans="1:16" ht="30.75" customHeight="1" x14ac:dyDescent="0.2">
      <c r="A90" s="90"/>
      <c r="B90" s="74"/>
      <c r="C90" s="85" t="s">
        <v>2321</v>
      </c>
      <c r="D90" s="77" t="s">
        <v>426</v>
      </c>
      <c r="E90" s="13">
        <v>44425</v>
      </c>
      <c r="F90" s="75" t="s">
        <v>1452</v>
      </c>
      <c r="G90" s="13">
        <v>44427</v>
      </c>
      <c r="H90" s="76" t="s">
        <v>2180</v>
      </c>
      <c r="I90" s="15">
        <v>60</v>
      </c>
      <c r="J90" s="15">
        <v>53</v>
      </c>
      <c r="K90" s="15">
        <v>21</v>
      </c>
      <c r="L90" s="15">
        <v>12</v>
      </c>
      <c r="M90" s="80">
        <v>16.695</v>
      </c>
      <c r="N90" s="71">
        <v>17</v>
      </c>
      <c r="O90" s="62">
        <v>3000</v>
      </c>
      <c r="P90" s="63">
        <f>Table224523689101112131415161718192021222423456723456891011121314151617[[#This Row],[PEMBULATAN]]*O90</f>
        <v>51000</v>
      </c>
    </row>
    <row r="91" spans="1:16" ht="30.75" customHeight="1" x14ac:dyDescent="0.2">
      <c r="A91" s="90"/>
      <c r="B91" s="74"/>
      <c r="C91" s="85" t="s">
        <v>2322</v>
      </c>
      <c r="D91" s="77" t="s">
        <v>426</v>
      </c>
      <c r="E91" s="13">
        <v>44425</v>
      </c>
      <c r="F91" s="75" t="s">
        <v>1452</v>
      </c>
      <c r="G91" s="13">
        <v>44427</v>
      </c>
      <c r="H91" s="76" t="s">
        <v>2180</v>
      </c>
      <c r="I91" s="15">
        <v>45</v>
      </c>
      <c r="J91" s="15">
        <v>32</v>
      </c>
      <c r="K91" s="15">
        <v>13</v>
      </c>
      <c r="L91" s="15">
        <v>2</v>
      </c>
      <c r="M91" s="80">
        <v>4.68</v>
      </c>
      <c r="N91" s="71">
        <v>5</v>
      </c>
      <c r="O91" s="62">
        <v>3000</v>
      </c>
      <c r="P91" s="63">
        <f>Table224523689101112131415161718192021222423456723456891011121314151617[[#This Row],[PEMBULATAN]]*O91</f>
        <v>15000</v>
      </c>
    </row>
    <row r="92" spans="1:16" ht="30.75" customHeight="1" x14ac:dyDescent="0.2">
      <c r="A92" s="90"/>
      <c r="B92" s="74"/>
      <c r="C92" s="85" t="s">
        <v>2323</v>
      </c>
      <c r="D92" s="77" t="s">
        <v>426</v>
      </c>
      <c r="E92" s="13">
        <v>44425</v>
      </c>
      <c r="F92" s="75" t="s">
        <v>1452</v>
      </c>
      <c r="G92" s="13">
        <v>44427</v>
      </c>
      <c r="H92" s="76" t="s">
        <v>2180</v>
      </c>
      <c r="I92" s="15">
        <v>88</v>
      </c>
      <c r="J92" s="15">
        <v>63</v>
      </c>
      <c r="K92" s="15">
        <v>37</v>
      </c>
      <c r="L92" s="15">
        <v>13</v>
      </c>
      <c r="M92" s="80">
        <v>51.281999999999996</v>
      </c>
      <c r="N92" s="71">
        <v>51</v>
      </c>
      <c r="O92" s="62">
        <v>3000</v>
      </c>
      <c r="P92" s="63">
        <f>Table224523689101112131415161718192021222423456723456891011121314151617[[#This Row],[PEMBULATAN]]*O92</f>
        <v>153000</v>
      </c>
    </row>
    <row r="93" spans="1:16" ht="30.75" customHeight="1" x14ac:dyDescent="0.2">
      <c r="A93" s="90"/>
      <c r="B93" s="74"/>
      <c r="C93" s="85" t="s">
        <v>2324</v>
      </c>
      <c r="D93" s="77" t="s">
        <v>426</v>
      </c>
      <c r="E93" s="13">
        <v>44425</v>
      </c>
      <c r="F93" s="75" t="s">
        <v>1452</v>
      </c>
      <c r="G93" s="13">
        <v>44427</v>
      </c>
      <c r="H93" s="76" t="s">
        <v>2180</v>
      </c>
      <c r="I93" s="15">
        <v>85</v>
      </c>
      <c r="J93" s="15">
        <v>60</v>
      </c>
      <c r="K93" s="15">
        <v>33</v>
      </c>
      <c r="L93" s="15">
        <v>10</v>
      </c>
      <c r="M93" s="80">
        <v>42.075000000000003</v>
      </c>
      <c r="N93" s="71">
        <v>42</v>
      </c>
      <c r="O93" s="62">
        <v>3000</v>
      </c>
      <c r="P93" s="63">
        <f>Table224523689101112131415161718192021222423456723456891011121314151617[[#This Row],[PEMBULATAN]]*O93</f>
        <v>126000</v>
      </c>
    </row>
    <row r="94" spans="1:16" ht="30.75" customHeight="1" x14ac:dyDescent="0.2">
      <c r="A94" s="90"/>
      <c r="B94" s="74"/>
      <c r="C94" s="85" t="s">
        <v>2325</v>
      </c>
      <c r="D94" s="77" t="s">
        <v>426</v>
      </c>
      <c r="E94" s="13">
        <v>44425</v>
      </c>
      <c r="F94" s="75" t="s">
        <v>1452</v>
      </c>
      <c r="G94" s="13">
        <v>44427</v>
      </c>
      <c r="H94" s="76" t="s">
        <v>2180</v>
      </c>
      <c r="I94" s="15">
        <v>97</v>
      </c>
      <c r="J94" s="15">
        <v>58</v>
      </c>
      <c r="K94" s="15">
        <v>28</v>
      </c>
      <c r="L94" s="15">
        <v>7</v>
      </c>
      <c r="M94" s="80">
        <v>39.381999999999998</v>
      </c>
      <c r="N94" s="71">
        <v>39</v>
      </c>
      <c r="O94" s="62">
        <v>3000</v>
      </c>
      <c r="P94" s="63">
        <f>Table224523689101112131415161718192021222423456723456891011121314151617[[#This Row],[PEMBULATAN]]*O94</f>
        <v>117000</v>
      </c>
    </row>
    <row r="95" spans="1:16" ht="30.75" customHeight="1" x14ac:dyDescent="0.2">
      <c r="A95" s="90"/>
      <c r="B95" s="74"/>
      <c r="C95" s="85" t="s">
        <v>2326</v>
      </c>
      <c r="D95" s="77" t="s">
        <v>426</v>
      </c>
      <c r="E95" s="13">
        <v>44425</v>
      </c>
      <c r="F95" s="75" t="s">
        <v>1452</v>
      </c>
      <c r="G95" s="13">
        <v>44427</v>
      </c>
      <c r="H95" s="76" t="s">
        <v>2180</v>
      </c>
      <c r="I95" s="15">
        <v>70</v>
      </c>
      <c r="J95" s="15">
        <v>57</v>
      </c>
      <c r="K95" s="15">
        <v>24</v>
      </c>
      <c r="L95" s="15">
        <v>7</v>
      </c>
      <c r="M95" s="80">
        <v>23.94</v>
      </c>
      <c r="N95" s="71">
        <v>24</v>
      </c>
      <c r="O95" s="62">
        <v>3000</v>
      </c>
      <c r="P95" s="63">
        <f>Table224523689101112131415161718192021222423456723456891011121314151617[[#This Row],[PEMBULATAN]]*O95</f>
        <v>72000</v>
      </c>
    </row>
    <row r="96" spans="1:16" ht="30.75" customHeight="1" x14ac:dyDescent="0.2">
      <c r="A96" s="90"/>
      <c r="B96" s="74"/>
      <c r="C96" s="85" t="s">
        <v>2327</v>
      </c>
      <c r="D96" s="77" t="s">
        <v>426</v>
      </c>
      <c r="E96" s="13">
        <v>44425</v>
      </c>
      <c r="F96" s="75" t="s">
        <v>1452</v>
      </c>
      <c r="G96" s="13">
        <v>44427</v>
      </c>
      <c r="H96" s="76" t="s">
        <v>2180</v>
      </c>
      <c r="I96" s="15">
        <v>88</v>
      </c>
      <c r="J96" s="15">
        <v>53</v>
      </c>
      <c r="K96" s="15">
        <v>30</v>
      </c>
      <c r="L96" s="15">
        <v>8</v>
      </c>
      <c r="M96" s="80">
        <v>34.979999999999997</v>
      </c>
      <c r="N96" s="71">
        <v>35</v>
      </c>
      <c r="O96" s="62">
        <v>3000</v>
      </c>
      <c r="P96" s="63">
        <f>Table224523689101112131415161718192021222423456723456891011121314151617[[#This Row],[PEMBULATAN]]*O96</f>
        <v>105000</v>
      </c>
    </row>
    <row r="97" spans="1:16" ht="30.75" customHeight="1" x14ac:dyDescent="0.2">
      <c r="A97" s="90"/>
      <c r="B97" s="74"/>
      <c r="C97" s="85" t="s">
        <v>2328</v>
      </c>
      <c r="D97" s="77" t="s">
        <v>426</v>
      </c>
      <c r="E97" s="13">
        <v>44425</v>
      </c>
      <c r="F97" s="75" t="s">
        <v>1452</v>
      </c>
      <c r="G97" s="13">
        <v>44427</v>
      </c>
      <c r="H97" s="76" t="s">
        <v>2180</v>
      </c>
      <c r="I97" s="15">
        <v>76</v>
      </c>
      <c r="J97" s="15">
        <v>64</v>
      </c>
      <c r="K97" s="15">
        <v>24</v>
      </c>
      <c r="L97" s="15">
        <v>9</v>
      </c>
      <c r="M97" s="80">
        <v>29.184000000000001</v>
      </c>
      <c r="N97" s="71">
        <v>29</v>
      </c>
      <c r="O97" s="62">
        <v>3000</v>
      </c>
      <c r="P97" s="63">
        <f>Table224523689101112131415161718192021222423456723456891011121314151617[[#This Row],[PEMBULATAN]]*O97</f>
        <v>87000</v>
      </c>
    </row>
    <row r="98" spans="1:16" ht="30.75" customHeight="1" x14ac:dyDescent="0.2">
      <c r="A98" s="90"/>
      <c r="B98" s="74"/>
      <c r="C98" s="85" t="s">
        <v>2329</v>
      </c>
      <c r="D98" s="77" t="s">
        <v>426</v>
      </c>
      <c r="E98" s="13">
        <v>44425</v>
      </c>
      <c r="F98" s="75" t="s">
        <v>1452</v>
      </c>
      <c r="G98" s="13">
        <v>44427</v>
      </c>
      <c r="H98" s="76" t="s">
        <v>2180</v>
      </c>
      <c r="I98" s="15">
        <v>83</v>
      </c>
      <c r="J98" s="15">
        <v>60</v>
      </c>
      <c r="K98" s="15">
        <v>27</v>
      </c>
      <c r="L98" s="15">
        <v>15</v>
      </c>
      <c r="M98" s="80">
        <v>33.615000000000002</v>
      </c>
      <c r="N98" s="71">
        <v>34</v>
      </c>
      <c r="O98" s="62">
        <v>3000</v>
      </c>
      <c r="P98" s="63">
        <f>Table224523689101112131415161718192021222423456723456891011121314151617[[#This Row],[PEMBULATAN]]*O98</f>
        <v>102000</v>
      </c>
    </row>
    <row r="99" spans="1:16" ht="30.75" customHeight="1" x14ac:dyDescent="0.2">
      <c r="A99" s="90"/>
      <c r="B99" s="74"/>
      <c r="C99" s="85" t="s">
        <v>2330</v>
      </c>
      <c r="D99" s="77" t="s">
        <v>426</v>
      </c>
      <c r="E99" s="13">
        <v>44425</v>
      </c>
      <c r="F99" s="75" t="s">
        <v>1452</v>
      </c>
      <c r="G99" s="13">
        <v>44427</v>
      </c>
      <c r="H99" s="76" t="s">
        <v>2180</v>
      </c>
      <c r="I99" s="15">
        <v>68</v>
      </c>
      <c r="J99" s="15">
        <v>60</v>
      </c>
      <c r="K99" s="15">
        <v>23</v>
      </c>
      <c r="L99" s="15">
        <v>10</v>
      </c>
      <c r="M99" s="80">
        <v>23.46</v>
      </c>
      <c r="N99" s="71">
        <v>23</v>
      </c>
      <c r="O99" s="62">
        <v>3000</v>
      </c>
      <c r="P99" s="63">
        <f>Table224523689101112131415161718192021222423456723456891011121314151617[[#This Row],[PEMBULATAN]]*O99</f>
        <v>69000</v>
      </c>
    </row>
    <row r="100" spans="1:16" ht="30.75" customHeight="1" x14ac:dyDescent="0.2">
      <c r="A100" s="90"/>
      <c r="B100" s="74"/>
      <c r="C100" s="85" t="s">
        <v>2331</v>
      </c>
      <c r="D100" s="77" t="s">
        <v>426</v>
      </c>
      <c r="E100" s="13">
        <v>44425</v>
      </c>
      <c r="F100" s="75" t="s">
        <v>1452</v>
      </c>
      <c r="G100" s="13">
        <v>44427</v>
      </c>
      <c r="H100" s="76" t="s">
        <v>2180</v>
      </c>
      <c r="I100" s="15">
        <v>100</v>
      </c>
      <c r="J100" s="15">
        <v>38</v>
      </c>
      <c r="K100" s="15">
        <v>23</v>
      </c>
      <c r="L100" s="15">
        <v>12</v>
      </c>
      <c r="M100" s="80">
        <v>21.85</v>
      </c>
      <c r="N100" s="71">
        <v>22</v>
      </c>
      <c r="O100" s="62">
        <v>3000</v>
      </c>
      <c r="P100" s="63">
        <f>Table224523689101112131415161718192021222423456723456891011121314151617[[#This Row],[PEMBULATAN]]*O100</f>
        <v>66000</v>
      </c>
    </row>
    <row r="101" spans="1:16" ht="30.75" customHeight="1" x14ac:dyDescent="0.2">
      <c r="A101" s="90"/>
      <c r="B101" s="74"/>
      <c r="C101" s="85" t="s">
        <v>2332</v>
      </c>
      <c r="D101" s="77" t="s">
        <v>426</v>
      </c>
      <c r="E101" s="13">
        <v>44425</v>
      </c>
      <c r="F101" s="75" t="s">
        <v>1452</v>
      </c>
      <c r="G101" s="13">
        <v>44427</v>
      </c>
      <c r="H101" s="76" t="s">
        <v>2180</v>
      </c>
      <c r="I101" s="15">
        <v>73</v>
      </c>
      <c r="J101" s="15">
        <v>62</v>
      </c>
      <c r="K101" s="15">
        <v>27</v>
      </c>
      <c r="L101" s="15">
        <v>7</v>
      </c>
      <c r="M101" s="80">
        <v>30.5505</v>
      </c>
      <c r="N101" s="71">
        <v>31</v>
      </c>
      <c r="O101" s="62">
        <v>3000</v>
      </c>
      <c r="P101" s="63">
        <f>Table224523689101112131415161718192021222423456723456891011121314151617[[#This Row],[PEMBULATAN]]*O101</f>
        <v>93000</v>
      </c>
    </row>
    <row r="102" spans="1:16" ht="30.75" customHeight="1" x14ac:dyDescent="0.2">
      <c r="A102" s="90"/>
      <c r="B102" s="74"/>
      <c r="C102" s="85" t="s">
        <v>2333</v>
      </c>
      <c r="D102" s="77" t="s">
        <v>426</v>
      </c>
      <c r="E102" s="13">
        <v>44425</v>
      </c>
      <c r="F102" s="75" t="s">
        <v>1452</v>
      </c>
      <c r="G102" s="13">
        <v>44427</v>
      </c>
      <c r="H102" s="76" t="s">
        <v>2180</v>
      </c>
      <c r="I102" s="15">
        <v>93</v>
      </c>
      <c r="J102" s="15">
        <v>63</v>
      </c>
      <c r="K102" s="15">
        <v>20</v>
      </c>
      <c r="L102" s="15">
        <v>13</v>
      </c>
      <c r="M102" s="80">
        <v>29.295000000000002</v>
      </c>
      <c r="N102" s="71">
        <v>29</v>
      </c>
      <c r="O102" s="62">
        <v>3000</v>
      </c>
      <c r="P102" s="63">
        <f>Table224523689101112131415161718192021222423456723456891011121314151617[[#This Row],[PEMBULATAN]]*O102</f>
        <v>87000</v>
      </c>
    </row>
    <row r="103" spans="1:16" ht="30.75" customHeight="1" x14ac:dyDescent="0.2">
      <c r="A103" s="90"/>
      <c r="B103" s="74"/>
      <c r="C103" s="85" t="s">
        <v>2334</v>
      </c>
      <c r="D103" s="77" t="s">
        <v>426</v>
      </c>
      <c r="E103" s="13">
        <v>44425</v>
      </c>
      <c r="F103" s="75" t="s">
        <v>1452</v>
      </c>
      <c r="G103" s="13">
        <v>44427</v>
      </c>
      <c r="H103" s="76" t="s">
        <v>2180</v>
      </c>
      <c r="I103" s="15">
        <v>74</v>
      </c>
      <c r="J103" s="15">
        <v>65</v>
      </c>
      <c r="K103" s="15">
        <v>24</v>
      </c>
      <c r="L103" s="15">
        <v>10</v>
      </c>
      <c r="M103" s="80">
        <v>28.86</v>
      </c>
      <c r="N103" s="71">
        <v>29</v>
      </c>
      <c r="O103" s="62">
        <v>3000</v>
      </c>
      <c r="P103" s="63">
        <f>Table224523689101112131415161718192021222423456723456891011121314151617[[#This Row],[PEMBULATAN]]*O103</f>
        <v>87000</v>
      </c>
    </row>
    <row r="104" spans="1:16" ht="30.75" customHeight="1" x14ac:dyDescent="0.2">
      <c r="A104" s="90"/>
      <c r="B104" s="74"/>
      <c r="C104" s="85" t="s">
        <v>2335</v>
      </c>
      <c r="D104" s="77" t="s">
        <v>426</v>
      </c>
      <c r="E104" s="13">
        <v>44425</v>
      </c>
      <c r="F104" s="75" t="s">
        <v>1452</v>
      </c>
      <c r="G104" s="13">
        <v>44427</v>
      </c>
      <c r="H104" s="76" t="s">
        <v>2180</v>
      </c>
      <c r="I104" s="15">
        <v>62</v>
      </c>
      <c r="J104" s="15">
        <v>78</v>
      </c>
      <c r="K104" s="15">
        <v>13</v>
      </c>
      <c r="L104" s="15">
        <v>7</v>
      </c>
      <c r="M104" s="80">
        <v>15.717000000000001</v>
      </c>
      <c r="N104" s="71">
        <v>16</v>
      </c>
      <c r="O104" s="62">
        <v>3000</v>
      </c>
      <c r="P104" s="63">
        <f>Table224523689101112131415161718192021222423456723456891011121314151617[[#This Row],[PEMBULATAN]]*O104</f>
        <v>48000</v>
      </c>
    </row>
    <row r="105" spans="1:16" ht="30.75" customHeight="1" x14ac:dyDescent="0.2">
      <c r="A105" s="90"/>
      <c r="B105" s="74"/>
      <c r="C105" s="85" t="s">
        <v>2336</v>
      </c>
      <c r="D105" s="77" t="s">
        <v>426</v>
      </c>
      <c r="E105" s="13">
        <v>44425</v>
      </c>
      <c r="F105" s="75" t="s">
        <v>1452</v>
      </c>
      <c r="G105" s="13">
        <v>44427</v>
      </c>
      <c r="H105" s="76" t="s">
        <v>2180</v>
      </c>
      <c r="I105" s="15">
        <v>56</v>
      </c>
      <c r="J105" s="15">
        <v>66</v>
      </c>
      <c r="K105" s="15">
        <v>23</v>
      </c>
      <c r="L105" s="15">
        <v>7</v>
      </c>
      <c r="M105" s="80">
        <v>21.251999999999999</v>
      </c>
      <c r="N105" s="71">
        <v>21</v>
      </c>
      <c r="O105" s="62">
        <v>3000</v>
      </c>
      <c r="P105" s="63">
        <f>Table224523689101112131415161718192021222423456723456891011121314151617[[#This Row],[PEMBULATAN]]*O105</f>
        <v>63000</v>
      </c>
    </row>
    <row r="106" spans="1:16" ht="30.75" customHeight="1" x14ac:dyDescent="0.2">
      <c r="A106" s="90"/>
      <c r="B106" s="74"/>
      <c r="C106" s="85" t="s">
        <v>2337</v>
      </c>
      <c r="D106" s="77" t="s">
        <v>426</v>
      </c>
      <c r="E106" s="13">
        <v>44425</v>
      </c>
      <c r="F106" s="75" t="s">
        <v>1452</v>
      </c>
      <c r="G106" s="13">
        <v>44427</v>
      </c>
      <c r="H106" s="76" t="s">
        <v>2180</v>
      </c>
      <c r="I106" s="15">
        <v>46</v>
      </c>
      <c r="J106" s="15">
        <v>38</v>
      </c>
      <c r="K106" s="15">
        <v>15</v>
      </c>
      <c r="L106" s="15">
        <v>2</v>
      </c>
      <c r="M106" s="80">
        <v>6.5549999999999997</v>
      </c>
      <c r="N106" s="71">
        <v>7</v>
      </c>
      <c r="O106" s="62">
        <v>3000</v>
      </c>
      <c r="P106" s="63">
        <f>Table224523689101112131415161718192021222423456723456891011121314151617[[#This Row],[PEMBULATAN]]*O106</f>
        <v>21000</v>
      </c>
    </row>
    <row r="107" spans="1:16" ht="30.75" customHeight="1" x14ac:dyDescent="0.2">
      <c r="A107" s="90"/>
      <c r="B107" s="74"/>
      <c r="C107" s="85" t="s">
        <v>2338</v>
      </c>
      <c r="D107" s="77" t="s">
        <v>426</v>
      </c>
      <c r="E107" s="13">
        <v>44425</v>
      </c>
      <c r="F107" s="75" t="s">
        <v>1452</v>
      </c>
      <c r="G107" s="13">
        <v>44427</v>
      </c>
      <c r="H107" s="76" t="s">
        <v>2180</v>
      </c>
      <c r="I107" s="15">
        <v>67</v>
      </c>
      <c r="J107" s="15">
        <v>62</v>
      </c>
      <c r="K107" s="15">
        <v>17</v>
      </c>
      <c r="L107" s="15">
        <v>7</v>
      </c>
      <c r="M107" s="80">
        <v>17.654499999999999</v>
      </c>
      <c r="N107" s="71">
        <v>18</v>
      </c>
      <c r="O107" s="62">
        <v>3000</v>
      </c>
      <c r="P107" s="63">
        <f>Table224523689101112131415161718192021222423456723456891011121314151617[[#This Row],[PEMBULATAN]]*O107</f>
        <v>54000</v>
      </c>
    </row>
    <row r="108" spans="1:16" ht="30.75" customHeight="1" x14ac:dyDescent="0.2">
      <c r="A108" s="90"/>
      <c r="B108" s="74"/>
      <c r="C108" s="85" t="s">
        <v>2339</v>
      </c>
      <c r="D108" s="77" t="s">
        <v>426</v>
      </c>
      <c r="E108" s="13">
        <v>44425</v>
      </c>
      <c r="F108" s="75" t="s">
        <v>1452</v>
      </c>
      <c r="G108" s="13">
        <v>44427</v>
      </c>
      <c r="H108" s="76" t="s">
        <v>2180</v>
      </c>
      <c r="I108" s="15">
        <v>56</v>
      </c>
      <c r="J108" s="15">
        <v>28</v>
      </c>
      <c r="K108" s="15">
        <v>38</v>
      </c>
      <c r="L108" s="15">
        <v>30</v>
      </c>
      <c r="M108" s="80">
        <v>14.896000000000001</v>
      </c>
      <c r="N108" s="71">
        <v>30</v>
      </c>
      <c r="O108" s="62">
        <v>3000</v>
      </c>
      <c r="P108" s="63">
        <f>Table224523689101112131415161718192021222423456723456891011121314151617[[#This Row],[PEMBULATAN]]*O108</f>
        <v>90000</v>
      </c>
    </row>
    <row r="109" spans="1:16" ht="30.75" customHeight="1" x14ac:dyDescent="0.2">
      <c r="A109" s="90"/>
      <c r="B109" s="74"/>
      <c r="C109" s="85" t="s">
        <v>2340</v>
      </c>
      <c r="D109" s="77" t="s">
        <v>426</v>
      </c>
      <c r="E109" s="13">
        <v>44425</v>
      </c>
      <c r="F109" s="75" t="s">
        <v>1452</v>
      </c>
      <c r="G109" s="13">
        <v>44427</v>
      </c>
      <c r="H109" s="76" t="s">
        <v>2180</v>
      </c>
      <c r="I109" s="15">
        <v>53</v>
      </c>
      <c r="J109" s="15">
        <v>39</v>
      </c>
      <c r="K109" s="15">
        <v>15</v>
      </c>
      <c r="L109" s="15">
        <v>3</v>
      </c>
      <c r="M109" s="80">
        <v>7.7512499999999998</v>
      </c>
      <c r="N109" s="71">
        <v>8</v>
      </c>
      <c r="O109" s="62">
        <v>3000</v>
      </c>
      <c r="P109" s="63">
        <f>Table224523689101112131415161718192021222423456723456891011121314151617[[#This Row],[PEMBULATAN]]*O109</f>
        <v>24000</v>
      </c>
    </row>
    <row r="110" spans="1:16" ht="30.75" customHeight="1" x14ac:dyDescent="0.2">
      <c r="A110" s="90"/>
      <c r="B110" s="74"/>
      <c r="C110" s="85" t="s">
        <v>2341</v>
      </c>
      <c r="D110" s="77" t="s">
        <v>426</v>
      </c>
      <c r="E110" s="13">
        <v>44425</v>
      </c>
      <c r="F110" s="75" t="s">
        <v>1452</v>
      </c>
      <c r="G110" s="13">
        <v>44427</v>
      </c>
      <c r="H110" s="76" t="s">
        <v>2180</v>
      </c>
      <c r="I110" s="15">
        <v>39</v>
      </c>
      <c r="J110" s="15">
        <v>36</v>
      </c>
      <c r="K110" s="15">
        <v>17</v>
      </c>
      <c r="L110" s="15">
        <v>2</v>
      </c>
      <c r="M110" s="80">
        <v>5.9669999999999996</v>
      </c>
      <c r="N110" s="71">
        <v>6</v>
      </c>
      <c r="O110" s="62">
        <v>3000</v>
      </c>
      <c r="P110" s="63">
        <f>Table224523689101112131415161718192021222423456723456891011121314151617[[#This Row],[PEMBULATAN]]*O110</f>
        <v>18000</v>
      </c>
    </row>
    <row r="111" spans="1:16" ht="30.75" customHeight="1" x14ac:dyDescent="0.2">
      <c r="A111" s="90"/>
      <c r="B111" s="74"/>
      <c r="C111" s="85" t="s">
        <v>2342</v>
      </c>
      <c r="D111" s="77" t="s">
        <v>426</v>
      </c>
      <c r="E111" s="13">
        <v>44425</v>
      </c>
      <c r="F111" s="75" t="s">
        <v>1452</v>
      </c>
      <c r="G111" s="13">
        <v>44427</v>
      </c>
      <c r="H111" s="76" t="s">
        <v>2180</v>
      </c>
      <c r="I111" s="15">
        <v>65</v>
      </c>
      <c r="J111" s="15">
        <v>50</v>
      </c>
      <c r="K111" s="15">
        <v>28</v>
      </c>
      <c r="L111" s="15">
        <v>7</v>
      </c>
      <c r="M111" s="80">
        <v>22.75</v>
      </c>
      <c r="N111" s="71">
        <v>23</v>
      </c>
      <c r="O111" s="62">
        <v>3000</v>
      </c>
      <c r="P111" s="63">
        <f>Table224523689101112131415161718192021222423456723456891011121314151617[[#This Row],[PEMBULATAN]]*O111</f>
        <v>69000</v>
      </c>
    </row>
    <row r="112" spans="1:16" ht="30.75" customHeight="1" x14ac:dyDescent="0.2">
      <c r="A112" s="90"/>
      <c r="B112" s="74"/>
      <c r="C112" s="85" t="s">
        <v>2343</v>
      </c>
      <c r="D112" s="77" t="s">
        <v>426</v>
      </c>
      <c r="E112" s="13">
        <v>44425</v>
      </c>
      <c r="F112" s="75" t="s">
        <v>1452</v>
      </c>
      <c r="G112" s="13">
        <v>44427</v>
      </c>
      <c r="H112" s="76" t="s">
        <v>2180</v>
      </c>
      <c r="I112" s="15">
        <v>86</v>
      </c>
      <c r="J112" s="15">
        <v>65</v>
      </c>
      <c r="K112" s="15">
        <v>23</v>
      </c>
      <c r="L112" s="15">
        <v>10</v>
      </c>
      <c r="M112" s="80">
        <v>32.142499999999998</v>
      </c>
      <c r="N112" s="71">
        <v>32</v>
      </c>
      <c r="O112" s="62">
        <v>3000</v>
      </c>
      <c r="P112" s="63">
        <f>Table224523689101112131415161718192021222423456723456891011121314151617[[#This Row],[PEMBULATAN]]*O112</f>
        <v>96000</v>
      </c>
    </row>
    <row r="113" spans="1:16" ht="30.75" customHeight="1" x14ac:dyDescent="0.2">
      <c r="A113" s="90"/>
      <c r="B113" s="74"/>
      <c r="C113" s="85" t="s">
        <v>2344</v>
      </c>
      <c r="D113" s="77" t="s">
        <v>426</v>
      </c>
      <c r="E113" s="13">
        <v>44425</v>
      </c>
      <c r="F113" s="75" t="s">
        <v>1452</v>
      </c>
      <c r="G113" s="13">
        <v>44427</v>
      </c>
      <c r="H113" s="76" t="s">
        <v>2180</v>
      </c>
      <c r="I113" s="15">
        <v>93</v>
      </c>
      <c r="J113" s="15">
        <v>53</v>
      </c>
      <c r="K113" s="15">
        <v>28</v>
      </c>
      <c r="L113" s="15">
        <v>16</v>
      </c>
      <c r="M113" s="80">
        <v>34.503</v>
      </c>
      <c r="N113" s="71">
        <v>35</v>
      </c>
      <c r="O113" s="62">
        <v>3000</v>
      </c>
      <c r="P113" s="63">
        <f>Table224523689101112131415161718192021222423456723456891011121314151617[[#This Row],[PEMBULATAN]]*O113</f>
        <v>105000</v>
      </c>
    </row>
    <row r="114" spans="1:16" ht="30.75" customHeight="1" x14ac:dyDescent="0.2">
      <c r="A114" s="90"/>
      <c r="B114" s="74"/>
      <c r="C114" s="85" t="s">
        <v>2345</v>
      </c>
      <c r="D114" s="77" t="s">
        <v>426</v>
      </c>
      <c r="E114" s="13">
        <v>44425</v>
      </c>
      <c r="F114" s="75" t="s">
        <v>1452</v>
      </c>
      <c r="G114" s="13">
        <v>44427</v>
      </c>
      <c r="H114" s="76" t="s">
        <v>2180</v>
      </c>
      <c r="I114" s="15">
        <v>83</v>
      </c>
      <c r="J114" s="15">
        <v>23</v>
      </c>
      <c r="K114" s="15">
        <v>19</v>
      </c>
      <c r="L114" s="15">
        <v>2</v>
      </c>
      <c r="M114" s="80">
        <v>9.0677500000000002</v>
      </c>
      <c r="N114" s="71">
        <v>9</v>
      </c>
      <c r="O114" s="62">
        <v>3000</v>
      </c>
      <c r="P114" s="63">
        <f>Table224523689101112131415161718192021222423456723456891011121314151617[[#This Row],[PEMBULATAN]]*O114</f>
        <v>27000</v>
      </c>
    </row>
    <row r="115" spans="1:16" ht="30.75" customHeight="1" x14ac:dyDescent="0.2">
      <c r="A115" s="90"/>
      <c r="B115" s="74"/>
      <c r="C115" s="85" t="s">
        <v>2346</v>
      </c>
      <c r="D115" s="77" t="s">
        <v>426</v>
      </c>
      <c r="E115" s="13">
        <v>44425</v>
      </c>
      <c r="F115" s="75" t="s">
        <v>1452</v>
      </c>
      <c r="G115" s="13">
        <v>44427</v>
      </c>
      <c r="H115" s="76" t="s">
        <v>2180</v>
      </c>
      <c r="I115" s="15">
        <v>47</v>
      </c>
      <c r="J115" s="15">
        <v>36</v>
      </c>
      <c r="K115" s="15">
        <v>18</v>
      </c>
      <c r="L115" s="15">
        <v>5</v>
      </c>
      <c r="M115" s="80">
        <v>7.6139999999999999</v>
      </c>
      <c r="N115" s="71">
        <v>8</v>
      </c>
      <c r="O115" s="62">
        <v>3000</v>
      </c>
      <c r="P115" s="63">
        <f>Table224523689101112131415161718192021222423456723456891011121314151617[[#This Row],[PEMBULATAN]]*O115</f>
        <v>24000</v>
      </c>
    </row>
    <row r="116" spans="1:16" ht="30.75" customHeight="1" x14ac:dyDescent="0.2">
      <c r="A116" s="90"/>
      <c r="B116" s="74"/>
      <c r="C116" s="85" t="s">
        <v>2347</v>
      </c>
      <c r="D116" s="77" t="s">
        <v>426</v>
      </c>
      <c r="E116" s="13">
        <v>44425</v>
      </c>
      <c r="F116" s="75" t="s">
        <v>1452</v>
      </c>
      <c r="G116" s="13">
        <v>44427</v>
      </c>
      <c r="H116" s="76" t="s">
        <v>2180</v>
      </c>
      <c r="I116" s="15">
        <v>82</v>
      </c>
      <c r="J116" s="15">
        <v>60</v>
      </c>
      <c r="K116" s="15">
        <v>36</v>
      </c>
      <c r="L116" s="15">
        <v>18</v>
      </c>
      <c r="M116" s="80">
        <v>44.28</v>
      </c>
      <c r="N116" s="71">
        <v>44</v>
      </c>
      <c r="O116" s="62">
        <v>3000</v>
      </c>
      <c r="P116" s="63">
        <f>Table224523689101112131415161718192021222423456723456891011121314151617[[#This Row],[PEMBULATAN]]*O116</f>
        <v>132000</v>
      </c>
    </row>
    <row r="117" spans="1:16" ht="30.75" customHeight="1" x14ac:dyDescent="0.2">
      <c r="A117" s="90"/>
      <c r="B117" s="74"/>
      <c r="C117" s="85" t="s">
        <v>2348</v>
      </c>
      <c r="D117" s="77" t="s">
        <v>426</v>
      </c>
      <c r="E117" s="13">
        <v>44425</v>
      </c>
      <c r="F117" s="75" t="s">
        <v>1452</v>
      </c>
      <c r="G117" s="13">
        <v>44427</v>
      </c>
      <c r="H117" s="76" t="s">
        <v>2180</v>
      </c>
      <c r="I117" s="15">
        <v>70</v>
      </c>
      <c r="J117" s="15">
        <v>65</v>
      </c>
      <c r="K117" s="15">
        <v>32</v>
      </c>
      <c r="L117" s="15">
        <v>11</v>
      </c>
      <c r="M117" s="80">
        <v>36.4</v>
      </c>
      <c r="N117" s="71">
        <v>36</v>
      </c>
      <c r="O117" s="62">
        <v>3000</v>
      </c>
      <c r="P117" s="63">
        <f>Table224523689101112131415161718192021222423456723456891011121314151617[[#This Row],[PEMBULATAN]]*O117</f>
        <v>108000</v>
      </c>
    </row>
    <row r="118" spans="1:16" ht="30.75" customHeight="1" x14ac:dyDescent="0.2">
      <c r="A118" s="90"/>
      <c r="B118" s="74"/>
      <c r="C118" s="85" t="s">
        <v>2349</v>
      </c>
      <c r="D118" s="77" t="s">
        <v>426</v>
      </c>
      <c r="E118" s="13">
        <v>44425</v>
      </c>
      <c r="F118" s="75" t="s">
        <v>1452</v>
      </c>
      <c r="G118" s="13">
        <v>44427</v>
      </c>
      <c r="H118" s="76" t="s">
        <v>2180</v>
      </c>
      <c r="I118" s="15">
        <v>65</v>
      </c>
      <c r="J118" s="15">
        <v>40</v>
      </c>
      <c r="K118" s="15">
        <v>28</v>
      </c>
      <c r="L118" s="15">
        <v>5</v>
      </c>
      <c r="M118" s="80">
        <v>18.2</v>
      </c>
      <c r="N118" s="71">
        <v>18</v>
      </c>
      <c r="O118" s="62">
        <v>3000</v>
      </c>
      <c r="P118" s="63">
        <f>Table224523689101112131415161718192021222423456723456891011121314151617[[#This Row],[PEMBULATAN]]*O118</f>
        <v>54000</v>
      </c>
    </row>
    <row r="119" spans="1:16" ht="30.75" customHeight="1" x14ac:dyDescent="0.2">
      <c r="A119" s="90"/>
      <c r="B119" s="74"/>
      <c r="C119" s="85" t="s">
        <v>2350</v>
      </c>
      <c r="D119" s="77" t="s">
        <v>426</v>
      </c>
      <c r="E119" s="13">
        <v>44425</v>
      </c>
      <c r="F119" s="75" t="s">
        <v>1452</v>
      </c>
      <c r="G119" s="13">
        <v>44427</v>
      </c>
      <c r="H119" s="76" t="s">
        <v>2180</v>
      </c>
      <c r="I119" s="15">
        <v>96</v>
      </c>
      <c r="J119" s="15">
        <v>52</v>
      </c>
      <c r="K119" s="15">
        <v>28</v>
      </c>
      <c r="L119" s="15">
        <v>21</v>
      </c>
      <c r="M119" s="80">
        <v>34.944000000000003</v>
      </c>
      <c r="N119" s="71">
        <v>35</v>
      </c>
      <c r="O119" s="62">
        <v>3000</v>
      </c>
      <c r="P119" s="63">
        <f>Table224523689101112131415161718192021222423456723456891011121314151617[[#This Row],[PEMBULATAN]]*O119</f>
        <v>105000</v>
      </c>
    </row>
    <row r="120" spans="1:16" ht="30.75" customHeight="1" x14ac:dyDescent="0.2">
      <c r="A120" s="90"/>
      <c r="B120" s="74"/>
      <c r="C120" s="85" t="s">
        <v>2351</v>
      </c>
      <c r="D120" s="77" t="s">
        <v>426</v>
      </c>
      <c r="E120" s="13">
        <v>44425</v>
      </c>
      <c r="F120" s="75" t="s">
        <v>1452</v>
      </c>
      <c r="G120" s="13">
        <v>44427</v>
      </c>
      <c r="H120" s="76" t="s">
        <v>2180</v>
      </c>
      <c r="I120" s="15">
        <v>90</v>
      </c>
      <c r="J120" s="15">
        <v>40</v>
      </c>
      <c r="K120" s="15">
        <v>29</v>
      </c>
      <c r="L120" s="15">
        <v>21</v>
      </c>
      <c r="M120" s="80">
        <v>26.1</v>
      </c>
      <c r="N120" s="71">
        <v>26</v>
      </c>
      <c r="O120" s="62">
        <v>3000</v>
      </c>
      <c r="P120" s="63">
        <f>Table224523689101112131415161718192021222423456723456891011121314151617[[#This Row],[PEMBULATAN]]*O120</f>
        <v>78000</v>
      </c>
    </row>
    <row r="121" spans="1:16" ht="30.75" customHeight="1" x14ac:dyDescent="0.2">
      <c r="A121" s="90"/>
      <c r="B121" s="74"/>
      <c r="C121" s="85" t="s">
        <v>2352</v>
      </c>
      <c r="D121" s="77" t="s">
        <v>426</v>
      </c>
      <c r="E121" s="13">
        <v>44425</v>
      </c>
      <c r="F121" s="75" t="s">
        <v>1452</v>
      </c>
      <c r="G121" s="13">
        <v>44427</v>
      </c>
      <c r="H121" s="76" t="s">
        <v>2180</v>
      </c>
      <c r="I121" s="15">
        <v>75</v>
      </c>
      <c r="J121" s="15">
        <v>58</v>
      </c>
      <c r="K121" s="15">
        <v>27</v>
      </c>
      <c r="L121" s="15">
        <v>5</v>
      </c>
      <c r="M121" s="80">
        <v>29.362500000000001</v>
      </c>
      <c r="N121" s="71">
        <v>29</v>
      </c>
      <c r="O121" s="62">
        <v>3000</v>
      </c>
      <c r="P121" s="63">
        <f>Table224523689101112131415161718192021222423456723456891011121314151617[[#This Row],[PEMBULATAN]]*O121</f>
        <v>87000</v>
      </c>
    </row>
    <row r="122" spans="1:16" ht="30.75" customHeight="1" x14ac:dyDescent="0.2">
      <c r="A122" s="90"/>
      <c r="B122" s="74"/>
      <c r="C122" s="85" t="s">
        <v>2353</v>
      </c>
      <c r="D122" s="77" t="s">
        <v>426</v>
      </c>
      <c r="E122" s="13">
        <v>44425</v>
      </c>
      <c r="F122" s="75" t="s">
        <v>1452</v>
      </c>
      <c r="G122" s="13">
        <v>44427</v>
      </c>
      <c r="H122" s="76" t="s">
        <v>2180</v>
      </c>
      <c r="I122" s="15">
        <v>52</v>
      </c>
      <c r="J122" s="15">
        <v>26</v>
      </c>
      <c r="K122" s="15">
        <v>13</v>
      </c>
      <c r="L122" s="15">
        <v>2</v>
      </c>
      <c r="M122" s="80">
        <v>4.3940000000000001</v>
      </c>
      <c r="N122" s="71">
        <v>4</v>
      </c>
      <c r="O122" s="62">
        <v>3000</v>
      </c>
      <c r="P122" s="63">
        <f>Table224523689101112131415161718192021222423456723456891011121314151617[[#This Row],[PEMBULATAN]]*O122</f>
        <v>12000</v>
      </c>
    </row>
    <row r="123" spans="1:16" ht="30.75" customHeight="1" x14ac:dyDescent="0.2">
      <c r="A123" s="90"/>
      <c r="B123" s="74"/>
      <c r="C123" s="85" t="s">
        <v>2354</v>
      </c>
      <c r="D123" s="77" t="s">
        <v>426</v>
      </c>
      <c r="E123" s="13">
        <v>44425</v>
      </c>
      <c r="F123" s="75" t="s">
        <v>1452</v>
      </c>
      <c r="G123" s="13">
        <v>44427</v>
      </c>
      <c r="H123" s="76" t="s">
        <v>2180</v>
      </c>
      <c r="I123" s="15">
        <v>30</v>
      </c>
      <c r="J123" s="15">
        <v>33</v>
      </c>
      <c r="K123" s="15">
        <v>27</v>
      </c>
      <c r="L123" s="15">
        <v>3</v>
      </c>
      <c r="M123" s="80">
        <v>6.6825000000000001</v>
      </c>
      <c r="N123" s="71">
        <v>7</v>
      </c>
      <c r="O123" s="62">
        <v>3000</v>
      </c>
      <c r="P123" s="63">
        <f>Table224523689101112131415161718192021222423456723456891011121314151617[[#This Row],[PEMBULATAN]]*O123</f>
        <v>21000</v>
      </c>
    </row>
    <row r="124" spans="1:16" ht="30.75" customHeight="1" x14ac:dyDescent="0.2">
      <c r="A124" s="90"/>
      <c r="B124" s="74"/>
      <c r="C124" s="85" t="s">
        <v>2355</v>
      </c>
      <c r="D124" s="77" t="s">
        <v>426</v>
      </c>
      <c r="E124" s="13">
        <v>44425</v>
      </c>
      <c r="F124" s="75" t="s">
        <v>1452</v>
      </c>
      <c r="G124" s="13">
        <v>44427</v>
      </c>
      <c r="H124" s="76" t="s">
        <v>2180</v>
      </c>
      <c r="I124" s="15">
        <v>58</v>
      </c>
      <c r="J124" s="15">
        <v>40</v>
      </c>
      <c r="K124" s="15">
        <v>18</v>
      </c>
      <c r="L124" s="15">
        <v>5</v>
      </c>
      <c r="M124" s="80">
        <v>10.44</v>
      </c>
      <c r="N124" s="71">
        <v>10</v>
      </c>
      <c r="O124" s="62">
        <v>3000</v>
      </c>
      <c r="P124" s="63">
        <f>Table224523689101112131415161718192021222423456723456891011121314151617[[#This Row],[PEMBULATAN]]*O124</f>
        <v>30000</v>
      </c>
    </row>
    <row r="125" spans="1:16" ht="30.75" customHeight="1" x14ac:dyDescent="0.2">
      <c r="A125" s="90"/>
      <c r="B125" s="74"/>
      <c r="C125" s="85" t="s">
        <v>2356</v>
      </c>
      <c r="D125" s="77" t="s">
        <v>426</v>
      </c>
      <c r="E125" s="13">
        <v>44425</v>
      </c>
      <c r="F125" s="75" t="s">
        <v>1452</v>
      </c>
      <c r="G125" s="13">
        <v>44427</v>
      </c>
      <c r="H125" s="76" t="s">
        <v>2180</v>
      </c>
      <c r="I125" s="15">
        <v>47</v>
      </c>
      <c r="J125" s="15">
        <v>40</v>
      </c>
      <c r="K125" s="15">
        <v>17</v>
      </c>
      <c r="L125" s="15">
        <v>4</v>
      </c>
      <c r="M125" s="80">
        <v>7.99</v>
      </c>
      <c r="N125" s="71">
        <v>8</v>
      </c>
      <c r="O125" s="62">
        <v>3000</v>
      </c>
      <c r="P125" s="63">
        <f>Table224523689101112131415161718192021222423456723456891011121314151617[[#This Row],[PEMBULATAN]]*O125</f>
        <v>24000</v>
      </c>
    </row>
    <row r="126" spans="1:16" ht="30.75" customHeight="1" x14ac:dyDescent="0.2">
      <c r="A126" s="90"/>
      <c r="B126" s="74"/>
      <c r="C126" s="85" t="s">
        <v>2357</v>
      </c>
      <c r="D126" s="77" t="s">
        <v>426</v>
      </c>
      <c r="E126" s="13">
        <v>44425</v>
      </c>
      <c r="F126" s="75" t="s">
        <v>1452</v>
      </c>
      <c r="G126" s="13">
        <v>44427</v>
      </c>
      <c r="H126" s="76" t="s">
        <v>2180</v>
      </c>
      <c r="I126" s="15">
        <v>34</v>
      </c>
      <c r="J126" s="15">
        <v>23</v>
      </c>
      <c r="K126" s="15">
        <v>13</v>
      </c>
      <c r="L126" s="15">
        <v>1</v>
      </c>
      <c r="M126" s="80">
        <v>2.5415000000000001</v>
      </c>
      <c r="N126" s="71">
        <v>3</v>
      </c>
      <c r="O126" s="62">
        <v>3000</v>
      </c>
      <c r="P126" s="63">
        <f>Table224523689101112131415161718192021222423456723456891011121314151617[[#This Row],[PEMBULATAN]]*O126</f>
        <v>9000</v>
      </c>
    </row>
    <row r="127" spans="1:16" ht="30.75" customHeight="1" x14ac:dyDescent="0.2">
      <c r="A127" s="90"/>
      <c r="B127" s="74"/>
      <c r="C127" s="85" t="s">
        <v>2358</v>
      </c>
      <c r="D127" s="77" t="s">
        <v>426</v>
      </c>
      <c r="E127" s="13">
        <v>44425</v>
      </c>
      <c r="F127" s="75" t="s">
        <v>1452</v>
      </c>
      <c r="G127" s="13">
        <v>44427</v>
      </c>
      <c r="H127" s="76" t="s">
        <v>2180</v>
      </c>
      <c r="I127" s="15">
        <v>49</v>
      </c>
      <c r="J127" s="15">
        <v>25</v>
      </c>
      <c r="K127" s="15">
        <v>20</v>
      </c>
      <c r="L127" s="15">
        <v>3</v>
      </c>
      <c r="M127" s="80">
        <v>6.125</v>
      </c>
      <c r="N127" s="71">
        <v>6</v>
      </c>
      <c r="O127" s="62">
        <v>3000</v>
      </c>
      <c r="P127" s="63">
        <f>Table224523689101112131415161718192021222423456723456891011121314151617[[#This Row],[PEMBULATAN]]*O127</f>
        <v>18000</v>
      </c>
    </row>
    <row r="128" spans="1:16" ht="30.75" customHeight="1" x14ac:dyDescent="0.2">
      <c r="A128" s="90"/>
      <c r="B128" s="74"/>
      <c r="C128" s="85" t="s">
        <v>2359</v>
      </c>
      <c r="D128" s="77" t="s">
        <v>426</v>
      </c>
      <c r="E128" s="13">
        <v>44425</v>
      </c>
      <c r="F128" s="75" t="s">
        <v>1452</v>
      </c>
      <c r="G128" s="13">
        <v>44427</v>
      </c>
      <c r="H128" s="76" t="s">
        <v>2180</v>
      </c>
      <c r="I128" s="15">
        <v>100</v>
      </c>
      <c r="J128" s="15">
        <v>58</v>
      </c>
      <c r="K128" s="15">
        <v>29</v>
      </c>
      <c r="L128" s="15">
        <v>14</v>
      </c>
      <c r="M128" s="80">
        <v>42.05</v>
      </c>
      <c r="N128" s="71">
        <v>42</v>
      </c>
      <c r="O128" s="62">
        <v>3000</v>
      </c>
      <c r="P128" s="63">
        <f>Table224523689101112131415161718192021222423456723456891011121314151617[[#This Row],[PEMBULATAN]]*O128</f>
        <v>126000</v>
      </c>
    </row>
    <row r="129" spans="1:16" ht="30.75" customHeight="1" x14ac:dyDescent="0.2">
      <c r="A129" s="90"/>
      <c r="B129" s="74"/>
      <c r="C129" s="85" t="s">
        <v>2360</v>
      </c>
      <c r="D129" s="77" t="s">
        <v>426</v>
      </c>
      <c r="E129" s="13">
        <v>44425</v>
      </c>
      <c r="F129" s="75" t="s">
        <v>1452</v>
      </c>
      <c r="G129" s="13">
        <v>44427</v>
      </c>
      <c r="H129" s="76" t="s">
        <v>2180</v>
      </c>
      <c r="I129" s="15">
        <v>85</v>
      </c>
      <c r="J129" s="15">
        <v>58</v>
      </c>
      <c r="K129" s="15">
        <v>24</v>
      </c>
      <c r="L129" s="15">
        <v>12</v>
      </c>
      <c r="M129" s="80">
        <v>29.58</v>
      </c>
      <c r="N129" s="71">
        <v>30</v>
      </c>
      <c r="O129" s="62">
        <v>3000</v>
      </c>
      <c r="P129" s="63">
        <f>Table224523689101112131415161718192021222423456723456891011121314151617[[#This Row],[PEMBULATAN]]*O129</f>
        <v>90000</v>
      </c>
    </row>
    <row r="130" spans="1:16" ht="30.75" customHeight="1" x14ac:dyDescent="0.2">
      <c r="A130" s="90"/>
      <c r="B130" s="74"/>
      <c r="C130" s="85" t="s">
        <v>2361</v>
      </c>
      <c r="D130" s="77" t="s">
        <v>426</v>
      </c>
      <c r="E130" s="13">
        <v>44425</v>
      </c>
      <c r="F130" s="75" t="s">
        <v>1452</v>
      </c>
      <c r="G130" s="13">
        <v>44427</v>
      </c>
      <c r="H130" s="76" t="s">
        <v>2180</v>
      </c>
      <c r="I130" s="15">
        <v>93</v>
      </c>
      <c r="J130" s="15">
        <v>58</v>
      </c>
      <c r="K130" s="15">
        <v>23</v>
      </c>
      <c r="L130" s="15">
        <v>14</v>
      </c>
      <c r="M130" s="80">
        <v>31.015499999999999</v>
      </c>
      <c r="N130" s="71">
        <v>31</v>
      </c>
      <c r="O130" s="62">
        <v>3000</v>
      </c>
      <c r="P130" s="63">
        <f>Table224523689101112131415161718192021222423456723456891011121314151617[[#This Row],[PEMBULATAN]]*O130</f>
        <v>93000</v>
      </c>
    </row>
    <row r="131" spans="1:16" ht="30.75" customHeight="1" x14ac:dyDescent="0.2">
      <c r="A131" s="90"/>
      <c r="B131" s="74"/>
      <c r="C131" s="85" t="s">
        <v>2362</v>
      </c>
      <c r="D131" s="77" t="s">
        <v>426</v>
      </c>
      <c r="E131" s="13">
        <v>44425</v>
      </c>
      <c r="F131" s="75" t="s">
        <v>1452</v>
      </c>
      <c r="G131" s="13">
        <v>44427</v>
      </c>
      <c r="H131" s="76" t="s">
        <v>2180</v>
      </c>
      <c r="I131" s="15">
        <v>53</v>
      </c>
      <c r="J131" s="15">
        <v>40</v>
      </c>
      <c r="K131" s="15">
        <v>17</v>
      </c>
      <c r="L131" s="15">
        <v>6</v>
      </c>
      <c r="M131" s="80">
        <v>9.01</v>
      </c>
      <c r="N131" s="71">
        <v>9</v>
      </c>
      <c r="O131" s="62">
        <v>3000</v>
      </c>
      <c r="P131" s="63">
        <f>Table224523689101112131415161718192021222423456723456891011121314151617[[#This Row],[PEMBULATAN]]*O131</f>
        <v>27000</v>
      </c>
    </row>
    <row r="132" spans="1:16" ht="30.75" customHeight="1" x14ac:dyDescent="0.2">
      <c r="A132" s="90"/>
      <c r="B132" s="74"/>
      <c r="C132" s="85" t="s">
        <v>2363</v>
      </c>
      <c r="D132" s="77" t="s">
        <v>426</v>
      </c>
      <c r="E132" s="13">
        <v>44425</v>
      </c>
      <c r="F132" s="75" t="s">
        <v>1452</v>
      </c>
      <c r="G132" s="13">
        <v>44427</v>
      </c>
      <c r="H132" s="76" t="s">
        <v>2180</v>
      </c>
      <c r="I132" s="15">
        <v>72</v>
      </c>
      <c r="J132" s="15">
        <v>58</v>
      </c>
      <c r="K132" s="15">
        <v>18</v>
      </c>
      <c r="L132" s="15">
        <v>8</v>
      </c>
      <c r="M132" s="80">
        <v>18.792000000000002</v>
      </c>
      <c r="N132" s="71">
        <v>19</v>
      </c>
      <c r="O132" s="62">
        <v>3000</v>
      </c>
      <c r="P132" s="63">
        <f>Table224523689101112131415161718192021222423456723456891011121314151617[[#This Row],[PEMBULATAN]]*O132</f>
        <v>57000</v>
      </c>
    </row>
    <row r="133" spans="1:16" ht="30.75" customHeight="1" x14ac:dyDescent="0.2">
      <c r="A133" s="90"/>
      <c r="B133" s="74"/>
      <c r="C133" s="85" t="s">
        <v>2364</v>
      </c>
      <c r="D133" s="77" t="s">
        <v>426</v>
      </c>
      <c r="E133" s="13">
        <v>44425</v>
      </c>
      <c r="F133" s="75" t="s">
        <v>1452</v>
      </c>
      <c r="G133" s="13">
        <v>44427</v>
      </c>
      <c r="H133" s="76" t="s">
        <v>2180</v>
      </c>
      <c r="I133" s="15">
        <v>80</v>
      </c>
      <c r="J133" s="15">
        <v>60</v>
      </c>
      <c r="K133" s="15">
        <v>22</v>
      </c>
      <c r="L133" s="15">
        <v>6</v>
      </c>
      <c r="M133" s="80">
        <v>26.4</v>
      </c>
      <c r="N133" s="71">
        <v>26</v>
      </c>
      <c r="O133" s="62">
        <v>3000</v>
      </c>
      <c r="P133" s="63">
        <f>Table224523689101112131415161718192021222423456723456891011121314151617[[#This Row],[PEMBULATAN]]*O133</f>
        <v>78000</v>
      </c>
    </row>
    <row r="134" spans="1:16" ht="30.75" customHeight="1" x14ac:dyDescent="0.2">
      <c r="A134" s="90"/>
      <c r="B134" s="74"/>
      <c r="C134" s="85" t="s">
        <v>2365</v>
      </c>
      <c r="D134" s="77" t="s">
        <v>426</v>
      </c>
      <c r="E134" s="13">
        <v>44425</v>
      </c>
      <c r="F134" s="75" t="s">
        <v>1452</v>
      </c>
      <c r="G134" s="13">
        <v>44427</v>
      </c>
      <c r="H134" s="76" t="s">
        <v>2180</v>
      </c>
      <c r="I134" s="15">
        <v>57</v>
      </c>
      <c r="J134" s="15">
        <v>44</v>
      </c>
      <c r="K134" s="15">
        <v>20</v>
      </c>
      <c r="L134" s="15">
        <v>5</v>
      </c>
      <c r="M134" s="80">
        <v>12.54</v>
      </c>
      <c r="N134" s="71">
        <v>13</v>
      </c>
      <c r="O134" s="62">
        <v>3000</v>
      </c>
      <c r="P134" s="63">
        <f>Table224523689101112131415161718192021222423456723456891011121314151617[[#This Row],[PEMBULATAN]]*O134</f>
        <v>39000</v>
      </c>
    </row>
    <row r="135" spans="1:16" ht="30.75" customHeight="1" x14ac:dyDescent="0.2">
      <c r="A135" s="90"/>
      <c r="B135" s="74"/>
      <c r="C135" s="85" t="s">
        <v>2366</v>
      </c>
      <c r="D135" s="77" t="s">
        <v>426</v>
      </c>
      <c r="E135" s="13">
        <v>44425</v>
      </c>
      <c r="F135" s="75" t="s">
        <v>1452</v>
      </c>
      <c r="G135" s="13">
        <v>44427</v>
      </c>
      <c r="H135" s="76" t="s">
        <v>2180</v>
      </c>
      <c r="I135" s="15">
        <v>82</v>
      </c>
      <c r="J135" s="15">
        <v>57</v>
      </c>
      <c r="K135" s="15">
        <v>28</v>
      </c>
      <c r="L135" s="15">
        <v>11</v>
      </c>
      <c r="M135" s="80">
        <v>32.718000000000004</v>
      </c>
      <c r="N135" s="71">
        <v>33</v>
      </c>
      <c r="O135" s="62">
        <v>3000</v>
      </c>
      <c r="P135" s="63">
        <f>Table224523689101112131415161718192021222423456723456891011121314151617[[#This Row],[PEMBULATAN]]*O135</f>
        <v>99000</v>
      </c>
    </row>
    <row r="136" spans="1:16" ht="30.75" customHeight="1" x14ac:dyDescent="0.2">
      <c r="A136" s="90"/>
      <c r="B136" s="74"/>
      <c r="C136" s="85" t="s">
        <v>2367</v>
      </c>
      <c r="D136" s="77" t="s">
        <v>426</v>
      </c>
      <c r="E136" s="13">
        <v>44425</v>
      </c>
      <c r="F136" s="75" t="s">
        <v>1452</v>
      </c>
      <c r="G136" s="13">
        <v>44427</v>
      </c>
      <c r="H136" s="76" t="s">
        <v>2180</v>
      </c>
      <c r="I136" s="15">
        <v>78</v>
      </c>
      <c r="J136" s="15">
        <v>50</v>
      </c>
      <c r="K136" s="15">
        <v>28</v>
      </c>
      <c r="L136" s="15">
        <v>16</v>
      </c>
      <c r="M136" s="80">
        <v>27.3</v>
      </c>
      <c r="N136" s="71">
        <v>27</v>
      </c>
      <c r="O136" s="62">
        <v>3000</v>
      </c>
      <c r="P136" s="63">
        <f>Table224523689101112131415161718192021222423456723456891011121314151617[[#This Row],[PEMBULATAN]]*O136</f>
        <v>81000</v>
      </c>
    </row>
    <row r="137" spans="1:16" ht="30.75" customHeight="1" x14ac:dyDescent="0.2">
      <c r="A137" s="90"/>
      <c r="B137" s="74"/>
      <c r="C137" s="85" t="s">
        <v>2368</v>
      </c>
      <c r="D137" s="77" t="s">
        <v>426</v>
      </c>
      <c r="E137" s="13">
        <v>44425</v>
      </c>
      <c r="F137" s="75" t="s">
        <v>1452</v>
      </c>
      <c r="G137" s="13">
        <v>44427</v>
      </c>
      <c r="H137" s="76" t="s">
        <v>2180</v>
      </c>
      <c r="I137" s="15">
        <v>68</v>
      </c>
      <c r="J137" s="15">
        <v>40</v>
      </c>
      <c r="K137" s="15">
        <v>24</v>
      </c>
      <c r="L137" s="15">
        <v>7</v>
      </c>
      <c r="M137" s="80">
        <v>16.32</v>
      </c>
      <c r="N137" s="71">
        <v>16</v>
      </c>
      <c r="O137" s="62">
        <v>3000</v>
      </c>
      <c r="P137" s="63">
        <f>Table224523689101112131415161718192021222423456723456891011121314151617[[#This Row],[PEMBULATAN]]*O137</f>
        <v>48000</v>
      </c>
    </row>
    <row r="138" spans="1:16" ht="30.75" customHeight="1" x14ac:dyDescent="0.2">
      <c r="A138" s="90"/>
      <c r="B138" s="74"/>
      <c r="C138" s="85" t="s">
        <v>2369</v>
      </c>
      <c r="D138" s="77" t="s">
        <v>426</v>
      </c>
      <c r="E138" s="13">
        <v>44425</v>
      </c>
      <c r="F138" s="75" t="s">
        <v>1452</v>
      </c>
      <c r="G138" s="13">
        <v>44427</v>
      </c>
      <c r="H138" s="76" t="s">
        <v>2180</v>
      </c>
      <c r="I138" s="15">
        <v>100</v>
      </c>
      <c r="J138" s="15">
        <v>55</v>
      </c>
      <c r="K138" s="15">
        <v>28</v>
      </c>
      <c r="L138" s="15">
        <v>8</v>
      </c>
      <c r="M138" s="80">
        <v>38.5</v>
      </c>
      <c r="N138" s="71">
        <v>39</v>
      </c>
      <c r="O138" s="62">
        <v>3000</v>
      </c>
      <c r="P138" s="63">
        <f>Table224523689101112131415161718192021222423456723456891011121314151617[[#This Row],[PEMBULATAN]]*O138</f>
        <v>117000</v>
      </c>
    </row>
    <row r="139" spans="1:16" ht="30.75" customHeight="1" x14ac:dyDescent="0.2">
      <c r="A139" s="90"/>
      <c r="B139" s="74"/>
      <c r="C139" s="85" t="s">
        <v>2370</v>
      </c>
      <c r="D139" s="77" t="s">
        <v>426</v>
      </c>
      <c r="E139" s="13">
        <v>44425</v>
      </c>
      <c r="F139" s="75" t="s">
        <v>1452</v>
      </c>
      <c r="G139" s="13">
        <v>44427</v>
      </c>
      <c r="H139" s="76" t="s">
        <v>2180</v>
      </c>
      <c r="I139" s="15">
        <v>65</v>
      </c>
      <c r="J139" s="15">
        <v>60</v>
      </c>
      <c r="K139" s="15">
        <v>28</v>
      </c>
      <c r="L139" s="15">
        <v>9</v>
      </c>
      <c r="M139" s="80">
        <v>27.3</v>
      </c>
      <c r="N139" s="71">
        <v>27</v>
      </c>
      <c r="O139" s="62">
        <v>3000</v>
      </c>
      <c r="P139" s="63">
        <f>Table224523689101112131415161718192021222423456723456891011121314151617[[#This Row],[PEMBULATAN]]*O139</f>
        <v>81000</v>
      </c>
    </row>
    <row r="140" spans="1:16" ht="30.75" customHeight="1" x14ac:dyDescent="0.2">
      <c r="A140" s="90"/>
      <c r="B140" s="74"/>
      <c r="C140" s="85" t="s">
        <v>2371</v>
      </c>
      <c r="D140" s="77" t="s">
        <v>426</v>
      </c>
      <c r="E140" s="13">
        <v>44425</v>
      </c>
      <c r="F140" s="75" t="s">
        <v>1452</v>
      </c>
      <c r="G140" s="13">
        <v>44427</v>
      </c>
      <c r="H140" s="76" t="s">
        <v>2180</v>
      </c>
      <c r="I140" s="15">
        <v>97</v>
      </c>
      <c r="J140" s="15">
        <v>57</v>
      </c>
      <c r="K140" s="15">
        <v>25</v>
      </c>
      <c r="L140" s="15">
        <v>14</v>
      </c>
      <c r="M140" s="80">
        <v>34.556249999999999</v>
      </c>
      <c r="N140" s="71">
        <v>35</v>
      </c>
      <c r="O140" s="62">
        <v>3000</v>
      </c>
      <c r="P140" s="63">
        <f>Table224523689101112131415161718192021222423456723456891011121314151617[[#This Row],[PEMBULATAN]]*O140</f>
        <v>105000</v>
      </c>
    </row>
    <row r="141" spans="1:16" ht="30.75" customHeight="1" x14ac:dyDescent="0.2">
      <c r="A141" s="90"/>
      <c r="B141" s="74"/>
      <c r="C141" s="85" t="s">
        <v>2372</v>
      </c>
      <c r="D141" s="77" t="s">
        <v>426</v>
      </c>
      <c r="E141" s="13">
        <v>44425</v>
      </c>
      <c r="F141" s="75" t="s">
        <v>1452</v>
      </c>
      <c r="G141" s="13">
        <v>44427</v>
      </c>
      <c r="H141" s="76" t="s">
        <v>2180</v>
      </c>
      <c r="I141" s="15">
        <v>80</v>
      </c>
      <c r="J141" s="15">
        <v>53</v>
      </c>
      <c r="K141" s="15">
        <v>26</v>
      </c>
      <c r="L141" s="15">
        <v>6</v>
      </c>
      <c r="M141" s="80">
        <v>27.56</v>
      </c>
      <c r="N141" s="71">
        <v>28</v>
      </c>
      <c r="O141" s="62">
        <v>3000</v>
      </c>
      <c r="P141" s="63">
        <f>Table224523689101112131415161718192021222423456723456891011121314151617[[#This Row],[PEMBULATAN]]*O141</f>
        <v>84000</v>
      </c>
    </row>
    <row r="142" spans="1:16" ht="30.75" customHeight="1" x14ac:dyDescent="0.2">
      <c r="A142" s="90"/>
      <c r="B142" s="74"/>
      <c r="C142" s="85" t="s">
        <v>2373</v>
      </c>
      <c r="D142" s="77" t="s">
        <v>426</v>
      </c>
      <c r="E142" s="13">
        <v>44425</v>
      </c>
      <c r="F142" s="75" t="s">
        <v>1452</v>
      </c>
      <c r="G142" s="13">
        <v>44427</v>
      </c>
      <c r="H142" s="76" t="s">
        <v>2180</v>
      </c>
      <c r="I142" s="15">
        <v>98</v>
      </c>
      <c r="J142" s="15">
        <v>57</v>
      </c>
      <c r="K142" s="15">
        <v>38</v>
      </c>
      <c r="L142" s="15">
        <v>11</v>
      </c>
      <c r="M142" s="80">
        <v>53.067</v>
      </c>
      <c r="N142" s="71">
        <v>53</v>
      </c>
      <c r="O142" s="62">
        <v>3000</v>
      </c>
      <c r="P142" s="63">
        <f>Table224523689101112131415161718192021222423456723456891011121314151617[[#This Row],[PEMBULATAN]]*O142</f>
        <v>159000</v>
      </c>
    </row>
    <row r="143" spans="1:16" ht="30.75" customHeight="1" x14ac:dyDescent="0.2">
      <c r="A143" s="90"/>
      <c r="B143" s="74"/>
      <c r="C143" s="85" t="s">
        <v>2374</v>
      </c>
      <c r="D143" s="77" t="s">
        <v>426</v>
      </c>
      <c r="E143" s="13">
        <v>44425</v>
      </c>
      <c r="F143" s="75" t="s">
        <v>1452</v>
      </c>
      <c r="G143" s="13">
        <v>44427</v>
      </c>
      <c r="H143" s="76" t="s">
        <v>2180</v>
      </c>
      <c r="I143" s="15">
        <v>100</v>
      </c>
      <c r="J143" s="15">
        <v>60</v>
      </c>
      <c r="K143" s="15">
        <v>35</v>
      </c>
      <c r="L143" s="15">
        <v>11</v>
      </c>
      <c r="M143" s="80">
        <v>52.5</v>
      </c>
      <c r="N143" s="71">
        <v>53</v>
      </c>
      <c r="O143" s="62">
        <v>3000</v>
      </c>
      <c r="P143" s="63">
        <f>Table224523689101112131415161718192021222423456723456891011121314151617[[#This Row],[PEMBULATAN]]*O143</f>
        <v>159000</v>
      </c>
    </row>
    <row r="144" spans="1:16" ht="30.75" customHeight="1" x14ac:dyDescent="0.2">
      <c r="A144" s="90"/>
      <c r="B144" s="74"/>
      <c r="C144" s="85" t="s">
        <v>2375</v>
      </c>
      <c r="D144" s="77" t="s">
        <v>426</v>
      </c>
      <c r="E144" s="13">
        <v>44425</v>
      </c>
      <c r="F144" s="75" t="s">
        <v>1452</v>
      </c>
      <c r="G144" s="13">
        <v>44427</v>
      </c>
      <c r="H144" s="76" t="s">
        <v>2180</v>
      </c>
      <c r="I144" s="15">
        <v>88</v>
      </c>
      <c r="J144" s="15">
        <v>66</v>
      </c>
      <c r="K144" s="15">
        <v>40</v>
      </c>
      <c r="L144" s="15">
        <v>22</v>
      </c>
      <c r="M144" s="80">
        <v>58.08</v>
      </c>
      <c r="N144" s="71">
        <v>58</v>
      </c>
      <c r="O144" s="62">
        <v>3000</v>
      </c>
      <c r="P144" s="63">
        <f>Table224523689101112131415161718192021222423456723456891011121314151617[[#This Row],[PEMBULATAN]]*O144</f>
        <v>174000</v>
      </c>
    </row>
    <row r="145" spans="1:16" ht="30.75" customHeight="1" x14ac:dyDescent="0.2">
      <c r="A145" s="90"/>
      <c r="B145" s="74"/>
      <c r="C145" s="85" t="s">
        <v>2376</v>
      </c>
      <c r="D145" s="77" t="s">
        <v>426</v>
      </c>
      <c r="E145" s="13">
        <v>44425</v>
      </c>
      <c r="F145" s="75" t="s">
        <v>1452</v>
      </c>
      <c r="G145" s="13">
        <v>44427</v>
      </c>
      <c r="H145" s="76" t="s">
        <v>2180</v>
      </c>
      <c r="I145" s="15">
        <v>80</v>
      </c>
      <c r="J145" s="15">
        <v>55</v>
      </c>
      <c r="K145" s="15">
        <v>37</v>
      </c>
      <c r="L145" s="15">
        <v>7</v>
      </c>
      <c r="M145" s="80">
        <v>40.700000000000003</v>
      </c>
      <c r="N145" s="71">
        <v>41</v>
      </c>
      <c r="O145" s="62">
        <v>3000</v>
      </c>
      <c r="P145" s="63">
        <f>Table224523689101112131415161718192021222423456723456891011121314151617[[#This Row],[PEMBULATAN]]*O145</f>
        <v>123000</v>
      </c>
    </row>
    <row r="146" spans="1:16" ht="30.75" customHeight="1" x14ac:dyDescent="0.2">
      <c r="A146" s="90"/>
      <c r="B146" s="74"/>
      <c r="C146" s="85" t="s">
        <v>2377</v>
      </c>
      <c r="D146" s="77" t="s">
        <v>426</v>
      </c>
      <c r="E146" s="13">
        <v>44425</v>
      </c>
      <c r="F146" s="75" t="s">
        <v>1452</v>
      </c>
      <c r="G146" s="13">
        <v>44427</v>
      </c>
      <c r="H146" s="76" t="s">
        <v>2180</v>
      </c>
      <c r="I146" s="15">
        <v>75</v>
      </c>
      <c r="J146" s="15">
        <v>36</v>
      </c>
      <c r="K146" s="15">
        <v>20</v>
      </c>
      <c r="L146" s="15">
        <v>6</v>
      </c>
      <c r="M146" s="80">
        <v>13.5</v>
      </c>
      <c r="N146" s="71">
        <v>14</v>
      </c>
      <c r="O146" s="62">
        <v>3000</v>
      </c>
      <c r="P146" s="63">
        <f>Table224523689101112131415161718192021222423456723456891011121314151617[[#This Row],[PEMBULATAN]]*O146</f>
        <v>42000</v>
      </c>
    </row>
    <row r="147" spans="1:16" ht="30.75" customHeight="1" x14ac:dyDescent="0.2">
      <c r="A147" s="90"/>
      <c r="B147" s="74"/>
      <c r="C147" s="85" t="s">
        <v>2378</v>
      </c>
      <c r="D147" s="77" t="s">
        <v>426</v>
      </c>
      <c r="E147" s="13">
        <v>44425</v>
      </c>
      <c r="F147" s="75" t="s">
        <v>1452</v>
      </c>
      <c r="G147" s="13">
        <v>44427</v>
      </c>
      <c r="H147" s="76" t="s">
        <v>2180</v>
      </c>
      <c r="I147" s="15">
        <v>52</v>
      </c>
      <c r="J147" s="15">
        <v>33</v>
      </c>
      <c r="K147" s="15">
        <v>14</v>
      </c>
      <c r="L147" s="15">
        <v>2</v>
      </c>
      <c r="M147" s="80">
        <v>6.0060000000000002</v>
      </c>
      <c r="N147" s="71">
        <v>6</v>
      </c>
      <c r="O147" s="62">
        <v>3000</v>
      </c>
      <c r="P147" s="63">
        <f>Table224523689101112131415161718192021222423456723456891011121314151617[[#This Row],[PEMBULATAN]]*O147</f>
        <v>18000</v>
      </c>
    </row>
    <row r="148" spans="1:16" ht="30.75" customHeight="1" x14ac:dyDescent="0.2">
      <c r="A148" s="90"/>
      <c r="B148" s="74"/>
      <c r="C148" s="85" t="s">
        <v>2379</v>
      </c>
      <c r="D148" s="77" t="s">
        <v>426</v>
      </c>
      <c r="E148" s="13">
        <v>44425</v>
      </c>
      <c r="F148" s="75" t="s">
        <v>1452</v>
      </c>
      <c r="G148" s="13">
        <v>44427</v>
      </c>
      <c r="H148" s="76" t="s">
        <v>2180</v>
      </c>
      <c r="I148" s="15">
        <v>65</v>
      </c>
      <c r="J148" s="15">
        <v>60</v>
      </c>
      <c r="K148" s="15">
        <v>18</v>
      </c>
      <c r="L148" s="15">
        <v>8</v>
      </c>
      <c r="M148" s="80">
        <v>17.55</v>
      </c>
      <c r="N148" s="71">
        <v>18</v>
      </c>
      <c r="O148" s="62">
        <v>3000</v>
      </c>
      <c r="P148" s="63">
        <f>Table224523689101112131415161718192021222423456723456891011121314151617[[#This Row],[PEMBULATAN]]*O148</f>
        <v>54000</v>
      </c>
    </row>
    <row r="149" spans="1:16" ht="30.75" customHeight="1" x14ac:dyDescent="0.2">
      <c r="A149" s="90"/>
      <c r="B149" s="74"/>
      <c r="C149" s="85" t="s">
        <v>2380</v>
      </c>
      <c r="D149" s="77" t="s">
        <v>426</v>
      </c>
      <c r="E149" s="13">
        <v>44425</v>
      </c>
      <c r="F149" s="75" t="s">
        <v>1452</v>
      </c>
      <c r="G149" s="13">
        <v>44427</v>
      </c>
      <c r="H149" s="76" t="s">
        <v>2180</v>
      </c>
      <c r="I149" s="15">
        <v>44</v>
      </c>
      <c r="J149" s="15">
        <v>38</v>
      </c>
      <c r="K149" s="15">
        <v>15</v>
      </c>
      <c r="L149" s="15">
        <v>1</v>
      </c>
      <c r="M149" s="80">
        <v>6.27</v>
      </c>
      <c r="N149" s="71">
        <v>6</v>
      </c>
      <c r="O149" s="62">
        <v>3000</v>
      </c>
      <c r="P149" s="63">
        <f>Table224523689101112131415161718192021222423456723456891011121314151617[[#This Row],[PEMBULATAN]]*O149</f>
        <v>18000</v>
      </c>
    </row>
    <row r="150" spans="1:16" ht="30.75" customHeight="1" x14ac:dyDescent="0.2">
      <c r="A150" s="90"/>
      <c r="B150" s="74"/>
      <c r="C150" s="85" t="s">
        <v>2381</v>
      </c>
      <c r="D150" s="77" t="s">
        <v>426</v>
      </c>
      <c r="E150" s="13">
        <v>44425</v>
      </c>
      <c r="F150" s="75" t="s">
        <v>1452</v>
      </c>
      <c r="G150" s="13">
        <v>44427</v>
      </c>
      <c r="H150" s="76" t="s">
        <v>2180</v>
      </c>
      <c r="I150" s="15">
        <v>64</v>
      </c>
      <c r="J150" s="15">
        <v>39</v>
      </c>
      <c r="K150" s="15">
        <v>24</v>
      </c>
      <c r="L150" s="15">
        <v>7</v>
      </c>
      <c r="M150" s="80">
        <v>14.976000000000001</v>
      </c>
      <c r="N150" s="71">
        <v>15</v>
      </c>
      <c r="O150" s="62">
        <v>3000</v>
      </c>
      <c r="P150" s="63">
        <f>Table224523689101112131415161718192021222423456723456891011121314151617[[#This Row],[PEMBULATAN]]*O150</f>
        <v>45000</v>
      </c>
    </row>
    <row r="151" spans="1:16" ht="30.75" customHeight="1" x14ac:dyDescent="0.2">
      <c r="A151" s="90"/>
      <c r="B151" s="74"/>
      <c r="C151" s="85" t="s">
        <v>2382</v>
      </c>
      <c r="D151" s="77" t="s">
        <v>426</v>
      </c>
      <c r="E151" s="13">
        <v>44425</v>
      </c>
      <c r="F151" s="75" t="s">
        <v>1452</v>
      </c>
      <c r="G151" s="13">
        <v>44427</v>
      </c>
      <c r="H151" s="76" t="s">
        <v>2180</v>
      </c>
      <c r="I151" s="15">
        <v>94</v>
      </c>
      <c r="J151" s="15">
        <v>58</v>
      </c>
      <c r="K151" s="15">
        <v>25</v>
      </c>
      <c r="L151" s="15">
        <v>19</v>
      </c>
      <c r="M151" s="80">
        <v>34.075000000000003</v>
      </c>
      <c r="N151" s="71">
        <v>34</v>
      </c>
      <c r="O151" s="62">
        <v>3000</v>
      </c>
      <c r="P151" s="63">
        <f>Table224523689101112131415161718192021222423456723456891011121314151617[[#This Row],[PEMBULATAN]]*O151</f>
        <v>102000</v>
      </c>
    </row>
    <row r="152" spans="1:16" ht="30.75" customHeight="1" x14ac:dyDescent="0.2">
      <c r="A152" s="90"/>
      <c r="B152" s="74"/>
      <c r="C152" s="85" t="s">
        <v>2383</v>
      </c>
      <c r="D152" s="77" t="s">
        <v>426</v>
      </c>
      <c r="E152" s="13">
        <v>44425</v>
      </c>
      <c r="F152" s="75" t="s">
        <v>1452</v>
      </c>
      <c r="G152" s="13">
        <v>44427</v>
      </c>
      <c r="H152" s="76" t="s">
        <v>2180</v>
      </c>
      <c r="I152" s="15">
        <v>89</v>
      </c>
      <c r="J152" s="15">
        <v>60</v>
      </c>
      <c r="K152" s="15">
        <v>35</v>
      </c>
      <c r="L152" s="15">
        <v>22</v>
      </c>
      <c r="M152" s="80">
        <v>46.725000000000001</v>
      </c>
      <c r="N152" s="71">
        <v>47</v>
      </c>
      <c r="O152" s="62">
        <v>3000</v>
      </c>
      <c r="P152" s="63">
        <f>Table224523689101112131415161718192021222423456723456891011121314151617[[#This Row],[PEMBULATAN]]*O152</f>
        <v>141000</v>
      </c>
    </row>
    <row r="153" spans="1:16" ht="30.75" customHeight="1" x14ac:dyDescent="0.2">
      <c r="A153" s="90"/>
      <c r="B153" s="74"/>
      <c r="C153" s="85" t="s">
        <v>2384</v>
      </c>
      <c r="D153" s="77" t="s">
        <v>426</v>
      </c>
      <c r="E153" s="13">
        <v>44425</v>
      </c>
      <c r="F153" s="75" t="s">
        <v>1452</v>
      </c>
      <c r="G153" s="13">
        <v>44427</v>
      </c>
      <c r="H153" s="76" t="s">
        <v>2180</v>
      </c>
      <c r="I153" s="15">
        <v>97</v>
      </c>
      <c r="J153" s="15">
        <v>53</v>
      </c>
      <c r="K153" s="15">
        <v>37</v>
      </c>
      <c r="L153" s="15">
        <v>27</v>
      </c>
      <c r="M153" s="80">
        <v>47.554250000000003</v>
      </c>
      <c r="N153" s="71">
        <v>48</v>
      </c>
      <c r="O153" s="62">
        <v>3000</v>
      </c>
      <c r="P153" s="63">
        <f>Table224523689101112131415161718192021222423456723456891011121314151617[[#This Row],[PEMBULATAN]]*O153</f>
        <v>144000</v>
      </c>
    </row>
    <row r="154" spans="1:16" ht="30.75" customHeight="1" x14ac:dyDescent="0.2">
      <c r="A154" s="90"/>
      <c r="B154" s="74"/>
      <c r="C154" s="85" t="s">
        <v>2385</v>
      </c>
      <c r="D154" s="77" t="s">
        <v>426</v>
      </c>
      <c r="E154" s="13">
        <v>44425</v>
      </c>
      <c r="F154" s="75" t="s">
        <v>1452</v>
      </c>
      <c r="G154" s="13">
        <v>44427</v>
      </c>
      <c r="H154" s="76" t="s">
        <v>2180</v>
      </c>
      <c r="I154" s="15">
        <v>90</v>
      </c>
      <c r="J154" s="15">
        <v>47</v>
      </c>
      <c r="K154" s="15">
        <v>46</v>
      </c>
      <c r="L154" s="15">
        <v>30</v>
      </c>
      <c r="M154" s="80">
        <v>48.645000000000003</v>
      </c>
      <c r="N154" s="71">
        <v>49</v>
      </c>
      <c r="O154" s="62">
        <v>3000</v>
      </c>
      <c r="P154" s="63">
        <f>Table224523689101112131415161718192021222423456723456891011121314151617[[#This Row],[PEMBULATAN]]*O154</f>
        <v>147000</v>
      </c>
    </row>
    <row r="155" spans="1:16" ht="30.75" customHeight="1" x14ac:dyDescent="0.2">
      <c r="A155" s="90"/>
      <c r="B155" s="74"/>
      <c r="C155" s="85" t="s">
        <v>2386</v>
      </c>
      <c r="D155" s="77" t="s">
        <v>426</v>
      </c>
      <c r="E155" s="13">
        <v>44425</v>
      </c>
      <c r="F155" s="75" t="s">
        <v>1452</v>
      </c>
      <c r="G155" s="13">
        <v>44427</v>
      </c>
      <c r="H155" s="76" t="s">
        <v>2180</v>
      </c>
      <c r="I155" s="15">
        <v>56</v>
      </c>
      <c r="J155" s="15">
        <v>32</v>
      </c>
      <c r="K155" s="15">
        <v>50</v>
      </c>
      <c r="L155" s="15">
        <v>11</v>
      </c>
      <c r="M155" s="80">
        <v>22.4</v>
      </c>
      <c r="N155" s="71">
        <v>22</v>
      </c>
      <c r="O155" s="62">
        <v>3000</v>
      </c>
      <c r="P155" s="63">
        <f>Table224523689101112131415161718192021222423456723456891011121314151617[[#This Row],[PEMBULATAN]]*O155</f>
        <v>66000</v>
      </c>
    </row>
    <row r="156" spans="1:16" ht="30.75" customHeight="1" x14ac:dyDescent="0.2">
      <c r="A156" s="90"/>
      <c r="B156" s="74"/>
      <c r="C156" s="85" t="s">
        <v>2387</v>
      </c>
      <c r="D156" s="77" t="s">
        <v>426</v>
      </c>
      <c r="E156" s="13">
        <v>44425</v>
      </c>
      <c r="F156" s="75" t="s">
        <v>1452</v>
      </c>
      <c r="G156" s="13">
        <v>44427</v>
      </c>
      <c r="H156" s="76" t="s">
        <v>2180</v>
      </c>
      <c r="I156" s="15">
        <v>70</v>
      </c>
      <c r="J156" s="15">
        <v>45</v>
      </c>
      <c r="K156" s="15">
        <v>27</v>
      </c>
      <c r="L156" s="15">
        <v>8</v>
      </c>
      <c r="M156" s="80">
        <v>21.262499999999999</v>
      </c>
      <c r="N156" s="71">
        <v>21</v>
      </c>
      <c r="O156" s="62">
        <v>3000</v>
      </c>
      <c r="P156" s="63">
        <f>Table224523689101112131415161718192021222423456723456891011121314151617[[#This Row],[PEMBULATAN]]*O156</f>
        <v>63000</v>
      </c>
    </row>
    <row r="157" spans="1:16" ht="30.75" customHeight="1" x14ac:dyDescent="0.2">
      <c r="A157" s="90"/>
      <c r="B157" s="74"/>
      <c r="C157" s="85" t="s">
        <v>2388</v>
      </c>
      <c r="D157" s="77" t="s">
        <v>426</v>
      </c>
      <c r="E157" s="13">
        <v>44425</v>
      </c>
      <c r="F157" s="75" t="s">
        <v>1452</v>
      </c>
      <c r="G157" s="13">
        <v>44427</v>
      </c>
      <c r="H157" s="76" t="s">
        <v>2180</v>
      </c>
      <c r="I157" s="15">
        <v>40</v>
      </c>
      <c r="J157" s="15">
        <v>29</v>
      </c>
      <c r="K157" s="15">
        <v>30</v>
      </c>
      <c r="L157" s="15">
        <v>2</v>
      </c>
      <c r="M157" s="80">
        <v>8.6999999999999993</v>
      </c>
      <c r="N157" s="71">
        <v>9</v>
      </c>
      <c r="O157" s="62">
        <v>3000</v>
      </c>
      <c r="P157" s="63">
        <f>Table224523689101112131415161718192021222423456723456891011121314151617[[#This Row],[PEMBULATAN]]*O157</f>
        <v>27000</v>
      </c>
    </row>
    <row r="158" spans="1:16" ht="30.75" customHeight="1" x14ac:dyDescent="0.2">
      <c r="A158" s="90"/>
      <c r="B158" s="74"/>
      <c r="C158" s="85" t="s">
        <v>2389</v>
      </c>
      <c r="D158" s="77" t="s">
        <v>426</v>
      </c>
      <c r="E158" s="13">
        <v>44425</v>
      </c>
      <c r="F158" s="75" t="s">
        <v>1452</v>
      </c>
      <c r="G158" s="13">
        <v>44427</v>
      </c>
      <c r="H158" s="76" t="s">
        <v>2180</v>
      </c>
      <c r="I158" s="15">
        <v>78</v>
      </c>
      <c r="J158" s="15">
        <v>48</v>
      </c>
      <c r="K158" s="15">
        <v>11</v>
      </c>
      <c r="L158" s="15">
        <v>4</v>
      </c>
      <c r="M158" s="80">
        <v>10.295999999999999</v>
      </c>
      <c r="N158" s="71">
        <v>10</v>
      </c>
      <c r="O158" s="62">
        <v>3000</v>
      </c>
      <c r="P158" s="63">
        <f>Table224523689101112131415161718192021222423456723456891011121314151617[[#This Row],[PEMBULATAN]]*O158</f>
        <v>30000</v>
      </c>
    </row>
    <row r="159" spans="1:16" ht="30.75" customHeight="1" x14ac:dyDescent="0.2">
      <c r="A159" s="90"/>
      <c r="B159" s="74"/>
      <c r="C159" s="85" t="s">
        <v>2390</v>
      </c>
      <c r="D159" s="77" t="s">
        <v>426</v>
      </c>
      <c r="E159" s="13">
        <v>44425</v>
      </c>
      <c r="F159" s="75" t="s">
        <v>1452</v>
      </c>
      <c r="G159" s="13">
        <v>44427</v>
      </c>
      <c r="H159" s="76" t="s">
        <v>2180</v>
      </c>
      <c r="I159" s="15">
        <v>37</v>
      </c>
      <c r="J159" s="15">
        <v>23</v>
      </c>
      <c r="K159" s="15">
        <v>24</v>
      </c>
      <c r="L159" s="15">
        <v>3</v>
      </c>
      <c r="M159" s="80">
        <v>5.1059999999999999</v>
      </c>
      <c r="N159" s="71">
        <v>5</v>
      </c>
      <c r="O159" s="62">
        <v>3000</v>
      </c>
      <c r="P159" s="63">
        <f>Table224523689101112131415161718192021222423456723456891011121314151617[[#This Row],[PEMBULATAN]]*O159</f>
        <v>15000</v>
      </c>
    </row>
    <row r="160" spans="1:16" ht="30.75" customHeight="1" x14ac:dyDescent="0.2">
      <c r="A160" s="90"/>
      <c r="B160" s="74"/>
      <c r="C160" s="85" t="s">
        <v>2391</v>
      </c>
      <c r="D160" s="77" t="s">
        <v>426</v>
      </c>
      <c r="E160" s="13">
        <v>44425</v>
      </c>
      <c r="F160" s="75" t="s">
        <v>1452</v>
      </c>
      <c r="G160" s="13">
        <v>44427</v>
      </c>
      <c r="H160" s="76" t="s">
        <v>2180</v>
      </c>
      <c r="I160" s="15">
        <v>55</v>
      </c>
      <c r="J160" s="15">
        <v>48</v>
      </c>
      <c r="K160" s="15">
        <v>47</v>
      </c>
      <c r="L160" s="15">
        <v>14</v>
      </c>
      <c r="M160" s="80">
        <v>31.02</v>
      </c>
      <c r="N160" s="71">
        <v>31</v>
      </c>
      <c r="O160" s="62">
        <v>3000</v>
      </c>
      <c r="P160" s="63">
        <f>Table224523689101112131415161718192021222423456723456891011121314151617[[#This Row],[PEMBULATAN]]*O160</f>
        <v>93000</v>
      </c>
    </row>
    <row r="161" spans="1:16" ht="30.75" customHeight="1" x14ac:dyDescent="0.2">
      <c r="A161" s="90"/>
      <c r="B161" s="74"/>
      <c r="C161" s="85" t="s">
        <v>2392</v>
      </c>
      <c r="D161" s="77" t="s">
        <v>426</v>
      </c>
      <c r="E161" s="13">
        <v>44425</v>
      </c>
      <c r="F161" s="75" t="s">
        <v>1452</v>
      </c>
      <c r="G161" s="13">
        <v>44427</v>
      </c>
      <c r="H161" s="76" t="s">
        <v>2180</v>
      </c>
      <c r="I161" s="15">
        <v>106</v>
      </c>
      <c r="J161" s="15">
        <v>27</v>
      </c>
      <c r="K161" s="15">
        <v>14</v>
      </c>
      <c r="L161" s="15">
        <v>8</v>
      </c>
      <c r="M161" s="80">
        <v>10.016999999999999</v>
      </c>
      <c r="N161" s="71">
        <v>10</v>
      </c>
      <c r="O161" s="62">
        <v>3000</v>
      </c>
      <c r="P161" s="63">
        <f>Table224523689101112131415161718192021222423456723456891011121314151617[[#This Row],[PEMBULATAN]]*O161</f>
        <v>30000</v>
      </c>
    </row>
    <row r="162" spans="1:16" ht="30.75" customHeight="1" x14ac:dyDescent="0.2">
      <c r="A162" s="90"/>
      <c r="B162" s="74"/>
      <c r="C162" s="85" t="s">
        <v>2393</v>
      </c>
      <c r="D162" s="77" t="s">
        <v>426</v>
      </c>
      <c r="E162" s="13">
        <v>44425</v>
      </c>
      <c r="F162" s="75" t="s">
        <v>1452</v>
      </c>
      <c r="G162" s="13">
        <v>44427</v>
      </c>
      <c r="H162" s="76" t="s">
        <v>2180</v>
      </c>
      <c r="I162" s="15">
        <v>50</v>
      </c>
      <c r="J162" s="15">
        <v>82</v>
      </c>
      <c r="K162" s="15">
        <v>44</v>
      </c>
      <c r="L162" s="15">
        <v>13</v>
      </c>
      <c r="M162" s="80">
        <v>45.1</v>
      </c>
      <c r="N162" s="71">
        <v>45</v>
      </c>
      <c r="O162" s="62">
        <v>3000</v>
      </c>
      <c r="P162" s="63">
        <f>Table224523689101112131415161718192021222423456723456891011121314151617[[#This Row],[PEMBULATAN]]*O162</f>
        <v>135000</v>
      </c>
    </row>
    <row r="163" spans="1:16" ht="30.75" customHeight="1" x14ac:dyDescent="0.2">
      <c r="A163" s="90"/>
      <c r="B163" s="74"/>
      <c r="C163" s="85" t="s">
        <v>2394</v>
      </c>
      <c r="D163" s="77" t="s">
        <v>426</v>
      </c>
      <c r="E163" s="13">
        <v>44425</v>
      </c>
      <c r="F163" s="75" t="s">
        <v>1452</v>
      </c>
      <c r="G163" s="13">
        <v>44427</v>
      </c>
      <c r="H163" s="76" t="s">
        <v>2180</v>
      </c>
      <c r="I163" s="15">
        <v>89</v>
      </c>
      <c r="J163" s="15">
        <v>53</v>
      </c>
      <c r="K163" s="15">
        <v>43</v>
      </c>
      <c r="L163" s="15">
        <v>20</v>
      </c>
      <c r="M163" s="80">
        <v>50.707749999999997</v>
      </c>
      <c r="N163" s="71">
        <v>51</v>
      </c>
      <c r="O163" s="62">
        <v>3000</v>
      </c>
      <c r="P163" s="63">
        <f>Table224523689101112131415161718192021222423456723456891011121314151617[[#This Row],[PEMBULATAN]]*O163</f>
        <v>153000</v>
      </c>
    </row>
    <row r="164" spans="1:16" ht="30.75" customHeight="1" x14ac:dyDescent="0.2">
      <c r="A164" s="90"/>
      <c r="B164" s="74"/>
      <c r="C164" s="85" t="s">
        <v>2395</v>
      </c>
      <c r="D164" s="77" t="s">
        <v>426</v>
      </c>
      <c r="E164" s="13">
        <v>44425</v>
      </c>
      <c r="F164" s="75" t="s">
        <v>1452</v>
      </c>
      <c r="G164" s="13">
        <v>44427</v>
      </c>
      <c r="H164" s="76" t="s">
        <v>2180</v>
      </c>
      <c r="I164" s="15">
        <v>82</v>
      </c>
      <c r="J164" s="15">
        <v>60</v>
      </c>
      <c r="K164" s="15">
        <v>28</v>
      </c>
      <c r="L164" s="15">
        <v>9</v>
      </c>
      <c r="M164" s="80">
        <v>34.44</v>
      </c>
      <c r="N164" s="71">
        <v>34</v>
      </c>
      <c r="O164" s="62">
        <v>3000</v>
      </c>
      <c r="P164" s="63">
        <f>Table224523689101112131415161718192021222423456723456891011121314151617[[#This Row],[PEMBULATAN]]*O164</f>
        <v>102000</v>
      </c>
    </row>
    <row r="165" spans="1:16" ht="30.75" customHeight="1" x14ac:dyDescent="0.2">
      <c r="A165" s="90"/>
      <c r="B165" s="74"/>
      <c r="C165" s="85" t="s">
        <v>2396</v>
      </c>
      <c r="D165" s="77" t="s">
        <v>426</v>
      </c>
      <c r="E165" s="13">
        <v>44425</v>
      </c>
      <c r="F165" s="75" t="s">
        <v>1452</v>
      </c>
      <c r="G165" s="13">
        <v>44427</v>
      </c>
      <c r="H165" s="76" t="s">
        <v>2180</v>
      </c>
      <c r="I165" s="15">
        <v>50</v>
      </c>
      <c r="J165" s="15">
        <v>42</v>
      </c>
      <c r="K165" s="15">
        <v>28</v>
      </c>
      <c r="L165" s="15">
        <v>10</v>
      </c>
      <c r="M165" s="80">
        <v>14.7</v>
      </c>
      <c r="N165" s="71">
        <v>15</v>
      </c>
      <c r="O165" s="62">
        <v>3000</v>
      </c>
      <c r="P165" s="63">
        <f>Table224523689101112131415161718192021222423456723456891011121314151617[[#This Row],[PEMBULATAN]]*O165</f>
        <v>45000</v>
      </c>
    </row>
    <row r="166" spans="1:16" ht="30.75" customHeight="1" x14ac:dyDescent="0.2">
      <c r="A166" s="90"/>
      <c r="B166" s="74"/>
      <c r="C166" s="85" t="s">
        <v>2397</v>
      </c>
      <c r="D166" s="77" t="s">
        <v>426</v>
      </c>
      <c r="E166" s="13">
        <v>44425</v>
      </c>
      <c r="F166" s="75" t="s">
        <v>1452</v>
      </c>
      <c r="G166" s="13">
        <v>44427</v>
      </c>
      <c r="H166" s="76" t="s">
        <v>2180</v>
      </c>
      <c r="I166" s="15">
        <v>55</v>
      </c>
      <c r="J166" s="15">
        <v>33</v>
      </c>
      <c r="K166" s="15">
        <v>32</v>
      </c>
      <c r="L166" s="15">
        <v>10</v>
      </c>
      <c r="M166" s="80">
        <v>14.52</v>
      </c>
      <c r="N166" s="71">
        <v>15</v>
      </c>
      <c r="O166" s="62">
        <v>3000</v>
      </c>
      <c r="P166" s="63">
        <f>Table224523689101112131415161718192021222423456723456891011121314151617[[#This Row],[PEMBULATAN]]*O166</f>
        <v>45000</v>
      </c>
    </row>
    <row r="167" spans="1:16" ht="30.75" customHeight="1" x14ac:dyDescent="0.2">
      <c r="A167" s="90"/>
      <c r="B167" s="74"/>
      <c r="C167" s="85" t="s">
        <v>2398</v>
      </c>
      <c r="D167" s="77" t="s">
        <v>426</v>
      </c>
      <c r="E167" s="13">
        <v>44425</v>
      </c>
      <c r="F167" s="75" t="s">
        <v>1452</v>
      </c>
      <c r="G167" s="13">
        <v>44427</v>
      </c>
      <c r="H167" s="76" t="s">
        <v>2180</v>
      </c>
      <c r="I167" s="15">
        <v>93</v>
      </c>
      <c r="J167" s="15">
        <v>38</v>
      </c>
      <c r="K167" s="15">
        <v>28</v>
      </c>
      <c r="L167" s="15">
        <v>9</v>
      </c>
      <c r="M167" s="80">
        <v>24.738</v>
      </c>
      <c r="N167" s="71">
        <v>25</v>
      </c>
      <c r="O167" s="62">
        <v>3000</v>
      </c>
      <c r="P167" s="63">
        <f>Table224523689101112131415161718192021222423456723456891011121314151617[[#This Row],[PEMBULATAN]]*O167</f>
        <v>75000</v>
      </c>
    </row>
    <row r="168" spans="1:16" ht="30.75" customHeight="1" x14ac:dyDescent="0.2">
      <c r="A168" s="90"/>
      <c r="B168" s="74"/>
      <c r="C168" s="85" t="s">
        <v>2399</v>
      </c>
      <c r="D168" s="77" t="s">
        <v>426</v>
      </c>
      <c r="E168" s="13">
        <v>44425</v>
      </c>
      <c r="F168" s="75" t="s">
        <v>1452</v>
      </c>
      <c r="G168" s="13">
        <v>44427</v>
      </c>
      <c r="H168" s="76" t="s">
        <v>2180</v>
      </c>
      <c r="I168" s="15">
        <v>79</v>
      </c>
      <c r="J168" s="15">
        <v>53</v>
      </c>
      <c r="K168" s="15">
        <v>53</v>
      </c>
      <c r="L168" s="15">
        <v>25</v>
      </c>
      <c r="M168" s="80">
        <v>55.47775</v>
      </c>
      <c r="N168" s="71">
        <v>55</v>
      </c>
      <c r="O168" s="62">
        <v>3000</v>
      </c>
      <c r="P168" s="63">
        <f>Table224523689101112131415161718192021222423456723456891011121314151617[[#This Row],[PEMBULATAN]]*O168</f>
        <v>165000</v>
      </c>
    </row>
    <row r="169" spans="1:16" ht="30.75" customHeight="1" x14ac:dyDescent="0.2">
      <c r="A169" s="90"/>
      <c r="B169" s="74"/>
      <c r="C169" s="85" t="s">
        <v>2400</v>
      </c>
      <c r="D169" s="77" t="s">
        <v>426</v>
      </c>
      <c r="E169" s="13">
        <v>44425</v>
      </c>
      <c r="F169" s="75" t="s">
        <v>1452</v>
      </c>
      <c r="G169" s="13">
        <v>44427</v>
      </c>
      <c r="H169" s="76" t="s">
        <v>2180</v>
      </c>
      <c r="I169" s="15">
        <v>33</v>
      </c>
      <c r="J169" s="15">
        <v>33</v>
      </c>
      <c r="K169" s="15">
        <v>17</v>
      </c>
      <c r="L169" s="15">
        <v>3</v>
      </c>
      <c r="M169" s="80">
        <v>4.6282500000000004</v>
      </c>
      <c r="N169" s="71">
        <v>5</v>
      </c>
      <c r="O169" s="62">
        <v>3000</v>
      </c>
      <c r="P169" s="63">
        <f>Table224523689101112131415161718192021222423456723456891011121314151617[[#This Row],[PEMBULATAN]]*O169</f>
        <v>15000</v>
      </c>
    </row>
    <row r="170" spans="1:16" ht="30.75" customHeight="1" x14ac:dyDescent="0.2">
      <c r="A170" s="90"/>
      <c r="B170" s="74"/>
      <c r="C170" s="85" t="s">
        <v>2401</v>
      </c>
      <c r="D170" s="77" t="s">
        <v>426</v>
      </c>
      <c r="E170" s="13">
        <v>44425</v>
      </c>
      <c r="F170" s="75" t="s">
        <v>1452</v>
      </c>
      <c r="G170" s="13">
        <v>44427</v>
      </c>
      <c r="H170" s="76" t="s">
        <v>2180</v>
      </c>
      <c r="I170" s="15">
        <v>69</v>
      </c>
      <c r="J170" s="15">
        <v>60</v>
      </c>
      <c r="K170" s="15">
        <v>33</v>
      </c>
      <c r="L170" s="15">
        <v>13</v>
      </c>
      <c r="M170" s="80">
        <v>34.155000000000001</v>
      </c>
      <c r="N170" s="71">
        <v>34</v>
      </c>
      <c r="O170" s="62">
        <v>3000</v>
      </c>
      <c r="P170" s="63">
        <f>Table224523689101112131415161718192021222423456723456891011121314151617[[#This Row],[PEMBULATAN]]*O170</f>
        <v>102000</v>
      </c>
    </row>
    <row r="171" spans="1:16" ht="30.75" customHeight="1" x14ac:dyDescent="0.2">
      <c r="A171" s="90"/>
      <c r="B171" s="74"/>
      <c r="C171" s="85" t="s">
        <v>2402</v>
      </c>
      <c r="D171" s="77" t="s">
        <v>426</v>
      </c>
      <c r="E171" s="13">
        <v>44425</v>
      </c>
      <c r="F171" s="75" t="s">
        <v>1452</v>
      </c>
      <c r="G171" s="13">
        <v>44427</v>
      </c>
      <c r="H171" s="76" t="s">
        <v>2180</v>
      </c>
      <c r="I171" s="15">
        <v>94</v>
      </c>
      <c r="J171" s="15">
        <v>60</v>
      </c>
      <c r="K171" s="15">
        <v>34</v>
      </c>
      <c r="L171" s="15">
        <v>32</v>
      </c>
      <c r="M171" s="80">
        <v>47.94</v>
      </c>
      <c r="N171" s="71">
        <v>48</v>
      </c>
      <c r="O171" s="62">
        <v>3000</v>
      </c>
      <c r="P171" s="63">
        <f>Table224523689101112131415161718192021222423456723456891011121314151617[[#This Row],[PEMBULATAN]]*O171</f>
        <v>144000</v>
      </c>
    </row>
    <row r="172" spans="1:16" ht="30.75" customHeight="1" x14ac:dyDescent="0.2">
      <c r="A172" s="90"/>
      <c r="B172" s="74"/>
      <c r="C172" s="85" t="s">
        <v>2403</v>
      </c>
      <c r="D172" s="77" t="s">
        <v>426</v>
      </c>
      <c r="E172" s="13">
        <v>44425</v>
      </c>
      <c r="F172" s="75" t="s">
        <v>1452</v>
      </c>
      <c r="G172" s="13">
        <v>44427</v>
      </c>
      <c r="H172" s="76" t="s">
        <v>2180</v>
      </c>
      <c r="I172" s="15">
        <v>96</v>
      </c>
      <c r="J172" s="15">
        <v>63</v>
      </c>
      <c r="K172" s="15">
        <v>25</v>
      </c>
      <c r="L172" s="15">
        <v>32</v>
      </c>
      <c r="M172" s="80">
        <v>37.799999999999997</v>
      </c>
      <c r="N172" s="71">
        <v>38</v>
      </c>
      <c r="O172" s="62">
        <v>3000</v>
      </c>
      <c r="P172" s="63">
        <f>Table224523689101112131415161718192021222423456723456891011121314151617[[#This Row],[PEMBULATAN]]*O172</f>
        <v>114000</v>
      </c>
    </row>
    <row r="173" spans="1:16" ht="30.75" customHeight="1" x14ac:dyDescent="0.2">
      <c r="A173" s="90"/>
      <c r="B173" s="74"/>
      <c r="C173" s="85" t="s">
        <v>2404</v>
      </c>
      <c r="D173" s="77" t="s">
        <v>426</v>
      </c>
      <c r="E173" s="13">
        <v>44425</v>
      </c>
      <c r="F173" s="75" t="s">
        <v>1452</v>
      </c>
      <c r="G173" s="13">
        <v>44427</v>
      </c>
      <c r="H173" s="76" t="s">
        <v>2180</v>
      </c>
      <c r="I173" s="15">
        <v>100</v>
      </c>
      <c r="J173" s="15">
        <v>55</v>
      </c>
      <c r="K173" s="15">
        <v>30</v>
      </c>
      <c r="L173" s="15">
        <v>12</v>
      </c>
      <c r="M173" s="80">
        <v>41.25</v>
      </c>
      <c r="N173" s="71">
        <v>41</v>
      </c>
      <c r="O173" s="62">
        <v>3000</v>
      </c>
      <c r="P173" s="63">
        <f>Table224523689101112131415161718192021222423456723456891011121314151617[[#This Row],[PEMBULATAN]]*O173</f>
        <v>123000</v>
      </c>
    </row>
    <row r="174" spans="1:16" ht="30.75" customHeight="1" x14ac:dyDescent="0.2">
      <c r="A174" s="90"/>
      <c r="B174" s="74"/>
      <c r="C174" s="85" t="s">
        <v>2405</v>
      </c>
      <c r="D174" s="77" t="s">
        <v>426</v>
      </c>
      <c r="E174" s="13">
        <v>44425</v>
      </c>
      <c r="F174" s="75" t="s">
        <v>1452</v>
      </c>
      <c r="G174" s="13">
        <v>44427</v>
      </c>
      <c r="H174" s="76" t="s">
        <v>2180</v>
      </c>
      <c r="I174" s="15">
        <v>87</v>
      </c>
      <c r="J174" s="15">
        <v>57</v>
      </c>
      <c r="K174" s="15">
        <v>32</v>
      </c>
      <c r="L174" s="15">
        <v>27</v>
      </c>
      <c r="M174" s="80">
        <v>39.671999999999997</v>
      </c>
      <c r="N174" s="71">
        <v>40</v>
      </c>
      <c r="O174" s="62">
        <v>3000</v>
      </c>
      <c r="P174" s="63">
        <f>Table224523689101112131415161718192021222423456723456891011121314151617[[#This Row],[PEMBULATAN]]*O174</f>
        <v>120000</v>
      </c>
    </row>
    <row r="175" spans="1:16" ht="30.75" customHeight="1" x14ac:dyDescent="0.2">
      <c r="A175" s="90"/>
      <c r="B175" s="74"/>
      <c r="C175" s="85" t="s">
        <v>2406</v>
      </c>
      <c r="D175" s="77" t="s">
        <v>426</v>
      </c>
      <c r="E175" s="13">
        <v>44425</v>
      </c>
      <c r="F175" s="75" t="s">
        <v>1452</v>
      </c>
      <c r="G175" s="13">
        <v>44427</v>
      </c>
      <c r="H175" s="76" t="s">
        <v>2180</v>
      </c>
      <c r="I175" s="15">
        <v>79</v>
      </c>
      <c r="J175" s="15">
        <v>46</v>
      </c>
      <c r="K175" s="15">
        <v>35</v>
      </c>
      <c r="L175" s="15">
        <v>9</v>
      </c>
      <c r="M175" s="80">
        <v>31.797499999999999</v>
      </c>
      <c r="N175" s="71">
        <v>32</v>
      </c>
      <c r="O175" s="62">
        <v>3000</v>
      </c>
      <c r="P175" s="63">
        <f>Table224523689101112131415161718192021222423456723456891011121314151617[[#This Row],[PEMBULATAN]]*O175</f>
        <v>96000</v>
      </c>
    </row>
    <row r="176" spans="1:16" ht="30.75" customHeight="1" x14ac:dyDescent="0.2">
      <c r="A176" s="90"/>
      <c r="B176" s="74"/>
      <c r="C176" s="85" t="s">
        <v>2407</v>
      </c>
      <c r="D176" s="77" t="s">
        <v>426</v>
      </c>
      <c r="E176" s="13">
        <v>44425</v>
      </c>
      <c r="F176" s="75" t="s">
        <v>1452</v>
      </c>
      <c r="G176" s="13">
        <v>44427</v>
      </c>
      <c r="H176" s="76" t="s">
        <v>2180</v>
      </c>
      <c r="I176" s="15">
        <v>57</v>
      </c>
      <c r="J176" s="15">
        <v>39</v>
      </c>
      <c r="K176" s="15">
        <v>38</v>
      </c>
      <c r="L176" s="15">
        <v>12</v>
      </c>
      <c r="M176" s="80">
        <v>21.118500000000001</v>
      </c>
      <c r="N176" s="71">
        <v>21</v>
      </c>
      <c r="O176" s="62">
        <v>3000</v>
      </c>
      <c r="P176" s="63">
        <f>Table224523689101112131415161718192021222423456723456891011121314151617[[#This Row],[PEMBULATAN]]*O176</f>
        <v>63000</v>
      </c>
    </row>
    <row r="177" spans="1:16" ht="30.75" customHeight="1" x14ac:dyDescent="0.2">
      <c r="A177" s="90"/>
      <c r="B177" s="74"/>
      <c r="C177" s="85" t="s">
        <v>2408</v>
      </c>
      <c r="D177" s="77" t="s">
        <v>426</v>
      </c>
      <c r="E177" s="13">
        <v>44425</v>
      </c>
      <c r="F177" s="75" t="s">
        <v>1452</v>
      </c>
      <c r="G177" s="13">
        <v>44427</v>
      </c>
      <c r="H177" s="76" t="s">
        <v>2180</v>
      </c>
      <c r="I177" s="15">
        <v>88</v>
      </c>
      <c r="J177" s="15">
        <v>65</v>
      </c>
      <c r="K177" s="15">
        <v>20</v>
      </c>
      <c r="L177" s="15">
        <v>12</v>
      </c>
      <c r="M177" s="80">
        <v>28.6</v>
      </c>
      <c r="N177" s="71">
        <v>29</v>
      </c>
      <c r="O177" s="62">
        <v>3000</v>
      </c>
      <c r="P177" s="63">
        <f>Table224523689101112131415161718192021222423456723456891011121314151617[[#This Row],[PEMBULATAN]]*O177</f>
        <v>87000</v>
      </c>
    </row>
    <row r="178" spans="1:16" ht="30.75" customHeight="1" x14ac:dyDescent="0.2">
      <c r="A178" s="90"/>
      <c r="B178" s="74"/>
      <c r="C178" s="85" t="s">
        <v>2409</v>
      </c>
      <c r="D178" s="77" t="s">
        <v>426</v>
      </c>
      <c r="E178" s="13">
        <v>44425</v>
      </c>
      <c r="F178" s="75" t="s">
        <v>1452</v>
      </c>
      <c r="G178" s="13">
        <v>44427</v>
      </c>
      <c r="H178" s="76" t="s">
        <v>2180</v>
      </c>
      <c r="I178" s="15">
        <v>97</v>
      </c>
      <c r="J178" s="15">
        <v>58</v>
      </c>
      <c r="K178" s="15">
        <v>35</v>
      </c>
      <c r="L178" s="15">
        <v>27</v>
      </c>
      <c r="M178" s="80">
        <v>49.227499999999999</v>
      </c>
      <c r="N178" s="71">
        <v>49</v>
      </c>
      <c r="O178" s="62">
        <v>3000</v>
      </c>
      <c r="P178" s="63">
        <f>Table224523689101112131415161718192021222423456723456891011121314151617[[#This Row],[PEMBULATAN]]*O178</f>
        <v>147000</v>
      </c>
    </row>
    <row r="179" spans="1:16" ht="30.75" customHeight="1" x14ac:dyDescent="0.2">
      <c r="A179" s="90"/>
      <c r="B179" s="74"/>
      <c r="C179" s="85" t="s">
        <v>2410</v>
      </c>
      <c r="D179" s="77" t="s">
        <v>426</v>
      </c>
      <c r="E179" s="13">
        <v>44425</v>
      </c>
      <c r="F179" s="75" t="s">
        <v>1452</v>
      </c>
      <c r="G179" s="13">
        <v>44427</v>
      </c>
      <c r="H179" s="76" t="s">
        <v>2180</v>
      </c>
      <c r="I179" s="15">
        <v>41</v>
      </c>
      <c r="J179" s="15">
        <v>47</v>
      </c>
      <c r="K179" s="15">
        <v>18</v>
      </c>
      <c r="L179" s="15">
        <v>3</v>
      </c>
      <c r="M179" s="80">
        <v>8.6715</v>
      </c>
      <c r="N179" s="71">
        <v>9</v>
      </c>
      <c r="O179" s="62">
        <v>3000</v>
      </c>
      <c r="P179" s="63">
        <f>Table224523689101112131415161718192021222423456723456891011121314151617[[#This Row],[PEMBULATAN]]*O179</f>
        <v>27000</v>
      </c>
    </row>
    <row r="180" spans="1:16" ht="30.75" customHeight="1" x14ac:dyDescent="0.2">
      <c r="A180" s="90"/>
      <c r="B180" s="74"/>
      <c r="C180" s="85" t="s">
        <v>2411</v>
      </c>
      <c r="D180" s="77" t="s">
        <v>426</v>
      </c>
      <c r="E180" s="13">
        <v>44425</v>
      </c>
      <c r="F180" s="75" t="s">
        <v>1452</v>
      </c>
      <c r="G180" s="13">
        <v>44427</v>
      </c>
      <c r="H180" s="76" t="s">
        <v>2180</v>
      </c>
      <c r="I180" s="15">
        <v>64</v>
      </c>
      <c r="J180" s="15">
        <v>55</v>
      </c>
      <c r="K180" s="15">
        <v>22</v>
      </c>
      <c r="L180" s="15">
        <v>9</v>
      </c>
      <c r="M180" s="80">
        <v>19.36</v>
      </c>
      <c r="N180" s="71">
        <v>19</v>
      </c>
      <c r="O180" s="62">
        <v>3000</v>
      </c>
      <c r="P180" s="63">
        <f>Table224523689101112131415161718192021222423456723456891011121314151617[[#This Row],[PEMBULATAN]]*O180</f>
        <v>57000</v>
      </c>
    </row>
    <row r="181" spans="1:16" ht="30.75" customHeight="1" x14ac:dyDescent="0.2">
      <c r="A181" s="90"/>
      <c r="B181" s="74"/>
      <c r="C181" s="85" t="s">
        <v>2412</v>
      </c>
      <c r="D181" s="77" t="s">
        <v>426</v>
      </c>
      <c r="E181" s="13">
        <v>44425</v>
      </c>
      <c r="F181" s="75" t="s">
        <v>1452</v>
      </c>
      <c r="G181" s="13">
        <v>44427</v>
      </c>
      <c r="H181" s="76" t="s">
        <v>2180</v>
      </c>
      <c r="I181" s="15">
        <v>55</v>
      </c>
      <c r="J181" s="15">
        <v>36</v>
      </c>
      <c r="K181" s="15">
        <v>28</v>
      </c>
      <c r="L181" s="15">
        <v>8</v>
      </c>
      <c r="M181" s="80">
        <v>13.86</v>
      </c>
      <c r="N181" s="71">
        <v>14</v>
      </c>
      <c r="O181" s="62">
        <v>3000</v>
      </c>
      <c r="P181" s="63">
        <f>Table224523689101112131415161718192021222423456723456891011121314151617[[#This Row],[PEMBULATAN]]*O181</f>
        <v>42000</v>
      </c>
    </row>
    <row r="182" spans="1:16" ht="30.75" customHeight="1" x14ac:dyDescent="0.2">
      <c r="A182" s="90"/>
      <c r="B182" s="74"/>
      <c r="C182" s="85" t="s">
        <v>2413</v>
      </c>
      <c r="D182" s="77" t="s">
        <v>426</v>
      </c>
      <c r="E182" s="13">
        <v>44425</v>
      </c>
      <c r="F182" s="75" t="s">
        <v>1452</v>
      </c>
      <c r="G182" s="13">
        <v>44427</v>
      </c>
      <c r="H182" s="76" t="s">
        <v>2180</v>
      </c>
      <c r="I182" s="15">
        <v>47</v>
      </c>
      <c r="J182" s="15">
        <v>55</v>
      </c>
      <c r="K182" s="15">
        <v>26</v>
      </c>
      <c r="L182" s="15">
        <v>5</v>
      </c>
      <c r="M182" s="80">
        <v>16.802499999999998</v>
      </c>
      <c r="N182" s="71">
        <v>17</v>
      </c>
      <c r="O182" s="62">
        <v>3000</v>
      </c>
      <c r="P182" s="63">
        <f>Table224523689101112131415161718192021222423456723456891011121314151617[[#This Row],[PEMBULATAN]]*O182</f>
        <v>51000</v>
      </c>
    </row>
    <row r="183" spans="1:16" ht="30.75" customHeight="1" x14ac:dyDescent="0.2">
      <c r="A183" s="90"/>
      <c r="B183" s="74"/>
      <c r="C183" s="85" t="s">
        <v>2414</v>
      </c>
      <c r="D183" s="77" t="s">
        <v>426</v>
      </c>
      <c r="E183" s="13">
        <v>44425</v>
      </c>
      <c r="F183" s="75" t="s">
        <v>1452</v>
      </c>
      <c r="G183" s="13">
        <v>44427</v>
      </c>
      <c r="H183" s="76" t="s">
        <v>2180</v>
      </c>
      <c r="I183" s="15">
        <v>41</v>
      </c>
      <c r="J183" s="15">
        <v>36</v>
      </c>
      <c r="K183" s="15">
        <v>16</v>
      </c>
      <c r="L183" s="15">
        <v>1</v>
      </c>
      <c r="M183" s="80">
        <v>5.9039999999999999</v>
      </c>
      <c r="N183" s="71">
        <v>6</v>
      </c>
      <c r="O183" s="62">
        <v>3000</v>
      </c>
      <c r="P183" s="63">
        <f>Table224523689101112131415161718192021222423456723456891011121314151617[[#This Row],[PEMBULATAN]]*O183</f>
        <v>18000</v>
      </c>
    </row>
    <row r="184" spans="1:16" ht="30.75" customHeight="1" x14ac:dyDescent="0.2">
      <c r="A184" s="90"/>
      <c r="B184" s="74"/>
      <c r="C184" s="85" t="s">
        <v>2415</v>
      </c>
      <c r="D184" s="77" t="s">
        <v>426</v>
      </c>
      <c r="E184" s="13">
        <v>44425</v>
      </c>
      <c r="F184" s="75" t="s">
        <v>1452</v>
      </c>
      <c r="G184" s="13">
        <v>44427</v>
      </c>
      <c r="H184" s="76" t="s">
        <v>2180</v>
      </c>
      <c r="I184" s="15">
        <v>55</v>
      </c>
      <c r="J184" s="15">
        <v>36</v>
      </c>
      <c r="K184" s="15">
        <v>20</v>
      </c>
      <c r="L184" s="15">
        <v>5</v>
      </c>
      <c r="M184" s="80">
        <v>9.9</v>
      </c>
      <c r="N184" s="71">
        <v>10</v>
      </c>
      <c r="O184" s="62">
        <v>3000</v>
      </c>
      <c r="P184" s="63">
        <f>Table224523689101112131415161718192021222423456723456891011121314151617[[#This Row],[PEMBULATAN]]*O184</f>
        <v>30000</v>
      </c>
    </row>
    <row r="185" spans="1:16" ht="30.75" customHeight="1" x14ac:dyDescent="0.2">
      <c r="A185" s="90"/>
      <c r="B185" s="74"/>
      <c r="C185" s="85" t="s">
        <v>2416</v>
      </c>
      <c r="D185" s="77" t="s">
        <v>426</v>
      </c>
      <c r="E185" s="13">
        <v>44425</v>
      </c>
      <c r="F185" s="75" t="s">
        <v>1452</v>
      </c>
      <c r="G185" s="13">
        <v>44427</v>
      </c>
      <c r="H185" s="76" t="s">
        <v>2180</v>
      </c>
      <c r="I185" s="15">
        <v>40</v>
      </c>
      <c r="J185" s="15">
        <v>28</v>
      </c>
      <c r="K185" s="15">
        <v>23</v>
      </c>
      <c r="L185" s="15">
        <v>1</v>
      </c>
      <c r="M185" s="80">
        <v>6.44</v>
      </c>
      <c r="N185" s="71">
        <v>6</v>
      </c>
      <c r="O185" s="62">
        <v>3000</v>
      </c>
      <c r="P185" s="63">
        <f>Table224523689101112131415161718192021222423456723456891011121314151617[[#This Row],[PEMBULATAN]]*O185</f>
        <v>18000</v>
      </c>
    </row>
    <row r="186" spans="1:16" ht="30.75" customHeight="1" x14ac:dyDescent="0.2">
      <c r="A186" s="90"/>
      <c r="B186" s="74"/>
      <c r="C186" s="85" t="s">
        <v>2417</v>
      </c>
      <c r="D186" s="77" t="s">
        <v>426</v>
      </c>
      <c r="E186" s="13">
        <v>44425</v>
      </c>
      <c r="F186" s="75" t="s">
        <v>1452</v>
      </c>
      <c r="G186" s="13">
        <v>44427</v>
      </c>
      <c r="H186" s="76" t="s">
        <v>2180</v>
      </c>
      <c r="I186" s="15">
        <v>33</v>
      </c>
      <c r="J186" s="15">
        <v>33</v>
      </c>
      <c r="K186" s="15">
        <v>23</v>
      </c>
      <c r="L186" s="15">
        <v>5</v>
      </c>
      <c r="M186" s="80">
        <v>6.2617500000000001</v>
      </c>
      <c r="N186" s="71">
        <v>6</v>
      </c>
      <c r="O186" s="62">
        <v>3000</v>
      </c>
      <c r="P186" s="63">
        <f>Table224523689101112131415161718192021222423456723456891011121314151617[[#This Row],[PEMBULATAN]]*O186</f>
        <v>18000</v>
      </c>
    </row>
    <row r="187" spans="1:16" ht="30.75" customHeight="1" x14ac:dyDescent="0.2">
      <c r="A187" s="90"/>
      <c r="B187" s="74"/>
      <c r="C187" s="85" t="s">
        <v>2418</v>
      </c>
      <c r="D187" s="77" t="s">
        <v>426</v>
      </c>
      <c r="E187" s="13">
        <v>44425</v>
      </c>
      <c r="F187" s="75" t="s">
        <v>1452</v>
      </c>
      <c r="G187" s="13">
        <v>44427</v>
      </c>
      <c r="H187" s="76" t="s">
        <v>2180</v>
      </c>
      <c r="I187" s="15">
        <v>72</v>
      </c>
      <c r="J187" s="15">
        <v>30</v>
      </c>
      <c r="K187" s="15">
        <v>5</v>
      </c>
      <c r="L187" s="15">
        <v>2</v>
      </c>
      <c r="M187" s="80">
        <v>2.7</v>
      </c>
      <c r="N187" s="71">
        <v>3</v>
      </c>
      <c r="O187" s="62">
        <v>3000</v>
      </c>
      <c r="P187" s="63">
        <f>Table224523689101112131415161718192021222423456723456891011121314151617[[#This Row],[PEMBULATAN]]*O187</f>
        <v>9000</v>
      </c>
    </row>
    <row r="188" spans="1:16" ht="30.75" customHeight="1" x14ac:dyDescent="0.2">
      <c r="A188" s="90"/>
      <c r="B188" s="74"/>
      <c r="C188" s="85" t="s">
        <v>2419</v>
      </c>
      <c r="D188" s="77" t="s">
        <v>426</v>
      </c>
      <c r="E188" s="13">
        <v>44425</v>
      </c>
      <c r="F188" s="75" t="s">
        <v>1452</v>
      </c>
      <c r="G188" s="13">
        <v>44427</v>
      </c>
      <c r="H188" s="76" t="s">
        <v>2180</v>
      </c>
      <c r="I188" s="15">
        <v>35</v>
      </c>
      <c r="J188" s="15">
        <v>28</v>
      </c>
      <c r="K188" s="15">
        <v>28</v>
      </c>
      <c r="L188" s="15">
        <v>12</v>
      </c>
      <c r="M188" s="80">
        <v>6.86</v>
      </c>
      <c r="N188" s="71">
        <v>12</v>
      </c>
      <c r="O188" s="62">
        <v>3000</v>
      </c>
      <c r="P188" s="63">
        <f>Table224523689101112131415161718192021222423456723456891011121314151617[[#This Row],[PEMBULATAN]]*O188</f>
        <v>36000</v>
      </c>
    </row>
    <row r="189" spans="1:16" ht="30.75" customHeight="1" x14ac:dyDescent="0.2">
      <c r="A189" s="90"/>
      <c r="B189" s="74"/>
      <c r="C189" s="85" t="s">
        <v>2420</v>
      </c>
      <c r="D189" s="77" t="s">
        <v>426</v>
      </c>
      <c r="E189" s="13">
        <v>44425</v>
      </c>
      <c r="F189" s="75" t="s">
        <v>1452</v>
      </c>
      <c r="G189" s="13">
        <v>44427</v>
      </c>
      <c r="H189" s="76" t="s">
        <v>2180</v>
      </c>
      <c r="I189" s="15">
        <v>96</v>
      </c>
      <c r="J189" s="15">
        <v>29</v>
      </c>
      <c r="K189" s="15">
        <v>6</v>
      </c>
      <c r="L189" s="15">
        <v>2</v>
      </c>
      <c r="M189" s="80">
        <v>4.1760000000000002</v>
      </c>
      <c r="N189" s="71">
        <v>4</v>
      </c>
      <c r="O189" s="62">
        <v>3000</v>
      </c>
      <c r="P189" s="63">
        <f>Table224523689101112131415161718192021222423456723456891011121314151617[[#This Row],[PEMBULATAN]]*O189</f>
        <v>12000</v>
      </c>
    </row>
    <row r="190" spans="1:16" ht="30.75" customHeight="1" x14ac:dyDescent="0.2">
      <c r="A190" s="90"/>
      <c r="B190" s="74"/>
      <c r="C190" s="85" t="s">
        <v>2421</v>
      </c>
      <c r="D190" s="77" t="s">
        <v>426</v>
      </c>
      <c r="E190" s="13">
        <v>44425</v>
      </c>
      <c r="F190" s="75" t="s">
        <v>1452</v>
      </c>
      <c r="G190" s="13">
        <v>44427</v>
      </c>
      <c r="H190" s="76" t="s">
        <v>2180</v>
      </c>
      <c r="I190" s="15">
        <v>98</v>
      </c>
      <c r="J190" s="15">
        <v>28</v>
      </c>
      <c r="K190" s="15">
        <v>7</v>
      </c>
      <c r="L190" s="15">
        <v>2</v>
      </c>
      <c r="M190" s="80">
        <v>4.8019999999999996</v>
      </c>
      <c r="N190" s="71">
        <v>5</v>
      </c>
      <c r="O190" s="62">
        <v>3000</v>
      </c>
      <c r="P190" s="63">
        <f>Table224523689101112131415161718192021222423456723456891011121314151617[[#This Row],[PEMBULATAN]]*O190</f>
        <v>15000</v>
      </c>
    </row>
    <row r="191" spans="1:16" ht="30.75" customHeight="1" x14ac:dyDescent="0.2">
      <c r="A191" s="90"/>
      <c r="B191" s="74"/>
      <c r="C191" s="85" t="s">
        <v>2422</v>
      </c>
      <c r="D191" s="77" t="s">
        <v>426</v>
      </c>
      <c r="E191" s="13">
        <v>44425</v>
      </c>
      <c r="F191" s="75" t="s">
        <v>1452</v>
      </c>
      <c r="G191" s="13">
        <v>44427</v>
      </c>
      <c r="H191" s="76" t="s">
        <v>2180</v>
      </c>
      <c r="I191" s="15">
        <v>67</v>
      </c>
      <c r="J191" s="15">
        <v>33</v>
      </c>
      <c r="K191" s="15">
        <v>29</v>
      </c>
      <c r="L191" s="15">
        <v>3</v>
      </c>
      <c r="M191" s="80">
        <v>16.02975</v>
      </c>
      <c r="N191" s="71">
        <v>16</v>
      </c>
      <c r="O191" s="62">
        <v>3000</v>
      </c>
      <c r="P191" s="63">
        <f>Table224523689101112131415161718192021222423456723456891011121314151617[[#This Row],[PEMBULATAN]]*O191</f>
        <v>48000</v>
      </c>
    </row>
    <row r="192" spans="1:16" ht="30.75" customHeight="1" x14ac:dyDescent="0.2">
      <c r="A192" s="90"/>
      <c r="B192" s="74"/>
      <c r="C192" s="85" t="s">
        <v>2423</v>
      </c>
      <c r="D192" s="77" t="s">
        <v>426</v>
      </c>
      <c r="E192" s="13">
        <v>44425</v>
      </c>
      <c r="F192" s="75" t="s">
        <v>1452</v>
      </c>
      <c r="G192" s="13">
        <v>44427</v>
      </c>
      <c r="H192" s="76" t="s">
        <v>2180</v>
      </c>
      <c r="I192" s="15">
        <v>84</v>
      </c>
      <c r="J192" s="15">
        <v>65</v>
      </c>
      <c r="K192" s="15">
        <v>17</v>
      </c>
      <c r="L192" s="15">
        <v>13</v>
      </c>
      <c r="M192" s="80">
        <v>23.204999999999998</v>
      </c>
      <c r="N192" s="71">
        <v>23</v>
      </c>
      <c r="O192" s="62">
        <v>3000</v>
      </c>
      <c r="P192" s="63">
        <f>Table224523689101112131415161718192021222423456723456891011121314151617[[#This Row],[PEMBULATAN]]*O192</f>
        <v>69000</v>
      </c>
    </row>
    <row r="193" spans="1:16" ht="30.75" customHeight="1" x14ac:dyDescent="0.2">
      <c r="A193" s="90"/>
      <c r="B193" s="74"/>
      <c r="C193" s="85" t="s">
        <v>2424</v>
      </c>
      <c r="D193" s="77" t="s">
        <v>426</v>
      </c>
      <c r="E193" s="13">
        <v>44425</v>
      </c>
      <c r="F193" s="75" t="s">
        <v>1452</v>
      </c>
      <c r="G193" s="13">
        <v>44427</v>
      </c>
      <c r="H193" s="76" t="s">
        <v>2180</v>
      </c>
      <c r="I193" s="15">
        <v>48</v>
      </c>
      <c r="J193" s="15">
        <v>48</v>
      </c>
      <c r="K193" s="15">
        <v>32</v>
      </c>
      <c r="L193" s="15">
        <v>1</v>
      </c>
      <c r="M193" s="80">
        <v>18.431999999999999</v>
      </c>
      <c r="N193" s="71">
        <v>18</v>
      </c>
      <c r="O193" s="62">
        <v>3000</v>
      </c>
      <c r="P193" s="63">
        <f>Table224523689101112131415161718192021222423456723456891011121314151617[[#This Row],[PEMBULATAN]]*O193</f>
        <v>54000</v>
      </c>
    </row>
    <row r="194" spans="1:16" ht="30.75" customHeight="1" x14ac:dyDescent="0.2">
      <c r="A194" s="90"/>
      <c r="B194" s="74"/>
      <c r="C194" s="85" t="s">
        <v>2425</v>
      </c>
      <c r="D194" s="77" t="s">
        <v>426</v>
      </c>
      <c r="E194" s="13">
        <v>44425</v>
      </c>
      <c r="F194" s="75" t="s">
        <v>1452</v>
      </c>
      <c r="G194" s="13">
        <v>44427</v>
      </c>
      <c r="H194" s="76" t="s">
        <v>2180</v>
      </c>
      <c r="I194" s="15">
        <v>39</v>
      </c>
      <c r="J194" s="15">
        <v>30</v>
      </c>
      <c r="K194" s="15">
        <v>28</v>
      </c>
      <c r="L194" s="15">
        <v>8</v>
      </c>
      <c r="M194" s="80">
        <v>8.19</v>
      </c>
      <c r="N194" s="71">
        <v>8</v>
      </c>
      <c r="O194" s="62">
        <v>3000</v>
      </c>
      <c r="P194" s="63">
        <f>Table224523689101112131415161718192021222423456723456891011121314151617[[#This Row],[PEMBULATAN]]*O194</f>
        <v>24000</v>
      </c>
    </row>
    <row r="195" spans="1:16" ht="30.75" customHeight="1" x14ac:dyDescent="0.2">
      <c r="A195" s="90"/>
      <c r="B195" s="74"/>
      <c r="C195" s="85" t="s">
        <v>2426</v>
      </c>
      <c r="D195" s="77" t="s">
        <v>426</v>
      </c>
      <c r="E195" s="13">
        <v>44425</v>
      </c>
      <c r="F195" s="75" t="s">
        <v>1452</v>
      </c>
      <c r="G195" s="13">
        <v>44427</v>
      </c>
      <c r="H195" s="76" t="s">
        <v>2180</v>
      </c>
      <c r="I195" s="15">
        <v>100</v>
      </c>
      <c r="J195" s="15">
        <v>13</v>
      </c>
      <c r="K195" s="15">
        <v>9</v>
      </c>
      <c r="L195" s="15">
        <v>3</v>
      </c>
      <c r="M195" s="80">
        <v>2.9249999999999998</v>
      </c>
      <c r="N195" s="71">
        <v>3</v>
      </c>
      <c r="O195" s="62">
        <v>3000</v>
      </c>
      <c r="P195" s="63">
        <f>Table224523689101112131415161718192021222423456723456891011121314151617[[#This Row],[PEMBULATAN]]*O195</f>
        <v>9000</v>
      </c>
    </row>
    <row r="196" spans="1:16" ht="30.75" customHeight="1" x14ac:dyDescent="0.2">
      <c r="A196" s="90"/>
      <c r="B196" s="74"/>
      <c r="C196" s="85" t="s">
        <v>2427</v>
      </c>
      <c r="D196" s="77" t="s">
        <v>426</v>
      </c>
      <c r="E196" s="13">
        <v>44425</v>
      </c>
      <c r="F196" s="75" t="s">
        <v>1452</v>
      </c>
      <c r="G196" s="13">
        <v>44427</v>
      </c>
      <c r="H196" s="76" t="s">
        <v>2180</v>
      </c>
      <c r="I196" s="15">
        <v>43</v>
      </c>
      <c r="J196" s="15">
        <v>9</v>
      </c>
      <c r="K196" s="15">
        <v>6</v>
      </c>
      <c r="L196" s="15">
        <v>1</v>
      </c>
      <c r="M196" s="80">
        <v>0.58050000000000002</v>
      </c>
      <c r="N196" s="71">
        <v>1</v>
      </c>
      <c r="O196" s="62">
        <v>3000</v>
      </c>
      <c r="P196" s="63">
        <f>Table224523689101112131415161718192021222423456723456891011121314151617[[#This Row],[PEMBULATAN]]*O196</f>
        <v>3000</v>
      </c>
    </row>
    <row r="197" spans="1:16" ht="30.75" customHeight="1" x14ac:dyDescent="0.2">
      <c r="A197" s="90"/>
      <c r="B197" s="74"/>
      <c r="C197" s="85" t="s">
        <v>2428</v>
      </c>
      <c r="D197" s="77" t="s">
        <v>426</v>
      </c>
      <c r="E197" s="13">
        <v>44425</v>
      </c>
      <c r="F197" s="75" t="s">
        <v>1452</v>
      </c>
      <c r="G197" s="13">
        <v>44427</v>
      </c>
      <c r="H197" s="76" t="s">
        <v>2180</v>
      </c>
      <c r="I197" s="15">
        <v>153</v>
      </c>
      <c r="J197" s="15">
        <v>10</v>
      </c>
      <c r="K197" s="15">
        <v>6</v>
      </c>
      <c r="L197" s="15">
        <v>2</v>
      </c>
      <c r="M197" s="80">
        <v>2.2949999999999999</v>
      </c>
      <c r="N197" s="71">
        <v>2</v>
      </c>
      <c r="O197" s="62">
        <v>3000</v>
      </c>
      <c r="P197" s="63">
        <f>Table224523689101112131415161718192021222423456723456891011121314151617[[#This Row],[PEMBULATAN]]*O197</f>
        <v>6000</v>
      </c>
    </row>
    <row r="198" spans="1:16" ht="30.75" customHeight="1" x14ac:dyDescent="0.2">
      <c r="A198" s="90"/>
      <c r="B198" s="74"/>
      <c r="C198" s="85" t="s">
        <v>2429</v>
      </c>
      <c r="D198" s="77" t="s">
        <v>426</v>
      </c>
      <c r="E198" s="13">
        <v>44425</v>
      </c>
      <c r="F198" s="75" t="s">
        <v>1452</v>
      </c>
      <c r="G198" s="13">
        <v>44427</v>
      </c>
      <c r="H198" s="76" t="s">
        <v>2180</v>
      </c>
      <c r="I198" s="15">
        <v>153</v>
      </c>
      <c r="J198" s="15">
        <v>9</v>
      </c>
      <c r="K198" s="15">
        <v>7</v>
      </c>
      <c r="L198" s="15">
        <v>1</v>
      </c>
      <c r="M198" s="80">
        <v>2.4097499999999998</v>
      </c>
      <c r="N198" s="71">
        <v>2</v>
      </c>
      <c r="O198" s="62">
        <v>3000</v>
      </c>
      <c r="P198" s="63">
        <f>Table224523689101112131415161718192021222423456723456891011121314151617[[#This Row],[PEMBULATAN]]*O198</f>
        <v>6000</v>
      </c>
    </row>
    <row r="199" spans="1:16" ht="30.75" customHeight="1" x14ac:dyDescent="0.2">
      <c r="A199" s="90"/>
      <c r="B199" s="74"/>
      <c r="C199" s="85" t="s">
        <v>2430</v>
      </c>
      <c r="D199" s="77" t="s">
        <v>426</v>
      </c>
      <c r="E199" s="13">
        <v>44425</v>
      </c>
      <c r="F199" s="75" t="s">
        <v>1452</v>
      </c>
      <c r="G199" s="13">
        <v>44427</v>
      </c>
      <c r="H199" s="76" t="s">
        <v>2180</v>
      </c>
      <c r="I199" s="15">
        <v>127</v>
      </c>
      <c r="J199" s="15">
        <v>6</v>
      </c>
      <c r="K199" s="15">
        <v>6</v>
      </c>
      <c r="L199" s="15">
        <v>1</v>
      </c>
      <c r="M199" s="80">
        <v>1.143</v>
      </c>
      <c r="N199" s="71">
        <v>1</v>
      </c>
      <c r="O199" s="62">
        <v>3000</v>
      </c>
      <c r="P199" s="63">
        <f>Table224523689101112131415161718192021222423456723456891011121314151617[[#This Row],[PEMBULATAN]]*O199</f>
        <v>3000</v>
      </c>
    </row>
    <row r="200" spans="1:16" ht="30.75" customHeight="1" x14ac:dyDescent="0.2">
      <c r="A200" s="90"/>
      <c r="B200" s="74"/>
      <c r="C200" s="85" t="s">
        <v>2431</v>
      </c>
      <c r="D200" s="77" t="s">
        <v>426</v>
      </c>
      <c r="E200" s="13">
        <v>44425</v>
      </c>
      <c r="F200" s="75" t="s">
        <v>1452</v>
      </c>
      <c r="G200" s="13">
        <v>44427</v>
      </c>
      <c r="H200" s="76" t="s">
        <v>2180</v>
      </c>
      <c r="I200" s="15">
        <v>102</v>
      </c>
      <c r="J200" s="15">
        <v>12</v>
      </c>
      <c r="K200" s="15">
        <v>9</v>
      </c>
      <c r="L200" s="15">
        <v>2</v>
      </c>
      <c r="M200" s="80">
        <v>2.754</v>
      </c>
      <c r="N200" s="71">
        <v>3</v>
      </c>
      <c r="O200" s="62">
        <v>3000</v>
      </c>
      <c r="P200" s="63">
        <f>Table224523689101112131415161718192021222423456723456891011121314151617[[#This Row],[PEMBULATAN]]*O200</f>
        <v>9000</v>
      </c>
    </row>
    <row r="201" spans="1:16" ht="30.75" customHeight="1" x14ac:dyDescent="0.2">
      <c r="A201" s="90"/>
      <c r="B201" s="74"/>
      <c r="C201" s="85" t="s">
        <v>2432</v>
      </c>
      <c r="D201" s="77" t="s">
        <v>426</v>
      </c>
      <c r="E201" s="13">
        <v>44425</v>
      </c>
      <c r="F201" s="75" t="s">
        <v>1452</v>
      </c>
      <c r="G201" s="13">
        <v>44427</v>
      </c>
      <c r="H201" s="76" t="s">
        <v>2180</v>
      </c>
      <c r="I201" s="15">
        <v>35</v>
      </c>
      <c r="J201" s="15">
        <v>27</v>
      </c>
      <c r="K201" s="15">
        <v>29</v>
      </c>
      <c r="L201" s="15">
        <v>2</v>
      </c>
      <c r="M201" s="80">
        <v>6.8512500000000003</v>
      </c>
      <c r="N201" s="71">
        <v>7</v>
      </c>
      <c r="O201" s="62">
        <v>3000</v>
      </c>
      <c r="P201" s="63">
        <f>Table224523689101112131415161718192021222423456723456891011121314151617[[#This Row],[PEMBULATAN]]*O201</f>
        <v>21000</v>
      </c>
    </row>
    <row r="202" spans="1:16" ht="30.75" customHeight="1" x14ac:dyDescent="0.2">
      <c r="A202" s="90"/>
      <c r="B202" s="74"/>
      <c r="C202" s="85" t="s">
        <v>2433</v>
      </c>
      <c r="D202" s="77" t="s">
        <v>426</v>
      </c>
      <c r="E202" s="13">
        <v>44425</v>
      </c>
      <c r="F202" s="75" t="s">
        <v>1452</v>
      </c>
      <c r="G202" s="13">
        <v>44427</v>
      </c>
      <c r="H202" s="76" t="s">
        <v>2180</v>
      </c>
      <c r="I202" s="15">
        <v>52</v>
      </c>
      <c r="J202" s="15">
        <v>27</v>
      </c>
      <c r="K202" s="15">
        <v>27</v>
      </c>
      <c r="L202" s="15">
        <v>1</v>
      </c>
      <c r="M202" s="80">
        <v>9.4770000000000003</v>
      </c>
      <c r="N202" s="71">
        <v>9</v>
      </c>
      <c r="O202" s="62">
        <v>3000</v>
      </c>
      <c r="P202" s="63">
        <f>Table224523689101112131415161718192021222423456723456891011121314151617[[#This Row],[PEMBULATAN]]*O202</f>
        <v>27000</v>
      </c>
    </row>
    <row r="203" spans="1:16" ht="30.75" customHeight="1" x14ac:dyDescent="0.2">
      <c r="A203" s="90"/>
      <c r="B203" s="74"/>
      <c r="C203" s="85" t="s">
        <v>2434</v>
      </c>
      <c r="D203" s="77" t="s">
        <v>426</v>
      </c>
      <c r="E203" s="13">
        <v>44425</v>
      </c>
      <c r="F203" s="75" t="s">
        <v>1452</v>
      </c>
      <c r="G203" s="13">
        <v>44427</v>
      </c>
      <c r="H203" s="76" t="s">
        <v>2180</v>
      </c>
      <c r="I203" s="15">
        <v>83</v>
      </c>
      <c r="J203" s="15">
        <v>30</v>
      </c>
      <c r="K203" s="15">
        <v>17</v>
      </c>
      <c r="L203" s="15">
        <v>5</v>
      </c>
      <c r="M203" s="80">
        <v>10.5825</v>
      </c>
      <c r="N203" s="71">
        <v>11</v>
      </c>
      <c r="O203" s="62">
        <v>3000</v>
      </c>
      <c r="P203" s="63">
        <f>Table224523689101112131415161718192021222423456723456891011121314151617[[#This Row],[PEMBULATAN]]*O203</f>
        <v>33000</v>
      </c>
    </row>
    <row r="204" spans="1:16" ht="30.75" customHeight="1" x14ac:dyDescent="0.2">
      <c r="A204" s="90"/>
      <c r="B204" s="74"/>
      <c r="C204" s="85" t="s">
        <v>2435</v>
      </c>
      <c r="D204" s="77" t="s">
        <v>426</v>
      </c>
      <c r="E204" s="13">
        <v>44425</v>
      </c>
      <c r="F204" s="75" t="s">
        <v>1452</v>
      </c>
      <c r="G204" s="13">
        <v>44427</v>
      </c>
      <c r="H204" s="76" t="s">
        <v>2180</v>
      </c>
      <c r="I204" s="15">
        <v>57</v>
      </c>
      <c r="J204" s="15">
        <v>60</v>
      </c>
      <c r="K204" s="15">
        <v>33</v>
      </c>
      <c r="L204" s="15">
        <v>16</v>
      </c>
      <c r="M204" s="80">
        <v>28.215</v>
      </c>
      <c r="N204" s="71">
        <v>28</v>
      </c>
      <c r="O204" s="62">
        <v>3000</v>
      </c>
      <c r="P204" s="63">
        <f>Table224523689101112131415161718192021222423456723456891011121314151617[[#This Row],[PEMBULATAN]]*O204</f>
        <v>84000</v>
      </c>
    </row>
    <row r="205" spans="1:16" ht="30.75" customHeight="1" x14ac:dyDescent="0.2">
      <c r="A205" s="90"/>
      <c r="B205" s="74"/>
      <c r="C205" s="85" t="s">
        <v>2436</v>
      </c>
      <c r="D205" s="77" t="s">
        <v>426</v>
      </c>
      <c r="E205" s="13">
        <v>44425</v>
      </c>
      <c r="F205" s="75" t="s">
        <v>1452</v>
      </c>
      <c r="G205" s="13">
        <v>44427</v>
      </c>
      <c r="H205" s="76" t="s">
        <v>2180</v>
      </c>
      <c r="I205" s="15">
        <v>171</v>
      </c>
      <c r="J205" s="15">
        <v>15</v>
      </c>
      <c r="K205" s="15">
        <v>15</v>
      </c>
      <c r="L205" s="15">
        <v>5</v>
      </c>
      <c r="M205" s="80">
        <v>9.6187500000000004</v>
      </c>
      <c r="N205" s="71">
        <v>10</v>
      </c>
      <c r="O205" s="62">
        <v>3000</v>
      </c>
      <c r="P205" s="63">
        <f>Table224523689101112131415161718192021222423456723456891011121314151617[[#This Row],[PEMBULATAN]]*O205</f>
        <v>30000</v>
      </c>
    </row>
    <row r="206" spans="1:16" ht="30.75" customHeight="1" x14ac:dyDescent="0.2">
      <c r="A206" s="90"/>
      <c r="B206" s="74"/>
      <c r="C206" s="85" t="s">
        <v>2437</v>
      </c>
      <c r="D206" s="77" t="s">
        <v>426</v>
      </c>
      <c r="E206" s="13">
        <v>44425</v>
      </c>
      <c r="F206" s="75" t="s">
        <v>1452</v>
      </c>
      <c r="G206" s="13">
        <v>44427</v>
      </c>
      <c r="H206" s="76" t="s">
        <v>2180</v>
      </c>
      <c r="I206" s="15">
        <v>85</v>
      </c>
      <c r="J206" s="15">
        <v>64</v>
      </c>
      <c r="K206" s="15">
        <v>40</v>
      </c>
      <c r="L206" s="15">
        <v>16</v>
      </c>
      <c r="M206" s="80">
        <v>54.4</v>
      </c>
      <c r="N206" s="71">
        <v>54</v>
      </c>
      <c r="O206" s="62">
        <v>3000</v>
      </c>
      <c r="P206" s="63">
        <f>Table224523689101112131415161718192021222423456723456891011121314151617[[#This Row],[PEMBULATAN]]*O206</f>
        <v>162000</v>
      </c>
    </row>
    <row r="207" spans="1:16" ht="30.75" customHeight="1" x14ac:dyDescent="0.2">
      <c r="A207" s="90"/>
      <c r="B207" s="74"/>
      <c r="C207" s="85" t="s">
        <v>2438</v>
      </c>
      <c r="D207" s="77" t="s">
        <v>426</v>
      </c>
      <c r="E207" s="13">
        <v>44425</v>
      </c>
      <c r="F207" s="75" t="s">
        <v>1452</v>
      </c>
      <c r="G207" s="13">
        <v>44427</v>
      </c>
      <c r="H207" s="76" t="s">
        <v>2180</v>
      </c>
      <c r="I207" s="15">
        <v>90</v>
      </c>
      <c r="J207" s="15">
        <v>35</v>
      </c>
      <c r="K207" s="15">
        <v>18</v>
      </c>
      <c r="L207" s="15">
        <v>4</v>
      </c>
      <c r="M207" s="80">
        <v>14.175000000000001</v>
      </c>
      <c r="N207" s="71">
        <v>14</v>
      </c>
      <c r="O207" s="62">
        <v>3000</v>
      </c>
      <c r="P207" s="63">
        <f>Table224523689101112131415161718192021222423456723456891011121314151617[[#This Row],[PEMBULATAN]]*O207</f>
        <v>42000</v>
      </c>
    </row>
    <row r="208" spans="1:16" ht="30.75" customHeight="1" x14ac:dyDescent="0.2">
      <c r="A208" s="90"/>
      <c r="B208" s="74"/>
      <c r="C208" s="85" t="s">
        <v>2439</v>
      </c>
      <c r="D208" s="77" t="s">
        <v>426</v>
      </c>
      <c r="E208" s="13">
        <v>44425</v>
      </c>
      <c r="F208" s="75" t="s">
        <v>1452</v>
      </c>
      <c r="G208" s="13">
        <v>44427</v>
      </c>
      <c r="H208" s="76" t="s">
        <v>2180</v>
      </c>
      <c r="I208" s="15">
        <v>47</v>
      </c>
      <c r="J208" s="15">
        <v>47</v>
      </c>
      <c r="K208" s="15">
        <v>35</v>
      </c>
      <c r="L208" s="15">
        <v>1</v>
      </c>
      <c r="M208" s="80">
        <v>19.328749999999999</v>
      </c>
      <c r="N208" s="71">
        <v>19</v>
      </c>
      <c r="O208" s="62">
        <v>3000</v>
      </c>
      <c r="P208" s="63">
        <f>Table224523689101112131415161718192021222423456723456891011121314151617[[#This Row],[PEMBULATAN]]*O208</f>
        <v>57000</v>
      </c>
    </row>
    <row r="209" spans="1:16" ht="30.75" customHeight="1" x14ac:dyDescent="0.2">
      <c r="A209" s="90"/>
      <c r="B209" s="74"/>
      <c r="C209" s="85" t="s">
        <v>2440</v>
      </c>
      <c r="D209" s="77" t="s">
        <v>426</v>
      </c>
      <c r="E209" s="13">
        <v>44425</v>
      </c>
      <c r="F209" s="75" t="s">
        <v>1452</v>
      </c>
      <c r="G209" s="13">
        <v>44427</v>
      </c>
      <c r="H209" s="76" t="s">
        <v>2180</v>
      </c>
      <c r="I209" s="15">
        <v>142</v>
      </c>
      <c r="J209" s="15">
        <v>25</v>
      </c>
      <c r="K209" s="15">
        <v>12</v>
      </c>
      <c r="L209" s="15">
        <v>3</v>
      </c>
      <c r="M209" s="80">
        <v>10.65</v>
      </c>
      <c r="N209" s="71">
        <v>11</v>
      </c>
      <c r="O209" s="62">
        <v>3000</v>
      </c>
      <c r="P209" s="63">
        <f>Table224523689101112131415161718192021222423456723456891011121314151617[[#This Row],[PEMBULATAN]]*O209</f>
        <v>33000</v>
      </c>
    </row>
    <row r="210" spans="1:16" ht="30.75" customHeight="1" x14ac:dyDescent="0.2">
      <c r="A210" s="90"/>
      <c r="B210" s="74"/>
      <c r="C210" s="85" t="s">
        <v>2441</v>
      </c>
      <c r="D210" s="77" t="s">
        <v>426</v>
      </c>
      <c r="E210" s="13">
        <v>44425</v>
      </c>
      <c r="F210" s="75" t="s">
        <v>1452</v>
      </c>
      <c r="G210" s="13">
        <v>44427</v>
      </c>
      <c r="H210" s="76" t="s">
        <v>2180</v>
      </c>
      <c r="I210" s="15">
        <v>154</v>
      </c>
      <c r="J210" s="15">
        <v>12</v>
      </c>
      <c r="K210" s="15">
        <v>8</v>
      </c>
      <c r="L210" s="15">
        <v>3</v>
      </c>
      <c r="M210" s="80">
        <v>3.6960000000000002</v>
      </c>
      <c r="N210" s="71">
        <v>4</v>
      </c>
      <c r="O210" s="62">
        <v>3000</v>
      </c>
      <c r="P210" s="63">
        <f>Table224523689101112131415161718192021222423456723456891011121314151617[[#This Row],[PEMBULATAN]]*O210</f>
        <v>12000</v>
      </c>
    </row>
    <row r="211" spans="1:16" ht="30.75" customHeight="1" x14ac:dyDescent="0.2">
      <c r="A211" s="90"/>
      <c r="B211" s="74"/>
      <c r="C211" s="85" t="s">
        <v>2442</v>
      </c>
      <c r="D211" s="77" t="s">
        <v>426</v>
      </c>
      <c r="E211" s="13">
        <v>44425</v>
      </c>
      <c r="F211" s="75" t="s">
        <v>1452</v>
      </c>
      <c r="G211" s="13">
        <v>44427</v>
      </c>
      <c r="H211" s="76" t="s">
        <v>2180</v>
      </c>
      <c r="I211" s="15">
        <v>126</v>
      </c>
      <c r="J211" s="15">
        <v>8</v>
      </c>
      <c r="K211" s="15">
        <v>8</v>
      </c>
      <c r="L211" s="15">
        <v>1</v>
      </c>
      <c r="M211" s="80">
        <v>2.016</v>
      </c>
      <c r="N211" s="71">
        <v>2</v>
      </c>
      <c r="O211" s="62">
        <v>3000</v>
      </c>
      <c r="P211" s="63">
        <f>Table224523689101112131415161718192021222423456723456891011121314151617[[#This Row],[PEMBULATAN]]*O211</f>
        <v>6000</v>
      </c>
    </row>
    <row r="212" spans="1:16" ht="30.75" customHeight="1" x14ac:dyDescent="0.2">
      <c r="A212" s="90"/>
      <c r="B212" s="74"/>
      <c r="C212" s="85" t="s">
        <v>2443</v>
      </c>
      <c r="D212" s="77" t="s">
        <v>426</v>
      </c>
      <c r="E212" s="13">
        <v>44425</v>
      </c>
      <c r="F212" s="75" t="s">
        <v>1452</v>
      </c>
      <c r="G212" s="13">
        <v>44427</v>
      </c>
      <c r="H212" s="76" t="s">
        <v>2180</v>
      </c>
      <c r="I212" s="15">
        <v>151</v>
      </c>
      <c r="J212" s="15">
        <v>12</v>
      </c>
      <c r="K212" s="15">
        <v>12</v>
      </c>
      <c r="L212" s="15">
        <v>1</v>
      </c>
      <c r="M212" s="80">
        <v>5.4359999999999999</v>
      </c>
      <c r="N212" s="71">
        <v>5</v>
      </c>
      <c r="O212" s="62">
        <v>3000</v>
      </c>
      <c r="P212" s="63">
        <f>Table224523689101112131415161718192021222423456723456891011121314151617[[#This Row],[PEMBULATAN]]*O212</f>
        <v>15000</v>
      </c>
    </row>
    <row r="213" spans="1:16" ht="30.75" customHeight="1" x14ac:dyDescent="0.2">
      <c r="A213" s="90"/>
      <c r="B213" s="74"/>
      <c r="C213" s="85" t="s">
        <v>2444</v>
      </c>
      <c r="D213" s="77" t="s">
        <v>426</v>
      </c>
      <c r="E213" s="13">
        <v>44425</v>
      </c>
      <c r="F213" s="75" t="s">
        <v>1452</v>
      </c>
      <c r="G213" s="13">
        <v>44427</v>
      </c>
      <c r="H213" s="76" t="s">
        <v>2180</v>
      </c>
      <c r="I213" s="15">
        <v>67</v>
      </c>
      <c r="J213" s="15">
        <v>52</v>
      </c>
      <c r="K213" s="15">
        <v>6</v>
      </c>
      <c r="L213" s="15">
        <v>3</v>
      </c>
      <c r="M213" s="80">
        <v>5.226</v>
      </c>
      <c r="N213" s="71">
        <v>5</v>
      </c>
      <c r="O213" s="62">
        <v>3000</v>
      </c>
      <c r="P213" s="63">
        <f>Table224523689101112131415161718192021222423456723456891011121314151617[[#This Row],[PEMBULATAN]]*O213</f>
        <v>15000</v>
      </c>
    </row>
    <row r="214" spans="1:16" ht="30.75" customHeight="1" x14ac:dyDescent="0.2">
      <c r="A214" s="90"/>
      <c r="B214" s="74"/>
      <c r="C214" s="85" t="s">
        <v>2445</v>
      </c>
      <c r="D214" s="77" t="s">
        <v>426</v>
      </c>
      <c r="E214" s="13">
        <v>44425</v>
      </c>
      <c r="F214" s="75" t="s">
        <v>1452</v>
      </c>
      <c r="G214" s="13">
        <v>44427</v>
      </c>
      <c r="H214" s="76" t="s">
        <v>2180</v>
      </c>
      <c r="I214" s="15">
        <v>62</v>
      </c>
      <c r="J214" s="15">
        <v>59</v>
      </c>
      <c r="K214" s="15">
        <v>24</v>
      </c>
      <c r="L214" s="15">
        <v>14</v>
      </c>
      <c r="M214" s="80">
        <v>21.948</v>
      </c>
      <c r="N214" s="71">
        <v>22</v>
      </c>
      <c r="O214" s="62">
        <v>3000</v>
      </c>
      <c r="P214" s="63">
        <f>Table224523689101112131415161718192021222423456723456891011121314151617[[#This Row],[PEMBULATAN]]*O214</f>
        <v>66000</v>
      </c>
    </row>
    <row r="215" spans="1:16" ht="30.75" customHeight="1" x14ac:dyDescent="0.2">
      <c r="A215" s="90"/>
      <c r="B215" s="74"/>
      <c r="C215" s="85" t="s">
        <v>2446</v>
      </c>
      <c r="D215" s="77" t="s">
        <v>426</v>
      </c>
      <c r="E215" s="13">
        <v>44425</v>
      </c>
      <c r="F215" s="75" t="s">
        <v>1452</v>
      </c>
      <c r="G215" s="13">
        <v>44427</v>
      </c>
      <c r="H215" s="76" t="s">
        <v>2180</v>
      </c>
      <c r="I215" s="15">
        <v>41</v>
      </c>
      <c r="J215" s="15">
        <v>43</v>
      </c>
      <c r="K215" s="15">
        <v>16</v>
      </c>
      <c r="L215" s="15">
        <v>5</v>
      </c>
      <c r="M215" s="80">
        <v>7.0519999999999996</v>
      </c>
      <c r="N215" s="71">
        <v>7</v>
      </c>
      <c r="O215" s="62">
        <v>3000</v>
      </c>
      <c r="P215" s="63">
        <f>Table224523689101112131415161718192021222423456723456891011121314151617[[#This Row],[PEMBULATAN]]*O215</f>
        <v>21000</v>
      </c>
    </row>
    <row r="216" spans="1:16" ht="30.75" customHeight="1" x14ac:dyDescent="0.2">
      <c r="A216" s="90"/>
      <c r="B216" s="74"/>
      <c r="C216" s="85" t="s">
        <v>2447</v>
      </c>
      <c r="D216" s="77" t="s">
        <v>426</v>
      </c>
      <c r="E216" s="13">
        <v>44425</v>
      </c>
      <c r="F216" s="75" t="s">
        <v>1452</v>
      </c>
      <c r="G216" s="13">
        <v>44427</v>
      </c>
      <c r="H216" s="76" t="s">
        <v>2180</v>
      </c>
      <c r="I216" s="15">
        <v>65</v>
      </c>
      <c r="J216" s="15">
        <v>18</v>
      </c>
      <c r="K216" s="15">
        <v>10</v>
      </c>
      <c r="L216" s="15">
        <v>3</v>
      </c>
      <c r="M216" s="80">
        <v>2.9249999999999998</v>
      </c>
      <c r="N216" s="71">
        <v>3</v>
      </c>
      <c r="O216" s="62">
        <v>3000</v>
      </c>
      <c r="P216" s="63">
        <f>Table224523689101112131415161718192021222423456723456891011121314151617[[#This Row],[PEMBULATAN]]*O216</f>
        <v>9000</v>
      </c>
    </row>
    <row r="217" spans="1:16" ht="30.75" customHeight="1" x14ac:dyDescent="0.2">
      <c r="A217" s="90"/>
      <c r="B217" s="74"/>
      <c r="C217" s="85" t="s">
        <v>2448</v>
      </c>
      <c r="D217" s="77" t="s">
        <v>426</v>
      </c>
      <c r="E217" s="13">
        <v>44425</v>
      </c>
      <c r="F217" s="75" t="s">
        <v>1452</v>
      </c>
      <c r="G217" s="13">
        <v>44427</v>
      </c>
      <c r="H217" s="76" t="s">
        <v>2180</v>
      </c>
      <c r="I217" s="15">
        <v>122</v>
      </c>
      <c r="J217" s="15">
        <v>10</v>
      </c>
      <c r="K217" s="15">
        <v>10</v>
      </c>
      <c r="L217" s="15">
        <v>3</v>
      </c>
      <c r="M217" s="80">
        <v>3.05</v>
      </c>
      <c r="N217" s="71">
        <v>3</v>
      </c>
      <c r="O217" s="62">
        <v>3000</v>
      </c>
      <c r="P217" s="63">
        <f>Table224523689101112131415161718192021222423456723456891011121314151617[[#This Row],[PEMBULATAN]]*O217</f>
        <v>9000</v>
      </c>
    </row>
    <row r="218" spans="1:16" ht="30.75" customHeight="1" x14ac:dyDescent="0.2">
      <c r="A218" s="90"/>
      <c r="B218" s="74"/>
      <c r="C218" s="85" t="s">
        <v>2449</v>
      </c>
      <c r="D218" s="77" t="s">
        <v>426</v>
      </c>
      <c r="E218" s="13">
        <v>44425</v>
      </c>
      <c r="F218" s="75" t="s">
        <v>1452</v>
      </c>
      <c r="G218" s="13">
        <v>44427</v>
      </c>
      <c r="H218" s="76" t="s">
        <v>2180</v>
      </c>
      <c r="I218" s="15">
        <v>102</v>
      </c>
      <c r="J218" s="15">
        <v>5</v>
      </c>
      <c r="K218" s="15">
        <v>4</v>
      </c>
      <c r="L218" s="15">
        <v>2</v>
      </c>
      <c r="M218" s="80">
        <v>0.51</v>
      </c>
      <c r="N218" s="71">
        <v>2</v>
      </c>
      <c r="O218" s="62">
        <v>3000</v>
      </c>
      <c r="P218" s="63">
        <f>Table224523689101112131415161718192021222423456723456891011121314151617[[#This Row],[PEMBULATAN]]*O218</f>
        <v>6000</v>
      </c>
    </row>
    <row r="219" spans="1:16" ht="30.75" customHeight="1" x14ac:dyDescent="0.2">
      <c r="A219" s="90"/>
      <c r="B219" s="74"/>
      <c r="C219" s="85" t="s">
        <v>2450</v>
      </c>
      <c r="D219" s="77" t="s">
        <v>426</v>
      </c>
      <c r="E219" s="13">
        <v>44425</v>
      </c>
      <c r="F219" s="75" t="s">
        <v>1452</v>
      </c>
      <c r="G219" s="13">
        <v>44427</v>
      </c>
      <c r="H219" s="76" t="s">
        <v>2180</v>
      </c>
      <c r="I219" s="15">
        <v>103</v>
      </c>
      <c r="J219" s="15">
        <v>8</v>
      </c>
      <c r="K219" s="15">
        <v>4</v>
      </c>
      <c r="L219" s="15">
        <v>1</v>
      </c>
      <c r="M219" s="80">
        <v>0.82399999999999995</v>
      </c>
      <c r="N219" s="71">
        <v>1</v>
      </c>
      <c r="O219" s="62">
        <v>3000</v>
      </c>
      <c r="P219" s="63">
        <f>Table224523689101112131415161718192021222423456723456891011121314151617[[#This Row],[PEMBULATAN]]*O219</f>
        <v>3000</v>
      </c>
    </row>
    <row r="220" spans="1:16" ht="30.75" customHeight="1" x14ac:dyDescent="0.2">
      <c r="A220" s="90"/>
      <c r="B220" s="74"/>
      <c r="C220" s="85" t="s">
        <v>2451</v>
      </c>
      <c r="D220" s="77" t="s">
        <v>426</v>
      </c>
      <c r="E220" s="13">
        <v>44425</v>
      </c>
      <c r="F220" s="75" t="s">
        <v>1452</v>
      </c>
      <c r="G220" s="13">
        <v>44427</v>
      </c>
      <c r="H220" s="76" t="s">
        <v>2180</v>
      </c>
      <c r="I220" s="15">
        <v>50</v>
      </c>
      <c r="J220" s="15">
        <v>21</v>
      </c>
      <c r="K220" s="15">
        <v>8</v>
      </c>
      <c r="L220" s="15">
        <v>5</v>
      </c>
      <c r="M220" s="80">
        <v>2.1</v>
      </c>
      <c r="N220" s="71">
        <v>5</v>
      </c>
      <c r="O220" s="62">
        <v>3000</v>
      </c>
      <c r="P220" s="63">
        <f>Table224523689101112131415161718192021222423456723456891011121314151617[[#This Row],[PEMBULATAN]]*O220</f>
        <v>15000</v>
      </c>
    </row>
    <row r="221" spans="1:16" ht="30.75" customHeight="1" x14ac:dyDescent="0.2">
      <c r="A221" s="90"/>
      <c r="B221" s="74"/>
      <c r="C221" s="85" t="s">
        <v>2452</v>
      </c>
      <c r="D221" s="77" t="s">
        <v>426</v>
      </c>
      <c r="E221" s="13">
        <v>44425</v>
      </c>
      <c r="F221" s="75" t="s">
        <v>1452</v>
      </c>
      <c r="G221" s="13">
        <v>44427</v>
      </c>
      <c r="H221" s="76" t="s">
        <v>2180</v>
      </c>
      <c r="I221" s="15">
        <v>38</v>
      </c>
      <c r="J221" s="15">
        <v>29</v>
      </c>
      <c r="K221" s="15">
        <v>27</v>
      </c>
      <c r="L221" s="15">
        <v>4</v>
      </c>
      <c r="M221" s="80">
        <v>7.4385000000000003</v>
      </c>
      <c r="N221" s="71">
        <v>7</v>
      </c>
      <c r="O221" s="62">
        <v>3000</v>
      </c>
      <c r="P221" s="63">
        <f>Table224523689101112131415161718192021222423456723456891011121314151617[[#This Row],[PEMBULATAN]]*O221</f>
        <v>21000</v>
      </c>
    </row>
    <row r="222" spans="1:16" ht="30.75" customHeight="1" x14ac:dyDescent="0.2">
      <c r="A222" s="90"/>
      <c r="B222" s="74"/>
      <c r="C222" s="85" t="s">
        <v>2453</v>
      </c>
      <c r="D222" s="77" t="s">
        <v>426</v>
      </c>
      <c r="E222" s="13">
        <v>44425</v>
      </c>
      <c r="F222" s="75" t="s">
        <v>1452</v>
      </c>
      <c r="G222" s="13">
        <v>44427</v>
      </c>
      <c r="H222" s="76" t="s">
        <v>2180</v>
      </c>
      <c r="I222" s="15">
        <v>90</v>
      </c>
      <c r="J222" s="15">
        <v>38</v>
      </c>
      <c r="K222" s="15">
        <v>27</v>
      </c>
      <c r="L222" s="15">
        <v>11</v>
      </c>
      <c r="M222" s="80">
        <v>23.085000000000001</v>
      </c>
      <c r="N222" s="71">
        <v>23</v>
      </c>
      <c r="O222" s="62">
        <v>3000</v>
      </c>
      <c r="P222" s="63">
        <f>Table224523689101112131415161718192021222423456723456891011121314151617[[#This Row],[PEMBULATAN]]*O222</f>
        <v>69000</v>
      </c>
    </row>
    <row r="223" spans="1:16" ht="30.75" customHeight="1" x14ac:dyDescent="0.2">
      <c r="A223" s="90"/>
      <c r="B223" s="74"/>
      <c r="C223" s="85" t="s">
        <v>2454</v>
      </c>
      <c r="D223" s="77" t="s">
        <v>426</v>
      </c>
      <c r="E223" s="13">
        <v>44425</v>
      </c>
      <c r="F223" s="75" t="s">
        <v>1452</v>
      </c>
      <c r="G223" s="13">
        <v>44427</v>
      </c>
      <c r="H223" s="76" t="s">
        <v>2180</v>
      </c>
      <c r="I223" s="15">
        <v>37</v>
      </c>
      <c r="J223" s="15">
        <v>28</v>
      </c>
      <c r="K223" s="15">
        <v>22</v>
      </c>
      <c r="L223" s="15">
        <v>4</v>
      </c>
      <c r="M223" s="80">
        <v>5.6980000000000004</v>
      </c>
      <c r="N223" s="71">
        <v>6</v>
      </c>
      <c r="O223" s="62">
        <v>3000</v>
      </c>
      <c r="P223" s="63">
        <f>Table224523689101112131415161718192021222423456723456891011121314151617[[#This Row],[PEMBULATAN]]*O223</f>
        <v>18000</v>
      </c>
    </row>
    <row r="224" spans="1:16" ht="30.75" customHeight="1" x14ac:dyDescent="0.2">
      <c r="A224" s="90"/>
      <c r="B224" s="74"/>
      <c r="C224" s="85" t="s">
        <v>2455</v>
      </c>
      <c r="D224" s="77" t="s">
        <v>426</v>
      </c>
      <c r="E224" s="13">
        <v>44425</v>
      </c>
      <c r="F224" s="75" t="s">
        <v>1452</v>
      </c>
      <c r="G224" s="13">
        <v>44427</v>
      </c>
      <c r="H224" s="76" t="s">
        <v>2180</v>
      </c>
      <c r="I224" s="15">
        <v>37</v>
      </c>
      <c r="J224" s="15">
        <v>28</v>
      </c>
      <c r="K224" s="15">
        <v>22</v>
      </c>
      <c r="L224" s="15">
        <v>7</v>
      </c>
      <c r="M224" s="80">
        <v>5.6980000000000004</v>
      </c>
      <c r="N224" s="71">
        <v>7</v>
      </c>
      <c r="O224" s="62">
        <v>3000</v>
      </c>
      <c r="P224" s="63">
        <f>Table224523689101112131415161718192021222423456723456891011121314151617[[#This Row],[PEMBULATAN]]*O224</f>
        <v>21000</v>
      </c>
    </row>
    <row r="225" spans="1:16" ht="30.75" customHeight="1" x14ac:dyDescent="0.2">
      <c r="A225" s="90"/>
      <c r="B225" s="74"/>
      <c r="C225" s="85" t="s">
        <v>2456</v>
      </c>
      <c r="D225" s="77" t="s">
        <v>426</v>
      </c>
      <c r="E225" s="13">
        <v>44425</v>
      </c>
      <c r="F225" s="75" t="s">
        <v>1452</v>
      </c>
      <c r="G225" s="13">
        <v>44427</v>
      </c>
      <c r="H225" s="76" t="s">
        <v>2180</v>
      </c>
      <c r="I225" s="15">
        <v>75</v>
      </c>
      <c r="J225" s="15">
        <v>64</v>
      </c>
      <c r="K225" s="15">
        <v>30</v>
      </c>
      <c r="L225" s="15">
        <v>15</v>
      </c>
      <c r="M225" s="80">
        <v>36</v>
      </c>
      <c r="N225" s="71">
        <v>36</v>
      </c>
      <c r="O225" s="62">
        <v>3000</v>
      </c>
      <c r="P225" s="63">
        <f>Table224523689101112131415161718192021222423456723456891011121314151617[[#This Row],[PEMBULATAN]]*O225</f>
        <v>108000</v>
      </c>
    </row>
    <row r="226" spans="1:16" ht="30.75" customHeight="1" x14ac:dyDescent="0.2">
      <c r="A226" s="90"/>
      <c r="B226" s="74"/>
      <c r="C226" s="85" t="s">
        <v>2457</v>
      </c>
      <c r="D226" s="77" t="s">
        <v>426</v>
      </c>
      <c r="E226" s="13">
        <v>44425</v>
      </c>
      <c r="F226" s="75" t="s">
        <v>1452</v>
      </c>
      <c r="G226" s="13">
        <v>44427</v>
      </c>
      <c r="H226" s="76" t="s">
        <v>2180</v>
      </c>
      <c r="I226" s="15">
        <v>41</v>
      </c>
      <c r="J226" s="15">
        <v>41</v>
      </c>
      <c r="K226" s="15">
        <v>26</v>
      </c>
      <c r="L226" s="15">
        <v>8</v>
      </c>
      <c r="M226" s="80">
        <v>10.926500000000001</v>
      </c>
      <c r="N226" s="71">
        <v>11</v>
      </c>
      <c r="O226" s="62">
        <v>3000</v>
      </c>
      <c r="P226" s="63">
        <f>Table224523689101112131415161718192021222423456723456891011121314151617[[#This Row],[PEMBULATAN]]*O226</f>
        <v>33000</v>
      </c>
    </row>
    <row r="227" spans="1:16" ht="30.75" customHeight="1" x14ac:dyDescent="0.2">
      <c r="A227" s="90"/>
      <c r="B227" s="74"/>
      <c r="C227" s="85" t="s">
        <v>2458</v>
      </c>
      <c r="D227" s="77" t="s">
        <v>426</v>
      </c>
      <c r="E227" s="13">
        <v>44425</v>
      </c>
      <c r="F227" s="75" t="s">
        <v>1452</v>
      </c>
      <c r="G227" s="13">
        <v>44427</v>
      </c>
      <c r="H227" s="76" t="s">
        <v>2180</v>
      </c>
      <c r="I227" s="15">
        <v>33</v>
      </c>
      <c r="J227" s="15">
        <v>35</v>
      </c>
      <c r="K227" s="15">
        <v>22</v>
      </c>
      <c r="L227" s="15">
        <v>5</v>
      </c>
      <c r="M227" s="80">
        <v>6.3525</v>
      </c>
      <c r="N227" s="71">
        <v>6</v>
      </c>
      <c r="O227" s="62">
        <v>3000</v>
      </c>
      <c r="P227" s="63">
        <f>Table224523689101112131415161718192021222423456723456891011121314151617[[#This Row],[PEMBULATAN]]*O227</f>
        <v>18000</v>
      </c>
    </row>
    <row r="228" spans="1:16" ht="30.75" customHeight="1" x14ac:dyDescent="0.2">
      <c r="A228" s="90"/>
      <c r="B228" s="74"/>
      <c r="C228" s="85" t="s">
        <v>2459</v>
      </c>
      <c r="D228" s="77" t="s">
        <v>426</v>
      </c>
      <c r="E228" s="13">
        <v>44425</v>
      </c>
      <c r="F228" s="75" t="s">
        <v>1452</v>
      </c>
      <c r="G228" s="13">
        <v>44427</v>
      </c>
      <c r="H228" s="76" t="s">
        <v>2180</v>
      </c>
      <c r="I228" s="15">
        <v>23</v>
      </c>
      <c r="J228" s="15">
        <v>27</v>
      </c>
      <c r="K228" s="15">
        <v>35</v>
      </c>
      <c r="L228" s="15">
        <v>9</v>
      </c>
      <c r="M228" s="80">
        <v>5.4337499999999999</v>
      </c>
      <c r="N228" s="71">
        <v>9</v>
      </c>
      <c r="O228" s="62">
        <v>3000</v>
      </c>
      <c r="P228" s="63">
        <f>Table224523689101112131415161718192021222423456723456891011121314151617[[#This Row],[PEMBULATAN]]*O228</f>
        <v>27000</v>
      </c>
    </row>
    <row r="229" spans="1:16" ht="30.75" customHeight="1" x14ac:dyDescent="0.2">
      <c r="A229" s="90"/>
      <c r="B229" s="74"/>
      <c r="C229" s="85" t="s">
        <v>2460</v>
      </c>
      <c r="D229" s="77" t="s">
        <v>426</v>
      </c>
      <c r="E229" s="13">
        <v>44425</v>
      </c>
      <c r="F229" s="75" t="s">
        <v>1452</v>
      </c>
      <c r="G229" s="13">
        <v>44427</v>
      </c>
      <c r="H229" s="76" t="s">
        <v>2180</v>
      </c>
      <c r="I229" s="15">
        <v>35</v>
      </c>
      <c r="J229" s="15">
        <v>27</v>
      </c>
      <c r="K229" s="15">
        <v>15</v>
      </c>
      <c r="L229" s="15">
        <v>8</v>
      </c>
      <c r="M229" s="80">
        <v>3.5437500000000002</v>
      </c>
      <c r="N229" s="71">
        <v>8</v>
      </c>
      <c r="O229" s="62">
        <v>3000</v>
      </c>
      <c r="P229" s="63">
        <f>Table224523689101112131415161718192021222423456723456891011121314151617[[#This Row],[PEMBULATAN]]*O229</f>
        <v>24000</v>
      </c>
    </row>
    <row r="230" spans="1:16" ht="30.75" customHeight="1" x14ac:dyDescent="0.2">
      <c r="A230" s="90"/>
      <c r="B230" s="74"/>
      <c r="C230" s="85" t="s">
        <v>2461</v>
      </c>
      <c r="D230" s="77" t="s">
        <v>426</v>
      </c>
      <c r="E230" s="13">
        <v>44425</v>
      </c>
      <c r="F230" s="75" t="s">
        <v>1452</v>
      </c>
      <c r="G230" s="13">
        <v>44427</v>
      </c>
      <c r="H230" s="76" t="s">
        <v>2180</v>
      </c>
      <c r="I230" s="15">
        <v>48</v>
      </c>
      <c r="J230" s="15">
        <v>40</v>
      </c>
      <c r="K230" s="15">
        <v>29</v>
      </c>
      <c r="L230" s="15">
        <v>12</v>
      </c>
      <c r="M230" s="80">
        <v>13.92</v>
      </c>
      <c r="N230" s="71">
        <v>14</v>
      </c>
      <c r="O230" s="62">
        <v>3000</v>
      </c>
      <c r="P230" s="63">
        <f>Table224523689101112131415161718192021222423456723456891011121314151617[[#This Row],[PEMBULATAN]]*O230</f>
        <v>42000</v>
      </c>
    </row>
    <row r="231" spans="1:16" ht="30.75" customHeight="1" x14ac:dyDescent="0.2">
      <c r="A231" s="90"/>
      <c r="B231" s="74"/>
      <c r="C231" s="85" t="s">
        <v>2462</v>
      </c>
      <c r="D231" s="77" t="s">
        <v>426</v>
      </c>
      <c r="E231" s="13">
        <v>44425</v>
      </c>
      <c r="F231" s="75" t="s">
        <v>1452</v>
      </c>
      <c r="G231" s="13">
        <v>44427</v>
      </c>
      <c r="H231" s="76" t="s">
        <v>2180</v>
      </c>
      <c r="I231" s="15">
        <v>132</v>
      </c>
      <c r="J231" s="15">
        <v>34</v>
      </c>
      <c r="K231" s="15">
        <v>10</v>
      </c>
      <c r="L231" s="15">
        <v>16</v>
      </c>
      <c r="M231" s="80">
        <v>11.22</v>
      </c>
      <c r="N231" s="71">
        <v>16</v>
      </c>
      <c r="O231" s="62">
        <v>3000</v>
      </c>
      <c r="P231" s="63">
        <f>Table224523689101112131415161718192021222423456723456891011121314151617[[#This Row],[PEMBULATAN]]*O231</f>
        <v>48000</v>
      </c>
    </row>
    <row r="232" spans="1:16" ht="30.75" customHeight="1" x14ac:dyDescent="0.2">
      <c r="A232" s="90"/>
      <c r="B232" s="74"/>
      <c r="C232" s="85" t="s">
        <v>2463</v>
      </c>
      <c r="D232" s="77" t="s">
        <v>426</v>
      </c>
      <c r="E232" s="13">
        <v>44425</v>
      </c>
      <c r="F232" s="75" t="s">
        <v>1452</v>
      </c>
      <c r="G232" s="13">
        <v>44427</v>
      </c>
      <c r="H232" s="76" t="s">
        <v>2180</v>
      </c>
      <c r="I232" s="15">
        <v>93</v>
      </c>
      <c r="J232" s="15">
        <v>35</v>
      </c>
      <c r="K232" s="15">
        <v>10</v>
      </c>
      <c r="L232" s="15">
        <v>3</v>
      </c>
      <c r="M232" s="80">
        <v>8.1374999999999993</v>
      </c>
      <c r="N232" s="71">
        <v>8</v>
      </c>
      <c r="O232" s="62">
        <v>3000</v>
      </c>
      <c r="P232" s="63">
        <f>Table224523689101112131415161718192021222423456723456891011121314151617[[#This Row],[PEMBULATAN]]*O232</f>
        <v>24000</v>
      </c>
    </row>
    <row r="233" spans="1:16" ht="30.75" customHeight="1" x14ac:dyDescent="0.2">
      <c r="A233" s="90"/>
      <c r="B233" s="74"/>
      <c r="C233" s="85" t="s">
        <v>2464</v>
      </c>
      <c r="D233" s="77" t="s">
        <v>426</v>
      </c>
      <c r="E233" s="13">
        <v>44425</v>
      </c>
      <c r="F233" s="75" t="s">
        <v>1452</v>
      </c>
      <c r="G233" s="13">
        <v>44427</v>
      </c>
      <c r="H233" s="76" t="s">
        <v>2180</v>
      </c>
      <c r="I233" s="15">
        <v>38</v>
      </c>
      <c r="J233" s="15">
        <v>40</v>
      </c>
      <c r="K233" s="15">
        <v>18</v>
      </c>
      <c r="L233" s="15">
        <v>4</v>
      </c>
      <c r="M233" s="80">
        <v>6.84</v>
      </c>
      <c r="N233" s="71">
        <v>7</v>
      </c>
      <c r="O233" s="62">
        <v>3000</v>
      </c>
      <c r="P233" s="63">
        <f>Table224523689101112131415161718192021222423456723456891011121314151617[[#This Row],[PEMBULATAN]]*O233</f>
        <v>21000</v>
      </c>
    </row>
    <row r="234" spans="1:16" ht="30.75" customHeight="1" x14ac:dyDescent="0.2">
      <c r="A234" s="90"/>
      <c r="B234" s="74"/>
      <c r="C234" s="85" t="s">
        <v>2465</v>
      </c>
      <c r="D234" s="77" t="s">
        <v>426</v>
      </c>
      <c r="E234" s="13">
        <v>44425</v>
      </c>
      <c r="F234" s="75" t="s">
        <v>1452</v>
      </c>
      <c r="G234" s="13">
        <v>44427</v>
      </c>
      <c r="H234" s="76" t="s">
        <v>2180</v>
      </c>
      <c r="I234" s="15">
        <v>105</v>
      </c>
      <c r="J234" s="15">
        <v>13</v>
      </c>
      <c r="K234" s="15">
        <v>8</v>
      </c>
      <c r="L234" s="15">
        <v>1</v>
      </c>
      <c r="M234" s="80">
        <v>2.73</v>
      </c>
      <c r="N234" s="71">
        <v>3</v>
      </c>
      <c r="O234" s="62">
        <v>3000</v>
      </c>
      <c r="P234" s="63">
        <f>Table224523689101112131415161718192021222423456723456891011121314151617[[#This Row],[PEMBULATAN]]*O234</f>
        <v>9000</v>
      </c>
    </row>
    <row r="235" spans="1:16" ht="30.75" customHeight="1" x14ac:dyDescent="0.2">
      <c r="A235" s="90"/>
      <c r="B235" s="74"/>
      <c r="C235" s="85" t="s">
        <v>2466</v>
      </c>
      <c r="D235" s="77" t="s">
        <v>426</v>
      </c>
      <c r="E235" s="13">
        <v>44425</v>
      </c>
      <c r="F235" s="75" t="s">
        <v>1452</v>
      </c>
      <c r="G235" s="13">
        <v>44427</v>
      </c>
      <c r="H235" s="76" t="s">
        <v>2180</v>
      </c>
      <c r="I235" s="15">
        <v>42</v>
      </c>
      <c r="J235" s="15">
        <v>32</v>
      </c>
      <c r="K235" s="15">
        <v>32</v>
      </c>
      <c r="L235" s="15">
        <v>3</v>
      </c>
      <c r="M235" s="80">
        <v>10.752000000000001</v>
      </c>
      <c r="N235" s="71">
        <v>11</v>
      </c>
      <c r="O235" s="62">
        <v>3000</v>
      </c>
      <c r="P235" s="63">
        <f>Table224523689101112131415161718192021222423456723456891011121314151617[[#This Row],[PEMBULATAN]]*O235</f>
        <v>33000</v>
      </c>
    </row>
    <row r="236" spans="1:16" ht="30.75" customHeight="1" x14ac:dyDescent="0.2">
      <c r="A236" s="90"/>
      <c r="B236" s="74"/>
      <c r="C236" s="85" t="s">
        <v>2467</v>
      </c>
      <c r="D236" s="77" t="s">
        <v>426</v>
      </c>
      <c r="E236" s="13">
        <v>44425</v>
      </c>
      <c r="F236" s="75" t="s">
        <v>1452</v>
      </c>
      <c r="G236" s="13">
        <v>44427</v>
      </c>
      <c r="H236" s="76" t="s">
        <v>2180</v>
      </c>
      <c r="I236" s="15">
        <v>53</v>
      </c>
      <c r="J236" s="15">
        <v>37</v>
      </c>
      <c r="K236" s="15">
        <v>29</v>
      </c>
      <c r="L236" s="15">
        <v>11</v>
      </c>
      <c r="M236" s="80">
        <v>14.21725</v>
      </c>
      <c r="N236" s="71">
        <v>14</v>
      </c>
      <c r="O236" s="62">
        <v>3000</v>
      </c>
      <c r="P236" s="63">
        <f>Table224523689101112131415161718192021222423456723456891011121314151617[[#This Row],[PEMBULATAN]]*O236</f>
        <v>42000</v>
      </c>
    </row>
    <row r="237" spans="1:16" ht="30.75" customHeight="1" x14ac:dyDescent="0.2">
      <c r="A237" s="90"/>
      <c r="B237" s="74"/>
      <c r="C237" s="85" t="s">
        <v>2468</v>
      </c>
      <c r="D237" s="77" t="s">
        <v>426</v>
      </c>
      <c r="E237" s="13">
        <v>44425</v>
      </c>
      <c r="F237" s="75" t="s">
        <v>1452</v>
      </c>
      <c r="G237" s="13">
        <v>44427</v>
      </c>
      <c r="H237" s="76" t="s">
        <v>2180</v>
      </c>
      <c r="I237" s="15">
        <v>78</v>
      </c>
      <c r="J237" s="15">
        <v>21</v>
      </c>
      <c r="K237" s="15">
        <v>8</v>
      </c>
      <c r="L237" s="15">
        <v>3</v>
      </c>
      <c r="M237" s="80">
        <v>3.2759999999999998</v>
      </c>
      <c r="N237" s="71">
        <v>3</v>
      </c>
      <c r="O237" s="62">
        <v>3000</v>
      </c>
      <c r="P237" s="63">
        <f>Table224523689101112131415161718192021222423456723456891011121314151617[[#This Row],[PEMBULATAN]]*O237</f>
        <v>9000</v>
      </c>
    </row>
    <row r="238" spans="1:16" ht="30.75" customHeight="1" x14ac:dyDescent="0.2">
      <c r="A238" s="90"/>
      <c r="B238" s="74"/>
      <c r="C238" s="85" t="s">
        <v>2469</v>
      </c>
      <c r="D238" s="77" t="s">
        <v>426</v>
      </c>
      <c r="E238" s="13">
        <v>44425</v>
      </c>
      <c r="F238" s="75" t="s">
        <v>1452</v>
      </c>
      <c r="G238" s="13">
        <v>44427</v>
      </c>
      <c r="H238" s="76" t="s">
        <v>2180</v>
      </c>
      <c r="I238" s="15">
        <v>60</v>
      </c>
      <c r="J238" s="15">
        <v>44</v>
      </c>
      <c r="K238" s="15">
        <v>21</v>
      </c>
      <c r="L238" s="15">
        <v>6</v>
      </c>
      <c r="M238" s="80">
        <v>13.86</v>
      </c>
      <c r="N238" s="71">
        <v>14</v>
      </c>
      <c r="O238" s="62">
        <v>3000</v>
      </c>
      <c r="P238" s="63">
        <f>Table224523689101112131415161718192021222423456723456891011121314151617[[#This Row],[PEMBULATAN]]*O238</f>
        <v>42000</v>
      </c>
    </row>
    <row r="239" spans="1:16" ht="30.75" customHeight="1" x14ac:dyDescent="0.2">
      <c r="A239" s="90"/>
      <c r="B239" s="74"/>
      <c r="C239" s="85" t="s">
        <v>2470</v>
      </c>
      <c r="D239" s="77" t="s">
        <v>426</v>
      </c>
      <c r="E239" s="13">
        <v>44425</v>
      </c>
      <c r="F239" s="75" t="s">
        <v>1452</v>
      </c>
      <c r="G239" s="13">
        <v>44427</v>
      </c>
      <c r="H239" s="76" t="s">
        <v>2180</v>
      </c>
      <c r="I239" s="15">
        <v>40</v>
      </c>
      <c r="J239" s="15">
        <v>27</v>
      </c>
      <c r="K239" s="15">
        <v>21</v>
      </c>
      <c r="L239" s="15">
        <v>19</v>
      </c>
      <c r="M239" s="80">
        <v>5.67</v>
      </c>
      <c r="N239" s="71">
        <v>19</v>
      </c>
      <c r="O239" s="62">
        <v>3000</v>
      </c>
      <c r="P239" s="63">
        <f>Table224523689101112131415161718192021222423456723456891011121314151617[[#This Row],[PEMBULATAN]]*O239</f>
        <v>57000</v>
      </c>
    </row>
    <row r="240" spans="1:16" ht="30.75" customHeight="1" x14ac:dyDescent="0.2">
      <c r="A240" s="90"/>
      <c r="B240" s="74"/>
      <c r="C240" s="85" t="s">
        <v>2471</v>
      </c>
      <c r="D240" s="77" t="s">
        <v>426</v>
      </c>
      <c r="E240" s="13">
        <v>44425</v>
      </c>
      <c r="F240" s="75" t="s">
        <v>1452</v>
      </c>
      <c r="G240" s="13">
        <v>44427</v>
      </c>
      <c r="H240" s="76" t="s">
        <v>2180</v>
      </c>
      <c r="I240" s="15">
        <v>105</v>
      </c>
      <c r="J240" s="15">
        <v>63</v>
      </c>
      <c r="K240" s="15">
        <v>25</v>
      </c>
      <c r="L240" s="15">
        <v>35</v>
      </c>
      <c r="M240" s="80">
        <v>41.34375</v>
      </c>
      <c r="N240" s="71">
        <v>41</v>
      </c>
      <c r="O240" s="62">
        <v>3000</v>
      </c>
      <c r="P240" s="63">
        <f>Table224523689101112131415161718192021222423456723456891011121314151617[[#This Row],[PEMBULATAN]]*O240</f>
        <v>123000</v>
      </c>
    </row>
    <row r="241" spans="1:16" ht="30.75" customHeight="1" x14ac:dyDescent="0.2">
      <c r="A241" s="90"/>
      <c r="B241" s="74"/>
      <c r="C241" s="85" t="s">
        <v>2472</v>
      </c>
      <c r="D241" s="77" t="s">
        <v>426</v>
      </c>
      <c r="E241" s="13">
        <v>44425</v>
      </c>
      <c r="F241" s="75" t="s">
        <v>1452</v>
      </c>
      <c r="G241" s="13">
        <v>44427</v>
      </c>
      <c r="H241" s="76" t="s">
        <v>2180</v>
      </c>
      <c r="I241" s="15">
        <v>97</v>
      </c>
      <c r="J241" s="15">
        <v>59</v>
      </c>
      <c r="K241" s="15">
        <v>30</v>
      </c>
      <c r="L241" s="15">
        <v>20</v>
      </c>
      <c r="M241" s="80">
        <v>42.922499999999999</v>
      </c>
      <c r="N241" s="71">
        <v>43</v>
      </c>
      <c r="O241" s="62">
        <v>3000</v>
      </c>
      <c r="P241" s="63">
        <f>Table224523689101112131415161718192021222423456723456891011121314151617[[#This Row],[PEMBULATAN]]*O241</f>
        <v>129000</v>
      </c>
    </row>
    <row r="242" spans="1:16" ht="30.75" customHeight="1" x14ac:dyDescent="0.2">
      <c r="A242" s="90"/>
      <c r="B242" s="74"/>
      <c r="C242" s="85" t="s">
        <v>2473</v>
      </c>
      <c r="D242" s="77" t="s">
        <v>426</v>
      </c>
      <c r="E242" s="13">
        <v>44425</v>
      </c>
      <c r="F242" s="75" t="s">
        <v>1452</v>
      </c>
      <c r="G242" s="13">
        <v>44427</v>
      </c>
      <c r="H242" s="76" t="s">
        <v>2180</v>
      </c>
      <c r="I242" s="15">
        <v>64</v>
      </c>
      <c r="J242" s="15">
        <v>36</v>
      </c>
      <c r="K242" s="15">
        <v>28</v>
      </c>
      <c r="L242" s="15">
        <v>8</v>
      </c>
      <c r="M242" s="80">
        <v>16.128</v>
      </c>
      <c r="N242" s="71">
        <v>16</v>
      </c>
      <c r="O242" s="62">
        <v>3000</v>
      </c>
      <c r="P242" s="63">
        <f>Table224523689101112131415161718192021222423456723456891011121314151617[[#This Row],[PEMBULATAN]]*O242</f>
        <v>48000</v>
      </c>
    </row>
    <row r="243" spans="1:16" ht="30.75" customHeight="1" x14ac:dyDescent="0.2">
      <c r="A243" s="90"/>
      <c r="B243" s="74"/>
      <c r="C243" s="85" t="s">
        <v>2474</v>
      </c>
      <c r="D243" s="77" t="s">
        <v>426</v>
      </c>
      <c r="E243" s="13">
        <v>44425</v>
      </c>
      <c r="F243" s="75" t="s">
        <v>1452</v>
      </c>
      <c r="G243" s="13">
        <v>44427</v>
      </c>
      <c r="H243" s="76" t="s">
        <v>2180</v>
      </c>
      <c r="I243" s="15">
        <v>75</v>
      </c>
      <c r="J243" s="15">
        <v>58</v>
      </c>
      <c r="K243" s="15">
        <v>27</v>
      </c>
      <c r="L243" s="15">
        <v>10</v>
      </c>
      <c r="M243" s="80">
        <v>29.362500000000001</v>
      </c>
      <c r="N243" s="71">
        <v>29</v>
      </c>
      <c r="O243" s="62">
        <v>3000</v>
      </c>
      <c r="P243" s="63">
        <f>Table224523689101112131415161718192021222423456723456891011121314151617[[#This Row],[PEMBULATAN]]*O243</f>
        <v>87000</v>
      </c>
    </row>
    <row r="244" spans="1:16" ht="30.75" customHeight="1" x14ac:dyDescent="0.2">
      <c r="A244" s="90"/>
      <c r="B244" s="74"/>
      <c r="C244" s="85" t="s">
        <v>2475</v>
      </c>
      <c r="D244" s="77" t="s">
        <v>426</v>
      </c>
      <c r="E244" s="13">
        <v>44425</v>
      </c>
      <c r="F244" s="75" t="s">
        <v>1452</v>
      </c>
      <c r="G244" s="13">
        <v>44427</v>
      </c>
      <c r="H244" s="76" t="s">
        <v>2180</v>
      </c>
      <c r="I244" s="15">
        <v>63</v>
      </c>
      <c r="J244" s="15">
        <v>34</v>
      </c>
      <c r="K244" s="15">
        <v>32</v>
      </c>
      <c r="L244" s="15">
        <v>50</v>
      </c>
      <c r="M244" s="80">
        <v>17.135999999999999</v>
      </c>
      <c r="N244" s="71">
        <v>50</v>
      </c>
      <c r="O244" s="62">
        <v>3000</v>
      </c>
      <c r="P244" s="63">
        <f>Table224523689101112131415161718192021222423456723456891011121314151617[[#This Row],[PEMBULATAN]]*O244</f>
        <v>150000</v>
      </c>
    </row>
    <row r="245" spans="1:16" ht="30.75" customHeight="1" x14ac:dyDescent="0.2">
      <c r="A245" s="90"/>
      <c r="B245" s="74"/>
      <c r="C245" s="85" t="s">
        <v>2476</v>
      </c>
      <c r="D245" s="77" t="s">
        <v>426</v>
      </c>
      <c r="E245" s="13">
        <v>44425</v>
      </c>
      <c r="F245" s="75" t="s">
        <v>1452</v>
      </c>
      <c r="G245" s="13">
        <v>44427</v>
      </c>
      <c r="H245" s="76" t="s">
        <v>2180</v>
      </c>
      <c r="I245" s="15">
        <v>50</v>
      </c>
      <c r="J245" s="15">
        <v>36</v>
      </c>
      <c r="K245" s="15">
        <v>23</v>
      </c>
      <c r="L245" s="15">
        <v>1</v>
      </c>
      <c r="M245" s="80">
        <v>10.35</v>
      </c>
      <c r="N245" s="71">
        <v>10</v>
      </c>
      <c r="O245" s="62">
        <v>3000</v>
      </c>
      <c r="P245" s="63">
        <f>Table224523689101112131415161718192021222423456723456891011121314151617[[#This Row],[PEMBULATAN]]*O245</f>
        <v>30000</v>
      </c>
    </row>
    <row r="246" spans="1:16" ht="30.75" customHeight="1" x14ac:dyDescent="0.2">
      <c r="A246" s="90"/>
      <c r="B246" s="74"/>
      <c r="C246" s="85" t="s">
        <v>2477</v>
      </c>
      <c r="D246" s="77" t="s">
        <v>426</v>
      </c>
      <c r="E246" s="13">
        <v>44425</v>
      </c>
      <c r="F246" s="75" t="s">
        <v>1452</v>
      </c>
      <c r="G246" s="13">
        <v>44427</v>
      </c>
      <c r="H246" s="76" t="s">
        <v>2180</v>
      </c>
      <c r="I246" s="15">
        <v>230</v>
      </c>
      <c r="J246" s="15">
        <v>29</v>
      </c>
      <c r="K246" s="15">
        <v>10</v>
      </c>
      <c r="L246" s="15">
        <v>10</v>
      </c>
      <c r="M246" s="80">
        <v>16.675000000000001</v>
      </c>
      <c r="N246" s="71">
        <v>17</v>
      </c>
      <c r="O246" s="62">
        <v>3000</v>
      </c>
      <c r="P246" s="63">
        <f>Table224523689101112131415161718192021222423456723456891011121314151617[[#This Row],[PEMBULATAN]]*O246</f>
        <v>51000</v>
      </c>
    </row>
    <row r="247" spans="1:16" ht="30.75" customHeight="1" x14ac:dyDescent="0.2">
      <c r="A247" s="90"/>
      <c r="B247" s="74"/>
      <c r="C247" s="85" t="s">
        <v>2478</v>
      </c>
      <c r="D247" s="77" t="s">
        <v>426</v>
      </c>
      <c r="E247" s="13">
        <v>44425</v>
      </c>
      <c r="F247" s="75" t="s">
        <v>1452</v>
      </c>
      <c r="G247" s="13">
        <v>44427</v>
      </c>
      <c r="H247" s="76" t="s">
        <v>2180</v>
      </c>
      <c r="I247" s="15">
        <v>44</v>
      </c>
      <c r="J247" s="15">
        <v>44</v>
      </c>
      <c r="K247" s="15">
        <v>32</v>
      </c>
      <c r="L247" s="15">
        <v>1</v>
      </c>
      <c r="M247" s="80">
        <v>15.488</v>
      </c>
      <c r="N247" s="71">
        <v>15</v>
      </c>
      <c r="O247" s="62">
        <v>3000</v>
      </c>
      <c r="P247" s="63">
        <f>Table224523689101112131415161718192021222423456723456891011121314151617[[#This Row],[PEMBULATAN]]*O247</f>
        <v>45000</v>
      </c>
    </row>
    <row r="248" spans="1:16" ht="30.75" customHeight="1" x14ac:dyDescent="0.2">
      <c r="A248" s="90"/>
      <c r="B248" s="74"/>
      <c r="C248" s="85" t="s">
        <v>2479</v>
      </c>
      <c r="D248" s="77" t="s">
        <v>426</v>
      </c>
      <c r="E248" s="13">
        <v>44425</v>
      </c>
      <c r="F248" s="75" t="s">
        <v>1452</v>
      </c>
      <c r="G248" s="13">
        <v>44427</v>
      </c>
      <c r="H248" s="76" t="s">
        <v>2180</v>
      </c>
      <c r="I248" s="15">
        <v>94</v>
      </c>
      <c r="J248" s="15">
        <v>10</v>
      </c>
      <c r="K248" s="15">
        <v>7</v>
      </c>
      <c r="L248" s="15">
        <v>1</v>
      </c>
      <c r="M248" s="80">
        <v>1.645</v>
      </c>
      <c r="N248" s="71">
        <v>2</v>
      </c>
      <c r="O248" s="62">
        <v>3000</v>
      </c>
      <c r="P248" s="63">
        <f>Table224523689101112131415161718192021222423456723456891011121314151617[[#This Row],[PEMBULATAN]]*O248</f>
        <v>6000</v>
      </c>
    </row>
    <row r="249" spans="1:16" ht="30.75" customHeight="1" x14ac:dyDescent="0.2">
      <c r="A249" s="90"/>
      <c r="B249" s="74"/>
      <c r="C249" s="85" t="s">
        <v>2480</v>
      </c>
      <c r="D249" s="77" t="s">
        <v>426</v>
      </c>
      <c r="E249" s="13">
        <v>44425</v>
      </c>
      <c r="F249" s="75" t="s">
        <v>1452</v>
      </c>
      <c r="G249" s="13">
        <v>44427</v>
      </c>
      <c r="H249" s="76" t="s">
        <v>2180</v>
      </c>
      <c r="I249" s="15">
        <v>50</v>
      </c>
      <c r="J249" s="15">
        <v>34</v>
      </c>
      <c r="K249" s="15">
        <v>74</v>
      </c>
      <c r="L249" s="15">
        <v>30</v>
      </c>
      <c r="M249" s="80">
        <v>31.45</v>
      </c>
      <c r="N249" s="71">
        <v>31</v>
      </c>
      <c r="O249" s="62">
        <v>3000</v>
      </c>
      <c r="P249" s="63">
        <f>Table224523689101112131415161718192021222423456723456891011121314151617[[#This Row],[PEMBULATAN]]*O249</f>
        <v>93000</v>
      </c>
    </row>
    <row r="250" spans="1:16" ht="30.75" customHeight="1" x14ac:dyDescent="0.2">
      <c r="A250" s="90"/>
      <c r="B250" s="74"/>
      <c r="C250" s="85" t="s">
        <v>2481</v>
      </c>
      <c r="D250" s="77" t="s">
        <v>426</v>
      </c>
      <c r="E250" s="13">
        <v>44425</v>
      </c>
      <c r="F250" s="75" t="s">
        <v>1452</v>
      </c>
      <c r="G250" s="13">
        <v>44427</v>
      </c>
      <c r="H250" s="76" t="s">
        <v>2180</v>
      </c>
      <c r="I250" s="15">
        <v>136</v>
      </c>
      <c r="J250" s="15">
        <v>82</v>
      </c>
      <c r="K250" s="15">
        <v>28</v>
      </c>
      <c r="L250" s="15">
        <v>25</v>
      </c>
      <c r="M250" s="80">
        <v>78.063999999999993</v>
      </c>
      <c r="N250" s="71">
        <v>78</v>
      </c>
      <c r="O250" s="62">
        <v>3000</v>
      </c>
      <c r="P250" s="63">
        <f>Table224523689101112131415161718192021222423456723456891011121314151617[[#This Row],[PEMBULATAN]]*O250</f>
        <v>234000</v>
      </c>
    </row>
    <row r="251" spans="1:16" ht="30.75" customHeight="1" x14ac:dyDescent="0.2">
      <c r="A251" s="90"/>
      <c r="B251" s="74"/>
      <c r="C251" s="85" t="s">
        <v>2482</v>
      </c>
      <c r="D251" s="77" t="s">
        <v>426</v>
      </c>
      <c r="E251" s="13">
        <v>44425</v>
      </c>
      <c r="F251" s="75" t="s">
        <v>1452</v>
      </c>
      <c r="G251" s="13">
        <v>44427</v>
      </c>
      <c r="H251" s="76" t="s">
        <v>2180</v>
      </c>
      <c r="I251" s="15">
        <v>62</v>
      </c>
      <c r="J251" s="15">
        <v>39</v>
      </c>
      <c r="K251" s="15">
        <v>15</v>
      </c>
      <c r="L251" s="15">
        <v>5</v>
      </c>
      <c r="M251" s="80">
        <v>9.0675000000000008</v>
      </c>
      <c r="N251" s="71">
        <v>9</v>
      </c>
      <c r="O251" s="62">
        <v>3000</v>
      </c>
      <c r="P251" s="63">
        <f>Table224523689101112131415161718192021222423456723456891011121314151617[[#This Row],[PEMBULATAN]]*O251</f>
        <v>27000</v>
      </c>
    </row>
    <row r="252" spans="1:16" ht="30.75" customHeight="1" x14ac:dyDescent="0.2">
      <c r="A252" s="90"/>
      <c r="B252" s="74"/>
      <c r="C252" s="85" t="s">
        <v>2483</v>
      </c>
      <c r="D252" s="77" t="s">
        <v>426</v>
      </c>
      <c r="E252" s="13">
        <v>44425</v>
      </c>
      <c r="F252" s="75" t="s">
        <v>1452</v>
      </c>
      <c r="G252" s="13">
        <v>44427</v>
      </c>
      <c r="H252" s="76" t="s">
        <v>2180</v>
      </c>
      <c r="I252" s="15">
        <v>118</v>
      </c>
      <c r="J252" s="15">
        <v>29</v>
      </c>
      <c r="K252" s="15">
        <v>30</v>
      </c>
      <c r="L252" s="15">
        <v>14</v>
      </c>
      <c r="M252" s="80">
        <v>25.664999999999999</v>
      </c>
      <c r="N252" s="71">
        <v>26</v>
      </c>
      <c r="O252" s="62">
        <v>3000</v>
      </c>
      <c r="P252" s="63">
        <f>Table224523689101112131415161718192021222423456723456891011121314151617[[#This Row],[PEMBULATAN]]*O252</f>
        <v>78000</v>
      </c>
    </row>
    <row r="253" spans="1:16" ht="30.75" customHeight="1" x14ac:dyDescent="0.2">
      <c r="A253" s="90"/>
      <c r="B253" s="74"/>
      <c r="C253" s="85" t="s">
        <v>2484</v>
      </c>
      <c r="D253" s="77" t="s">
        <v>426</v>
      </c>
      <c r="E253" s="13">
        <v>44425</v>
      </c>
      <c r="F253" s="75" t="s">
        <v>1452</v>
      </c>
      <c r="G253" s="13">
        <v>44427</v>
      </c>
      <c r="H253" s="76" t="s">
        <v>2180</v>
      </c>
      <c r="I253" s="15">
        <v>63</v>
      </c>
      <c r="J253" s="15">
        <v>42</v>
      </c>
      <c r="K253" s="15">
        <v>39</v>
      </c>
      <c r="L253" s="15">
        <v>40</v>
      </c>
      <c r="M253" s="80">
        <v>25.798500000000001</v>
      </c>
      <c r="N253" s="71">
        <v>40</v>
      </c>
      <c r="O253" s="62">
        <v>3000</v>
      </c>
      <c r="P253" s="63">
        <f>Table224523689101112131415161718192021222423456723456891011121314151617[[#This Row],[PEMBULATAN]]*O253</f>
        <v>120000</v>
      </c>
    </row>
    <row r="254" spans="1:16" ht="30.75" customHeight="1" x14ac:dyDescent="0.2">
      <c r="A254" s="90"/>
      <c r="B254" s="74"/>
      <c r="C254" s="85" t="s">
        <v>2485</v>
      </c>
      <c r="D254" s="77" t="s">
        <v>426</v>
      </c>
      <c r="E254" s="13">
        <v>44425</v>
      </c>
      <c r="F254" s="75" t="s">
        <v>1452</v>
      </c>
      <c r="G254" s="13">
        <v>44427</v>
      </c>
      <c r="H254" s="76" t="s">
        <v>2180</v>
      </c>
      <c r="I254" s="15">
        <v>75</v>
      </c>
      <c r="J254" s="15">
        <v>34</v>
      </c>
      <c r="K254" s="15">
        <v>30</v>
      </c>
      <c r="L254" s="15">
        <v>15</v>
      </c>
      <c r="M254" s="80">
        <v>19.125</v>
      </c>
      <c r="N254" s="71">
        <v>19</v>
      </c>
      <c r="O254" s="62">
        <v>3000</v>
      </c>
      <c r="P254" s="63">
        <f>Table224523689101112131415161718192021222423456723456891011121314151617[[#This Row],[PEMBULATAN]]*O254</f>
        <v>57000</v>
      </c>
    </row>
    <row r="255" spans="1:16" ht="30.75" customHeight="1" x14ac:dyDescent="0.2">
      <c r="A255" s="90"/>
      <c r="B255" s="74"/>
      <c r="C255" s="85" t="s">
        <v>2486</v>
      </c>
      <c r="D255" s="77" t="s">
        <v>426</v>
      </c>
      <c r="E255" s="13">
        <v>44425</v>
      </c>
      <c r="F255" s="75" t="s">
        <v>1452</v>
      </c>
      <c r="G255" s="13">
        <v>44427</v>
      </c>
      <c r="H255" s="76" t="s">
        <v>2180</v>
      </c>
      <c r="I255" s="15">
        <v>34</v>
      </c>
      <c r="J255" s="15">
        <v>23</v>
      </c>
      <c r="K255" s="15">
        <v>20</v>
      </c>
      <c r="L255" s="15">
        <v>1</v>
      </c>
      <c r="M255" s="80">
        <v>3.91</v>
      </c>
      <c r="N255" s="71">
        <v>4</v>
      </c>
      <c r="O255" s="62">
        <v>3000</v>
      </c>
      <c r="P255" s="63">
        <f>Table224523689101112131415161718192021222423456723456891011121314151617[[#This Row],[PEMBULATAN]]*O255</f>
        <v>12000</v>
      </c>
    </row>
    <row r="256" spans="1:16" ht="30.75" customHeight="1" x14ac:dyDescent="0.2">
      <c r="A256" s="90"/>
      <c r="B256" s="74"/>
      <c r="C256" s="85" t="s">
        <v>2487</v>
      </c>
      <c r="D256" s="77" t="s">
        <v>426</v>
      </c>
      <c r="E256" s="13">
        <v>44425</v>
      </c>
      <c r="F256" s="75" t="s">
        <v>1452</v>
      </c>
      <c r="G256" s="13">
        <v>44427</v>
      </c>
      <c r="H256" s="76" t="s">
        <v>2180</v>
      </c>
      <c r="I256" s="15">
        <v>80</v>
      </c>
      <c r="J256" s="15">
        <v>32</v>
      </c>
      <c r="K256" s="15">
        <v>72</v>
      </c>
      <c r="L256" s="15">
        <v>30</v>
      </c>
      <c r="M256" s="80">
        <v>46.08</v>
      </c>
      <c r="N256" s="71">
        <v>46</v>
      </c>
      <c r="O256" s="62">
        <v>3000</v>
      </c>
      <c r="P256" s="63">
        <f>Table224523689101112131415161718192021222423456723456891011121314151617[[#This Row],[PEMBULATAN]]*O256</f>
        <v>138000</v>
      </c>
    </row>
    <row r="257" spans="1:16" ht="30.75" customHeight="1" x14ac:dyDescent="0.2">
      <c r="A257" s="90"/>
      <c r="B257" s="74"/>
      <c r="C257" s="72" t="s">
        <v>2488</v>
      </c>
      <c r="D257" s="77" t="s">
        <v>426</v>
      </c>
      <c r="E257" s="13">
        <v>44425</v>
      </c>
      <c r="F257" s="75" t="s">
        <v>1452</v>
      </c>
      <c r="G257" s="13">
        <v>44427</v>
      </c>
      <c r="H257" s="76" t="s">
        <v>2180</v>
      </c>
      <c r="I257" s="15">
        <v>39</v>
      </c>
      <c r="J257" s="15">
        <v>28</v>
      </c>
      <c r="K257" s="15">
        <v>22</v>
      </c>
      <c r="L257" s="15">
        <v>10</v>
      </c>
      <c r="M257" s="80">
        <v>6.0060000000000002</v>
      </c>
      <c r="N257" s="71">
        <v>10</v>
      </c>
      <c r="O257" s="62">
        <v>3000</v>
      </c>
      <c r="P257" s="63">
        <f>Table224523689101112131415161718192021222423456723456891011121314151617[[#This Row],[PEMBULATAN]]*O257</f>
        <v>30000</v>
      </c>
    </row>
    <row r="258" spans="1:16" ht="30.75" customHeight="1" x14ac:dyDescent="0.2">
      <c r="A258" s="90"/>
      <c r="B258" s="74"/>
      <c r="C258" s="72" t="s">
        <v>2489</v>
      </c>
      <c r="D258" s="77" t="s">
        <v>426</v>
      </c>
      <c r="E258" s="13">
        <v>44425</v>
      </c>
      <c r="F258" s="75" t="s">
        <v>1452</v>
      </c>
      <c r="G258" s="13">
        <v>44427</v>
      </c>
      <c r="H258" s="76" t="s">
        <v>2180</v>
      </c>
      <c r="I258" s="15">
        <v>33</v>
      </c>
      <c r="J258" s="15">
        <v>33</v>
      </c>
      <c r="K258" s="15">
        <v>29</v>
      </c>
      <c r="L258" s="15">
        <v>23</v>
      </c>
      <c r="M258" s="80">
        <v>7.8952499999999999</v>
      </c>
      <c r="N258" s="71">
        <v>23</v>
      </c>
      <c r="O258" s="62">
        <v>3000</v>
      </c>
      <c r="P258" s="63">
        <f>Table224523689101112131415161718192021222423456723456891011121314151617[[#This Row],[PEMBULATAN]]*O258</f>
        <v>69000</v>
      </c>
    </row>
    <row r="259" spans="1:16" ht="30.75" customHeight="1" x14ac:dyDescent="0.2">
      <c r="A259" s="90"/>
      <c r="B259" s="74"/>
      <c r="C259" s="72" t="s">
        <v>2490</v>
      </c>
      <c r="D259" s="77" t="s">
        <v>426</v>
      </c>
      <c r="E259" s="13">
        <v>44425</v>
      </c>
      <c r="F259" s="75" t="s">
        <v>1452</v>
      </c>
      <c r="G259" s="13">
        <v>44427</v>
      </c>
      <c r="H259" s="76" t="s">
        <v>2180</v>
      </c>
      <c r="I259" s="15">
        <v>120</v>
      </c>
      <c r="J259" s="15">
        <v>33</v>
      </c>
      <c r="K259" s="15">
        <v>32</v>
      </c>
      <c r="L259" s="15">
        <v>45</v>
      </c>
      <c r="M259" s="80">
        <v>31.68</v>
      </c>
      <c r="N259" s="71">
        <v>45</v>
      </c>
      <c r="O259" s="62">
        <v>3000</v>
      </c>
      <c r="P259" s="63">
        <f>Table224523689101112131415161718192021222423456723456891011121314151617[[#This Row],[PEMBULATAN]]*O259</f>
        <v>135000</v>
      </c>
    </row>
    <row r="260" spans="1:16" ht="30.75" customHeight="1" x14ac:dyDescent="0.2">
      <c r="A260" s="90"/>
      <c r="B260" s="74"/>
      <c r="C260" s="72" t="s">
        <v>2491</v>
      </c>
      <c r="D260" s="77" t="s">
        <v>426</v>
      </c>
      <c r="E260" s="13">
        <v>44425</v>
      </c>
      <c r="F260" s="75" t="s">
        <v>1452</v>
      </c>
      <c r="G260" s="13">
        <v>44427</v>
      </c>
      <c r="H260" s="76" t="s">
        <v>2180</v>
      </c>
      <c r="I260" s="15">
        <v>120</v>
      </c>
      <c r="J260" s="15">
        <v>21</v>
      </c>
      <c r="K260" s="15">
        <v>21</v>
      </c>
      <c r="L260" s="15">
        <v>20</v>
      </c>
      <c r="M260" s="80">
        <v>13.23</v>
      </c>
      <c r="N260" s="71">
        <v>20</v>
      </c>
      <c r="O260" s="62">
        <v>3000</v>
      </c>
      <c r="P260" s="63">
        <f>Table224523689101112131415161718192021222423456723456891011121314151617[[#This Row],[PEMBULATAN]]*O260</f>
        <v>60000</v>
      </c>
    </row>
    <row r="261" spans="1:16" ht="30.75" customHeight="1" x14ac:dyDescent="0.2">
      <c r="A261" s="90"/>
      <c r="B261" s="74"/>
      <c r="C261" s="72" t="s">
        <v>2492</v>
      </c>
      <c r="D261" s="77" t="s">
        <v>426</v>
      </c>
      <c r="E261" s="13">
        <v>44425</v>
      </c>
      <c r="F261" s="75" t="s">
        <v>1452</v>
      </c>
      <c r="G261" s="13">
        <v>44427</v>
      </c>
      <c r="H261" s="76" t="s">
        <v>2180</v>
      </c>
      <c r="I261" s="15">
        <v>178</v>
      </c>
      <c r="J261" s="15">
        <v>70</v>
      </c>
      <c r="K261" s="15">
        <v>49</v>
      </c>
      <c r="L261" s="15">
        <v>1</v>
      </c>
      <c r="M261" s="80">
        <v>152.63499999999999</v>
      </c>
      <c r="N261" s="71">
        <v>153</v>
      </c>
      <c r="O261" s="62">
        <v>3000</v>
      </c>
      <c r="P261" s="63">
        <f>Table224523689101112131415161718192021222423456723456891011121314151617[[#This Row],[PEMBULATAN]]*O261</f>
        <v>459000</v>
      </c>
    </row>
    <row r="262" spans="1:16" ht="30.75" customHeight="1" x14ac:dyDescent="0.2">
      <c r="A262" s="90"/>
      <c r="B262" s="74"/>
      <c r="C262" s="72" t="s">
        <v>2493</v>
      </c>
      <c r="D262" s="77" t="s">
        <v>426</v>
      </c>
      <c r="E262" s="13">
        <v>44425</v>
      </c>
      <c r="F262" s="75" t="s">
        <v>1452</v>
      </c>
      <c r="G262" s="13">
        <v>44427</v>
      </c>
      <c r="H262" s="76" t="s">
        <v>2180</v>
      </c>
      <c r="I262" s="15">
        <v>82</v>
      </c>
      <c r="J262" s="15">
        <v>76</v>
      </c>
      <c r="K262" s="15">
        <v>78</v>
      </c>
      <c r="L262" s="15">
        <v>20</v>
      </c>
      <c r="M262" s="80">
        <v>121.524</v>
      </c>
      <c r="N262" s="71">
        <v>122</v>
      </c>
      <c r="O262" s="62">
        <v>3000</v>
      </c>
      <c r="P262" s="63">
        <f>Table224523689101112131415161718192021222423456723456891011121314151617[[#This Row],[PEMBULATAN]]*O262</f>
        <v>366000</v>
      </c>
    </row>
    <row r="263" spans="1:16" ht="30.75" customHeight="1" x14ac:dyDescent="0.2">
      <c r="A263" s="90"/>
      <c r="B263" s="74"/>
      <c r="C263" s="72" t="s">
        <v>2494</v>
      </c>
      <c r="D263" s="77" t="s">
        <v>426</v>
      </c>
      <c r="E263" s="13">
        <v>44425</v>
      </c>
      <c r="F263" s="75" t="s">
        <v>1452</v>
      </c>
      <c r="G263" s="13">
        <v>44427</v>
      </c>
      <c r="H263" s="76" t="s">
        <v>2180</v>
      </c>
      <c r="I263" s="15">
        <v>36</v>
      </c>
      <c r="J263" s="15">
        <v>40</v>
      </c>
      <c r="K263" s="15">
        <v>90</v>
      </c>
      <c r="L263" s="15">
        <v>11</v>
      </c>
      <c r="M263" s="80">
        <v>32.4</v>
      </c>
      <c r="N263" s="71">
        <v>32</v>
      </c>
      <c r="O263" s="62">
        <v>3000</v>
      </c>
      <c r="P263" s="63">
        <f>Table224523689101112131415161718192021222423456723456891011121314151617[[#This Row],[PEMBULATAN]]*O263</f>
        <v>96000</v>
      </c>
    </row>
    <row r="264" spans="1:16" ht="30.75" customHeight="1" x14ac:dyDescent="0.2">
      <c r="A264" s="90"/>
      <c r="B264" s="74"/>
      <c r="C264" s="72" t="s">
        <v>2495</v>
      </c>
      <c r="D264" s="77" t="s">
        <v>426</v>
      </c>
      <c r="E264" s="13">
        <v>44425</v>
      </c>
      <c r="F264" s="75" t="s">
        <v>1452</v>
      </c>
      <c r="G264" s="13">
        <v>44427</v>
      </c>
      <c r="H264" s="76" t="s">
        <v>2180</v>
      </c>
      <c r="I264" s="15">
        <v>48</v>
      </c>
      <c r="J264" s="15">
        <v>40</v>
      </c>
      <c r="K264" s="15">
        <v>20</v>
      </c>
      <c r="L264" s="15">
        <v>10</v>
      </c>
      <c r="M264" s="80">
        <v>9.6</v>
      </c>
      <c r="N264" s="71">
        <v>10</v>
      </c>
      <c r="O264" s="62">
        <v>3000</v>
      </c>
      <c r="P264" s="63">
        <f>Table224523689101112131415161718192021222423456723456891011121314151617[[#This Row],[PEMBULATAN]]*O264</f>
        <v>30000</v>
      </c>
    </row>
    <row r="265" spans="1:16" ht="30.75" customHeight="1" x14ac:dyDescent="0.2">
      <c r="A265" s="90"/>
      <c r="B265" s="74"/>
      <c r="C265" s="72" t="s">
        <v>2496</v>
      </c>
      <c r="D265" s="77" t="s">
        <v>426</v>
      </c>
      <c r="E265" s="13">
        <v>44425</v>
      </c>
      <c r="F265" s="75" t="s">
        <v>1452</v>
      </c>
      <c r="G265" s="13">
        <v>44427</v>
      </c>
      <c r="H265" s="76" t="s">
        <v>2180</v>
      </c>
      <c r="I265" s="15">
        <v>84</v>
      </c>
      <c r="J265" s="15">
        <v>72</v>
      </c>
      <c r="K265" s="15">
        <v>40</v>
      </c>
      <c r="L265" s="15">
        <v>37</v>
      </c>
      <c r="M265" s="80">
        <v>60.48</v>
      </c>
      <c r="N265" s="71">
        <v>60</v>
      </c>
      <c r="O265" s="62">
        <v>3000</v>
      </c>
      <c r="P265" s="63">
        <f>Table224523689101112131415161718192021222423456723456891011121314151617[[#This Row],[PEMBULATAN]]*O265</f>
        <v>180000</v>
      </c>
    </row>
    <row r="266" spans="1:16" ht="30.75" customHeight="1" x14ac:dyDescent="0.2">
      <c r="A266" s="90"/>
      <c r="B266" s="74"/>
      <c r="C266" s="72" t="s">
        <v>2497</v>
      </c>
      <c r="D266" s="77" t="s">
        <v>426</v>
      </c>
      <c r="E266" s="13">
        <v>44425</v>
      </c>
      <c r="F266" s="75" t="s">
        <v>1452</v>
      </c>
      <c r="G266" s="13">
        <v>44427</v>
      </c>
      <c r="H266" s="76" t="s">
        <v>2180</v>
      </c>
      <c r="I266" s="15">
        <v>115</v>
      </c>
      <c r="J266" s="15">
        <v>31</v>
      </c>
      <c r="K266" s="15">
        <v>80</v>
      </c>
      <c r="L266" s="15">
        <v>30</v>
      </c>
      <c r="M266" s="80">
        <v>71.3</v>
      </c>
      <c r="N266" s="71">
        <v>71</v>
      </c>
      <c r="O266" s="62">
        <v>3000</v>
      </c>
      <c r="P266" s="63">
        <f>Table224523689101112131415161718192021222423456723456891011121314151617[[#This Row],[PEMBULATAN]]*O266</f>
        <v>213000</v>
      </c>
    </row>
    <row r="267" spans="1:16" ht="30.75" customHeight="1" x14ac:dyDescent="0.2">
      <c r="A267" s="90"/>
      <c r="B267" s="74"/>
      <c r="C267" s="72" t="s">
        <v>2498</v>
      </c>
      <c r="D267" s="77" t="s">
        <v>426</v>
      </c>
      <c r="E267" s="13">
        <v>44425</v>
      </c>
      <c r="F267" s="75" t="s">
        <v>1452</v>
      </c>
      <c r="G267" s="13">
        <v>44427</v>
      </c>
      <c r="H267" s="76" t="s">
        <v>2180</v>
      </c>
      <c r="I267" s="15">
        <v>68</v>
      </c>
      <c r="J267" s="15">
        <v>44</v>
      </c>
      <c r="K267" s="15">
        <v>33</v>
      </c>
      <c r="L267" s="15">
        <v>40</v>
      </c>
      <c r="M267" s="80">
        <v>24.684000000000001</v>
      </c>
      <c r="N267" s="71">
        <v>40</v>
      </c>
      <c r="O267" s="62">
        <v>3000</v>
      </c>
      <c r="P267" s="63">
        <f>Table224523689101112131415161718192021222423456723456891011121314151617[[#This Row],[PEMBULATAN]]*O267</f>
        <v>120000</v>
      </c>
    </row>
    <row r="268" spans="1:16" ht="22.5" customHeight="1" x14ac:dyDescent="0.2">
      <c r="A268" s="143" t="s">
        <v>32</v>
      </c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5"/>
      <c r="M268" s="78">
        <f>SUBTOTAL(109,Table224523689101112131415161718192021222423456723456891011121314151617[KG VOLUME])</f>
        <v>6741.2572499999969</v>
      </c>
      <c r="N268" s="66">
        <f>SUM(N3:N267)</f>
        <v>6900</v>
      </c>
      <c r="O268" s="146">
        <f>SUM(P3:P267)</f>
        <v>20700000</v>
      </c>
      <c r="P268" s="147"/>
    </row>
    <row r="269" spans="1:16" ht="22.5" customHeight="1" x14ac:dyDescent="0.2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2"/>
      <c r="N269" s="84" t="s">
        <v>53</v>
      </c>
      <c r="O269" s="83"/>
      <c r="P269" s="83">
        <f>O268*10%</f>
        <v>2070000</v>
      </c>
    </row>
    <row r="270" spans="1:16" x14ac:dyDescent="0.2">
      <c r="A270" s="11"/>
      <c r="B270" s="54" t="s">
        <v>46</v>
      </c>
      <c r="C270" s="53"/>
      <c r="D270" s="55" t="s">
        <v>47</v>
      </c>
      <c r="H270" s="61"/>
      <c r="N270" s="60" t="s">
        <v>33</v>
      </c>
      <c r="P270" s="67">
        <f>O268*1%</f>
        <v>207000</v>
      </c>
    </row>
    <row r="271" spans="1:16" x14ac:dyDescent="0.2">
      <c r="A271" s="11"/>
      <c r="H271" s="61"/>
      <c r="N271" s="60" t="s">
        <v>34</v>
      </c>
      <c r="P271" s="69">
        <v>0</v>
      </c>
    </row>
    <row r="272" spans="1:16" ht="15.75" thickBot="1" x14ac:dyDescent="0.25">
      <c r="A272" s="11"/>
      <c r="H272" s="61"/>
      <c r="N272" s="60" t="s">
        <v>35</v>
      </c>
      <c r="P272" s="69">
        <v>0</v>
      </c>
    </row>
    <row r="273" spans="1:16" x14ac:dyDescent="0.2">
      <c r="A273" s="11"/>
      <c r="H273" s="61"/>
      <c r="N273" s="64" t="s">
        <v>36</v>
      </c>
      <c r="O273" s="65"/>
      <c r="P273" s="68">
        <f>O268-P269+P270</f>
        <v>18837000</v>
      </c>
    </row>
    <row r="274" spans="1:16" x14ac:dyDescent="0.2">
      <c r="B274" s="54"/>
      <c r="C274" s="53"/>
      <c r="D274" s="55"/>
    </row>
    <row r="276" spans="1:16" x14ac:dyDescent="0.2">
      <c r="A276" s="11"/>
      <c r="H276" s="61"/>
      <c r="P276" s="70"/>
    </row>
    <row r="277" spans="1:16" x14ac:dyDescent="0.2">
      <c r="A277" s="11"/>
      <c r="C277" s="53" t="s">
        <v>3713</v>
      </c>
      <c r="H277" s="61"/>
      <c r="O277" s="56"/>
      <c r="P277" s="70"/>
    </row>
    <row r="278" spans="1:16" s="3" customFormat="1" x14ac:dyDescent="0.25">
      <c r="A278" s="11"/>
      <c r="B278" s="2"/>
      <c r="C278" s="2" t="s">
        <v>3714</v>
      </c>
      <c r="E278" s="12"/>
      <c r="H278" s="61"/>
      <c r="N278" s="14"/>
      <c r="O278" s="14"/>
      <c r="P278" s="14"/>
    </row>
    <row r="279" spans="1:16" s="3" customFormat="1" x14ac:dyDescent="0.25">
      <c r="A279" s="11"/>
      <c r="B279" s="2"/>
      <c r="C279" s="2" t="s">
        <v>3715</v>
      </c>
      <c r="E279" s="12"/>
      <c r="H279" s="61"/>
      <c r="N279" s="14"/>
      <c r="O279" s="14"/>
      <c r="P279" s="14"/>
    </row>
    <row r="280" spans="1:16" s="3" customFormat="1" x14ac:dyDescent="0.25">
      <c r="A280" s="11"/>
      <c r="B280" s="2"/>
      <c r="C280" s="2" t="s">
        <v>3402</v>
      </c>
      <c r="E280" s="12"/>
      <c r="H280" s="61"/>
      <c r="N280" s="14"/>
      <c r="O280" s="14"/>
      <c r="P280" s="14"/>
    </row>
    <row r="281" spans="1:16" s="3" customFormat="1" x14ac:dyDescent="0.2">
      <c r="A281" s="11"/>
      <c r="B281" s="2"/>
      <c r="C281" s="53" t="s">
        <v>3716</v>
      </c>
      <c r="E281" s="12"/>
      <c r="H281" s="61"/>
      <c r="N281" s="14"/>
      <c r="O281" s="14"/>
      <c r="P281" s="14"/>
    </row>
    <row r="282" spans="1:16" s="3" customFormat="1" x14ac:dyDescent="0.25">
      <c r="A282" s="11"/>
      <c r="B282" s="2"/>
      <c r="C282" s="2" t="s">
        <v>3399</v>
      </c>
      <c r="E282" s="12"/>
      <c r="H282" s="61"/>
      <c r="N282" s="14"/>
      <c r="O282" s="14"/>
      <c r="P282" s="14"/>
    </row>
    <row r="283" spans="1:16" s="3" customFormat="1" x14ac:dyDescent="0.25">
      <c r="A283" s="11"/>
      <c r="B283" s="2"/>
      <c r="C283" s="2" t="s">
        <v>3717</v>
      </c>
      <c r="E283" s="12"/>
      <c r="H283" s="61"/>
      <c r="N283" s="14"/>
      <c r="O283" s="14"/>
      <c r="P283" s="14"/>
    </row>
    <row r="284" spans="1:16" s="3" customFormat="1" x14ac:dyDescent="0.25">
      <c r="A284" s="11"/>
      <c r="B284" s="2"/>
      <c r="C284" s="2" t="s">
        <v>3383</v>
      </c>
      <c r="E284" s="12"/>
      <c r="H284" s="61"/>
      <c r="N284" s="14"/>
      <c r="O284" s="14"/>
      <c r="P284" s="14"/>
    </row>
    <row r="285" spans="1:16" s="3" customFormat="1" x14ac:dyDescent="0.25">
      <c r="A285" s="11"/>
      <c r="B285" s="2"/>
      <c r="C285" s="2" t="s">
        <v>3393</v>
      </c>
      <c r="E285" s="12"/>
      <c r="H285" s="61"/>
      <c r="N285" s="14"/>
      <c r="O285" s="14"/>
      <c r="P285" s="14"/>
    </row>
    <row r="286" spans="1:16" s="3" customFormat="1" x14ac:dyDescent="0.25">
      <c r="A286" s="11"/>
      <c r="B286" s="2"/>
      <c r="C286" s="2" t="s">
        <v>3394</v>
      </c>
      <c r="E286" s="12"/>
      <c r="H286" s="61"/>
      <c r="N286" s="14"/>
      <c r="O286" s="14"/>
      <c r="P286" s="14"/>
    </row>
    <row r="287" spans="1:16" s="3" customFormat="1" x14ac:dyDescent="0.25">
      <c r="A287" s="11"/>
      <c r="B287" s="2"/>
      <c r="C287" s="2" t="s">
        <v>3382</v>
      </c>
      <c r="E287" s="12"/>
      <c r="H287" s="61"/>
      <c r="N287" s="14"/>
      <c r="O287" s="14"/>
      <c r="P287" s="14"/>
    </row>
    <row r="288" spans="1:16" s="3" customFormat="1" x14ac:dyDescent="0.25">
      <c r="A288" s="11"/>
      <c r="B288" s="2"/>
      <c r="C288" s="2" t="s">
        <v>3371</v>
      </c>
      <c r="E288" s="12"/>
      <c r="H288" s="61"/>
      <c r="N288" s="14"/>
      <c r="O288" s="14"/>
      <c r="P288" s="14"/>
    </row>
    <row r="289" spans="1:16" s="3" customFormat="1" x14ac:dyDescent="0.25">
      <c r="A289" s="11"/>
      <c r="B289" s="2"/>
      <c r="C289" s="2" t="s">
        <v>3362</v>
      </c>
      <c r="E289" s="12"/>
      <c r="H289" s="61"/>
      <c r="N289" s="14"/>
      <c r="O289" s="14"/>
      <c r="P289" s="14"/>
    </row>
    <row r="290" spans="1:16" x14ac:dyDescent="0.2">
      <c r="C290" s="2" t="s">
        <v>3374</v>
      </c>
    </row>
    <row r="291" spans="1:16" x14ac:dyDescent="0.2">
      <c r="C291" s="2" t="s">
        <v>3375</v>
      </c>
    </row>
    <row r="292" spans="1:16" x14ac:dyDescent="0.2">
      <c r="C292" s="2" t="s">
        <v>3373</v>
      </c>
    </row>
    <row r="293" spans="1:16" x14ac:dyDescent="0.2">
      <c r="C293" s="2" t="s">
        <v>3350</v>
      </c>
    </row>
    <row r="294" spans="1:16" x14ac:dyDescent="0.2">
      <c r="C294" s="2" t="s">
        <v>3359</v>
      </c>
    </row>
    <row r="295" spans="1:16" x14ac:dyDescent="0.2">
      <c r="C295" s="2" t="s">
        <v>3366</v>
      </c>
    </row>
    <row r="296" spans="1:16" x14ac:dyDescent="0.2">
      <c r="C296" s="2" t="s">
        <v>3368</v>
      </c>
    </row>
    <row r="297" spans="1:16" x14ac:dyDescent="0.2">
      <c r="C297" s="2" t="s">
        <v>3352</v>
      </c>
    </row>
    <row r="298" spans="1:16" x14ac:dyDescent="0.2">
      <c r="C298" s="2" t="s">
        <v>3358</v>
      </c>
    </row>
    <row r="299" spans="1:16" x14ac:dyDescent="0.2">
      <c r="C299" s="2" t="s">
        <v>3367</v>
      </c>
    </row>
    <row r="300" spans="1:16" x14ac:dyDescent="0.2">
      <c r="C300" s="2" t="s">
        <v>3348</v>
      </c>
    </row>
    <row r="301" spans="1:16" x14ac:dyDescent="0.2">
      <c r="C301" s="2" t="s">
        <v>3341</v>
      </c>
    </row>
    <row r="302" spans="1:16" x14ac:dyDescent="0.2">
      <c r="C302" s="2" t="s">
        <v>3345</v>
      </c>
    </row>
    <row r="303" spans="1:16" x14ac:dyDescent="0.2">
      <c r="C303" s="2" t="s">
        <v>3322</v>
      </c>
    </row>
    <row r="304" spans="1:16" x14ac:dyDescent="0.2">
      <c r="C304" s="2" t="s">
        <v>3320</v>
      </c>
    </row>
    <row r="305" spans="3:3" x14ac:dyDescent="0.2">
      <c r="C305" s="2" t="s">
        <v>3306</v>
      </c>
    </row>
    <row r="306" spans="3:3" x14ac:dyDescent="0.2">
      <c r="C306" s="2" t="s">
        <v>3299</v>
      </c>
    </row>
    <row r="307" spans="3:3" x14ac:dyDescent="0.2">
      <c r="C307" s="2" t="s">
        <v>3280</v>
      </c>
    </row>
    <row r="308" spans="3:3" x14ac:dyDescent="0.2">
      <c r="C308" s="2" t="s">
        <v>3302</v>
      </c>
    </row>
    <row r="309" spans="3:3" x14ac:dyDescent="0.2">
      <c r="C309" s="2" t="s">
        <v>3333</v>
      </c>
    </row>
    <row r="310" spans="3:3" x14ac:dyDescent="0.2">
      <c r="C310" s="2" t="s">
        <v>3298</v>
      </c>
    </row>
    <row r="311" spans="3:3" x14ac:dyDescent="0.2">
      <c r="C311" s="2" t="s">
        <v>3301</v>
      </c>
    </row>
    <row r="312" spans="3:3" x14ac:dyDescent="0.2">
      <c r="C312" s="2" t="s">
        <v>3379</v>
      </c>
    </row>
    <row r="313" spans="3:3" x14ac:dyDescent="0.2">
      <c r="C313" s="2" t="s">
        <v>3365</v>
      </c>
    </row>
    <row r="314" spans="3:3" x14ac:dyDescent="0.2">
      <c r="C314" s="2" t="s">
        <v>3356</v>
      </c>
    </row>
    <row r="315" spans="3:3" x14ac:dyDescent="0.2">
      <c r="C315" s="2" t="s">
        <v>3346</v>
      </c>
    </row>
    <row r="316" spans="3:3" x14ac:dyDescent="0.2">
      <c r="C316" s="2" t="s">
        <v>3335</v>
      </c>
    </row>
    <row r="317" spans="3:3" x14ac:dyDescent="0.2">
      <c r="C317" s="2" t="s">
        <v>3384</v>
      </c>
    </row>
    <row r="318" spans="3:3" x14ac:dyDescent="0.2">
      <c r="C318" s="2" t="s">
        <v>3339</v>
      </c>
    </row>
    <row r="319" spans="3:3" x14ac:dyDescent="0.2">
      <c r="C319" s="2" t="s">
        <v>3327</v>
      </c>
    </row>
    <row r="320" spans="3:3" x14ac:dyDescent="0.2">
      <c r="C320" s="2" t="s">
        <v>3386</v>
      </c>
    </row>
    <row r="321" spans="3:3" x14ac:dyDescent="0.2">
      <c r="C321" s="2" t="s">
        <v>3318</v>
      </c>
    </row>
    <row r="322" spans="3:3" x14ac:dyDescent="0.2">
      <c r="C322" s="2" t="s">
        <v>3325</v>
      </c>
    </row>
    <row r="323" spans="3:3" x14ac:dyDescent="0.2">
      <c r="C323" s="2" t="s">
        <v>3309</v>
      </c>
    </row>
    <row r="324" spans="3:3" x14ac:dyDescent="0.2">
      <c r="C324" s="2" t="s">
        <v>3314</v>
      </c>
    </row>
    <row r="325" spans="3:3" x14ac:dyDescent="0.2">
      <c r="C325" s="2" t="s">
        <v>3290</v>
      </c>
    </row>
    <row r="326" spans="3:3" x14ac:dyDescent="0.2">
      <c r="C326" s="2" t="s">
        <v>3268</v>
      </c>
    </row>
    <row r="327" spans="3:3" x14ac:dyDescent="0.2">
      <c r="C327" s="2" t="s">
        <v>3288</v>
      </c>
    </row>
    <row r="328" spans="3:3" x14ac:dyDescent="0.2">
      <c r="C328" s="2" t="s">
        <v>3287</v>
      </c>
    </row>
    <row r="329" spans="3:3" x14ac:dyDescent="0.2">
      <c r="C329" s="2" t="s">
        <v>3261</v>
      </c>
    </row>
    <row r="330" spans="3:3" x14ac:dyDescent="0.2">
      <c r="C330" s="2" t="s">
        <v>3274</v>
      </c>
    </row>
    <row r="331" spans="3:3" x14ac:dyDescent="0.2">
      <c r="C331" s="2" t="s">
        <v>3246</v>
      </c>
    </row>
    <row r="332" spans="3:3" x14ac:dyDescent="0.2">
      <c r="C332" s="2" t="s">
        <v>3259</v>
      </c>
    </row>
    <row r="333" spans="3:3" x14ac:dyDescent="0.2">
      <c r="C333" s="2" t="s">
        <v>3266</v>
      </c>
    </row>
    <row r="334" spans="3:3" x14ac:dyDescent="0.2">
      <c r="C334" s="2" t="s">
        <v>3338</v>
      </c>
    </row>
    <row r="335" spans="3:3" x14ac:dyDescent="0.2">
      <c r="C335" s="2" t="s">
        <v>3269</v>
      </c>
    </row>
    <row r="336" spans="3:3" x14ac:dyDescent="0.2">
      <c r="C336" s="2" t="s">
        <v>3243</v>
      </c>
    </row>
    <row r="337" spans="3:3" x14ac:dyDescent="0.2">
      <c r="C337" s="2" t="s">
        <v>3242</v>
      </c>
    </row>
    <row r="338" spans="3:3" x14ac:dyDescent="0.2">
      <c r="C338" s="2" t="s">
        <v>3244</v>
      </c>
    </row>
    <row r="339" spans="3:3" x14ac:dyDescent="0.2">
      <c r="C339" s="2" t="s">
        <v>3389</v>
      </c>
    </row>
    <row r="340" spans="3:3" x14ac:dyDescent="0.2">
      <c r="C340" s="2" t="s">
        <v>3390</v>
      </c>
    </row>
    <row r="341" spans="3:3" x14ac:dyDescent="0.2">
      <c r="C341" s="2" t="s">
        <v>3391</v>
      </c>
    </row>
    <row r="342" spans="3:3" x14ac:dyDescent="0.2">
      <c r="C342" s="2" t="s">
        <v>3256</v>
      </c>
    </row>
    <row r="343" spans="3:3" x14ac:dyDescent="0.2">
      <c r="C343" s="2" t="s">
        <v>3353</v>
      </c>
    </row>
    <row r="344" spans="3:3" x14ac:dyDescent="0.2">
      <c r="C344" s="2" t="s">
        <v>3340</v>
      </c>
    </row>
    <row r="345" spans="3:3" x14ac:dyDescent="0.2">
      <c r="C345" s="2" t="s">
        <v>3351</v>
      </c>
    </row>
    <row r="346" spans="3:3" x14ac:dyDescent="0.2">
      <c r="C346" s="2" t="s">
        <v>3282</v>
      </c>
    </row>
    <row r="347" spans="3:3" x14ac:dyDescent="0.2">
      <c r="C347" s="2" t="s">
        <v>3328</v>
      </c>
    </row>
    <row r="348" spans="3:3" x14ac:dyDescent="0.2">
      <c r="C348" s="2" t="s">
        <v>3317</v>
      </c>
    </row>
    <row r="349" spans="3:3" x14ac:dyDescent="0.2">
      <c r="C349" s="2" t="s">
        <v>3291</v>
      </c>
    </row>
    <row r="350" spans="3:3" x14ac:dyDescent="0.2">
      <c r="C350" s="2" t="s">
        <v>3277</v>
      </c>
    </row>
    <row r="351" spans="3:3" x14ac:dyDescent="0.2">
      <c r="C351" s="2" t="s">
        <v>3289</v>
      </c>
    </row>
    <row r="352" spans="3:3" x14ac:dyDescent="0.2">
      <c r="C352" s="2" t="s">
        <v>3273</v>
      </c>
    </row>
    <row r="353" spans="3:3" x14ac:dyDescent="0.2">
      <c r="C353" s="2" t="s">
        <v>3227</v>
      </c>
    </row>
    <row r="354" spans="3:3" x14ac:dyDescent="0.2">
      <c r="C354" s="2" t="s">
        <v>3331</v>
      </c>
    </row>
    <row r="355" spans="3:3" x14ac:dyDescent="0.2">
      <c r="C355" s="2" t="s">
        <v>3265</v>
      </c>
    </row>
    <row r="356" spans="3:3" x14ac:dyDescent="0.2">
      <c r="C356" s="2" t="s">
        <v>3304</v>
      </c>
    </row>
    <row r="357" spans="3:3" x14ac:dyDescent="0.2">
      <c r="C357" s="2" t="s">
        <v>3293</v>
      </c>
    </row>
    <row r="358" spans="3:3" x14ac:dyDescent="0.2">
      <c r="C358" s="2" t="s">
        <v>3214</v>
      </c>
    </row>
    <row r="359" spans="3:3" x14ac:dyDescent="0.2">
      <c r="C359" s="2" t="s">
        <v>3230</v>
      </c>
    </row>
    <row r="360" spans="3:3" x14ac:dyDescent="0.2">
      <c r="C360" s="2" t="s">
        <v>3221</v>
      </c>
    </row>
    <row r="361" spans="3:3" x14ac:dyDescent="0.2">
      <c r="C361" s="2" t="s">
        <v>3218</v>
      </c>
    </row>
    <row r="362" spans="3:3" x14ac:dyDescent="0.2">
      <c r="C362" s="2" t="s">
        <v>3224</v>
      </c>
    </row>
    <row r="363" spans="3:3" x14ac:dyDescent="0.2">
      <c r="C363" s="2" t="s">
        <v>3222</v>
      </c>
    </row>
    <row r="364" spans="3:3" x14ac:dyDescent="0.2">
      <c r="C364" s="2" t="s">
        <v>3223</v>
      </c>
    </row>
    <row r="365" spans="3:3" x14ac:dyDescent="0.2">
      <c r="C365" s="2" t="s">
        <v>3403</v>
      </c>
    </row>
    <row r="366" spans="3:3" x14ac:dyDescent="0.2">
      <c r="C366" s="2" t="s">
        <v>3257</v>
      </c>
    </row>
    <row r="367" spans="3:3" x14ac:dyDescent="0.2">
      <c r="C367" s="2" t="s">
        <v>3213</v>
      </c>
    </row>
    <row r="368" spans="3:3" x14ac:dyDescent="0.2">
      <c r="C368" s="2" t="s">
        <v>3247</v>
      </c>
    </row>
    <row r="369" spans="3:3" x14ac:dyDescent="0.2">
      <c r="C369" s="2" t="s">
        <v>3205</v>
      </c>
    </row>
    <row r="370" spans="3:3" x14ac:dyDescent="0.2">
      <c r="C370" s="2" t="s">
        <v>3250</v>
      </c>
    </row>
    <row r="371" spans="3:3" x14ac:dyDescent="0.2">
      <c r="C371" s="2" t="s">
        <v>3191</v>
      </c>
    </row>
    <row r="372" spans="3:3" x14ac:dyDescent="0.2">
      <c r="C372" s="2" t="s">
        <v>3193</v>
      </c>
    </row>
    <row r="373" spans="3:3" x14ac:dyDescent="0.2">
      <c r="C373" s="2" t="s">
        <v>3188</v>
      </c>
    </row>
    <row r="374" spans="3:3" x14ac:dyDescent="0.2">
      <c r="C374" s="2" t="s">
        <v>3248</v>
      </c>
    </row>
    <row r="375" spans="3:3" x14ac:dyDescent="0.2">
      <c r="C375" s="2" t="s">
        <v>3199</v>
      </c>
    </row>
    <row r="376" spans="3:3" x14ac:dyDescent="0.2">
      <c r="C376" s="2" t="s">
        <v>3198</v>
      </c>
    </row>
    <row r="377" spans="3:3" x14ac:dyDescent="0.2">
      <c r="C377" s="2" t="s">
        <v>3129</v>
      </c>
    </row>
    <row r="378" spans="3:3" x14ac:dyDescent="0.2">
      <c r="C378" s="2" t="s">
        <v>3174</v>
      </c>
    </row>
    <row r="379" spans="3:3" x14ac:dyDescent="0.2">
      <c r="C379" s="2" t="s">
        <v>3126</v>
      </c>
    </row>
    <row r="380" spans="3:3" x14ac:dyDescent="0.2">
      <c r="C380" s="2" t="s">
        <v>3103</v>
      </c>
    </row>
    <row r="381" spans="3:3" x14ac:dyDescent="0.2">
      <c r="C381" s="2" t="s">
        <v>3123</v>
      </c>
    </row>
    <row r="382" spans="3:3" x14ac:dyDescent="0.2">
      <c r="C382" s="2" t="s">
        <v>3110</v>
      </c>
    </row>
    <row r="383" spans="3:3" x14ac:dyDescent="0.2">
      <c r="C383" s="2" t="s">
        <v>3163</v>
      </c>
    </row>
    <row r="384" spans="3:3" x14ac:dyDescent="0.2">
      <c r="C384" s="2" t="s">
        <v>3200</v>
      </c>
    </row>
    <row r="385" spans="3:3" x14ac:dyDescent="0.2">
      <c r="C385" s="2" t="s">
        <v>3187</v>
      </c>
    </row>
    <row r="386" spans="3:3" x14ac:dyDescent="0.2">
      <c r="C386" s="2" t="s">
        <v>3106</v>
      </c>
    </row>
    <row r="387" spans="3:3" x14ac:dyDescent="0.2">
      <c r="C387" s="2" t="s">
        <v>3107</v>
      </c>
    </row>
    <row r="388" spans="3:3" x14ac:dyDescent="0.2">
      <c r="C388" s="2" t="s">
        <v>3113</v>
      </c>
    </row>
    <row r="389" spans="3:3" x14ac:dyDescent="0.2">
      <c r="C389" s="2" t="s">
        <v>3112</v>
      </c>
    </row>
    <row r="390" spans="3:3" x14ac:dyDescent="0.2">
      <c r="C390" s="2" t="s">
        <v>3119</v>
      </c>
    </row>
    <row r="391" spans="3:3" x14ac:dyDescent="0.2">
      <c r="C391" s="2" t="s">
        <v>3196</v>
      </c>
    </row>
    <row r="392" spans="3:3" x14ac:dyDescent="0.2">
      <c r="C392" s="2" t="s">
        <v>3139</v>
      </c>
    </row>
    <row r="393" spans="3:3" x14ac:dyDescent="0.2">
      <c r="C393" s="2" t="s">
        <v>3135</v>
      </c>
    </row>
    <row r="394" spans="3:3" x14ac:dyDescent="0.2">
      <c r="C394" s="2" t="s">
        <v>3140</v>
      </c>
    </row>
    <row r="395" spans="3:3" x14ac:dyDescent="0.2">
      <c r="C395" s="2" t="s">
        <v>3130</v>
      </c>
    </row>
    <row r="396" spans="3:3" x14ac:dyDescent="0.2">
      <c r="C396" s="2" t="s">
        <v>3142</v>
      </c>
    </row>
    <row r="397" spans="3:3" x14ac:dyDescent="0.2">
      <c r="C397" s="2" t="s">
        <v>3143</v>
      </c>
    </row>
    <row r="398" spans="3:3" x14ac:dyDescent="0.2">
      <c r="C398" s="2" t="s">
        <v>3109</v>
      </c>
    </row>
    <row r="399" spans="3:3" x14ac:dyDescent="0.2">
      <c r="C399" s="2" t="s">
        <v>3157</v>
      </c>
    </row>
    <row r="400" spans="3:3" x14ac:dyDescent="0.2">
      <c r="C400" s="2" t="s">
        <v>3235</v>
      </c>
    </row>
    <row r="401" spans="3:3" x14ac:dyDescent="0.2">
      <c r="C401" s="2" t="s">
        <v>3167</v>
      </c>
    </row>
    <row r="402" spans="3:3" x14ac:dyDescent="0.2">
      <c r="C402" s="2" t="s">
        <v>3095</v>
      </c>
    </row>
    <row r="403" spans="3:3" x14ac:dyDescent="0.2">
      <c r="C403" s="2" t="s">
        <v>3025</v>
      </c>
    </row>
    <row r="404" spans="3:3" x14ac:dyDescent="0.2">
      <c r="C404" s="2" t="s">
        <v>3183</v>
      </c>
    </row>
    <row r="405" spans="3:3" x14ac:dyDescent="0.2">
      <c r="C405" s="2" t="s">
        <v>3152</v>
      </c>
    </row>
    <row r="406" spans="3:3" x14ac:dyDescent="0.2">
      <c r="C406" s="2" t="s">
        <v>3138</v>
      </c>
    </row>
    <row r="407" spans="3:3" x14ac:dyDescent="0.2">
      <c r="C407" s="2" t="s">
        <v>3124</v>
      </c>
    </row>
    <row r="408" spans="3:3" x14ac:dyDescent="0.2">
      <c r="C408" s="2" t="s">
        <v>3153</v>
      </c>
    </row>
    <row r="409" spans="3:3" x14ac:dyDescent="0.2">
      <c r="C409" s="2" t="s">
        <v>3147</v>
      </c>
    </row>
    <row r="410" spans="3:3" x14ac:dyDescent="0.2">
      <c r="C410" s="2" t="s">
        <v>3111</v>
      </c>
    </row>
    <row r="411" spans="3:3" x14ac:dyDescent="0.2">
      <c r="C411" s="2" t="s">
        <v>3134</v>
      </c>
    </row>
    <row r="412" spans="3:3" x14ac:dyDescent="0.2">
      <c r="C412" s="2" t="s">
        <v>3145</v>
      </c>
    </row>
    <row r="413" spans="3:3" x14ac:dyDescent="0.2">
      <c r="C413" s="2" t="s">
        <v>3117</v>
      </c>
    </row>
    <row r="414" spans="3:3" x14ac:dyDescent="0.2">
      <c r="C414" s="2" t="s">
        <v>3154</v>
      </c>
    </row>
    <row r="415" spans="3:3" x14ac:dyDescent="0.2">
      <c r="C415" s="2" t="s">
        <v>3181</v>
      </c>
    </row>
    <row r="416" spans="3:3" x14ac:dyDescent="0.2">
      <c r="C416" s="2" t="s">
        <v>3030</v>
      </c>
    </row>
    <row r="417" spans="3:3" x14ac:dyDescent="0.2">
      <c r="C417" s="2" t="s">
        <v>3073</v>
      </c>
    </row>
    <row r="418" spans="3:3" x14ac:dyDescent="0.2">
      <c r="C418" s="2" t="s">
        <v>3029</v>
      </c>
    </row>
    <row r="419" spans="3:3" x14ac:dyDescent="0.2">
      <c r="C419" s="2" t="s">
        <v>3038</v>
      </c>
    </row>
    <row r="420" spans="3:3" x14ac:dyDescent="0.2">
      <c r="C420" s="2" t="s">
        <v>3085</v>
      </c>
    </row>
    <row r="421" spans="3:3" x14ac:dyDescent="0.2">
      <c r="C421" s="2" t="s">
        <v>3054</v>
      </c>
    </row>
    <row r="422" spans="3:3" x14ac:dyDescent="0.2">
      <c r="C422" s="2" t="s">
        <v>3040</v>
      </c>
    </row>
    <row r="423" spans="3:3" x14ac:dyDescent="0.2">
      <c r="C423" s="2" t="s">
        <v>3078</v>
      </c>
    </row>
    <row r="424" spans="3:3" x14ac:dyDescent="0.2">
      <c r="C424" s="2" t="s">
        <v>3059</v>
      </c>
    </row>
    <row r="425" spans="3:3" x14ac:dyDescent="0.2">
      <c r="C425" s="2" t="s">
        <v>3028</v>
      </c>
    </row>
    <row r="426" spans="3:3" x14ac:dyDescent="0.2">
      <c r="C426" s="2" t="s">
        <v>3166</v>
      </c>
    </row>
    <row r="427" spans="3:3" x14ac:dyDescent="0.2">
      <c r="C427" s="2" t="s">
        <v>3097</v>
      </c>
    </row>
    <row r="428" spans="3:3" x14ac:dyDescent="0.2">
      <c r="C428" s="2" t="s">
        <v>3172</v>
      </c>
    </row>
    <row r="429" spans="3:3" x14ac:dyDescent="0.2">
      <c r="C429" s="2" t="s">
        <v>3175</v>
      </c>
    </row>
    <row r="430" spans="3:3" x14ac:dyDescent="0.2">
      <c r="C430" s="2" t="s">
        <v>3079</v>
      </c>
    </row>
    <row r="431" spans="3:3" x14ac:dyDescent="0.2">
      <c r="C431" s="2" t="s">
        <v>3056</v>
      </c>
    </row>
    <row r="432" spans="3:3" x14ac:dyDescent="0.2">
      <c r="C432" s="2" t="s">
        <v>3048</v>
      </c>
    </row>
    <row r="433" spans="3:3" x14ac:dyDescent="0.2">
      <c r="C433" s="2" t="s">
        <v>3083</v>
      </c>
    </row>
    <row r="434" spans="3:3" x14ac:dyDescent="0.2">
      <c r="C434" s="2" t="s">
        <v>3060</v>
      </c>
    </row>
    <row r="435" spans="3:3" x14ac:dyDescent="0.2">
      <c r="C435" s="2" t="s">
        <v>3076</v>
      </c>
    </row>
    <row r="436" spans="3:3" x14ac:dyDescent="0.2">
      <c r="C436" s="2" t="s">
        <v>3069</v>
      </c>
    </row>
    <row r="437" spans="3:3" x14ac:dyDescent="0.2">
      <c r="C437" s="2" t="s">
        <v>3080</v>
      </c>
    </row>
    <row r="438" spans="3:3" x14ac:dyDescent="0.2">
      <c r="C438" s="2" t="s">
        <v>3074</v>
      </c>
    </row>
    <row r="439" spans="3:3" x14ac:dyDescent="0.2">
      <c r="C439" s="2" t="s">
        <v>3070</v>
      </c>
    </row>
    <row r="440" spans="3:3" x14ac:dyDescent="0.2">
      <c r="C440" s="2" t="s">
        <v>3072</v>
      </c>
    </row>
    <row r="441" spans="3:3" x14ac:dyDescent="0.2">
      <c r="C441" s="2" t="s">
        <v>3067</v>
      </c>
    </row>
    <row r="442" spans="3:3" x14ac:dyDescent="0.2">
      <c r="C442" s="2" t="s">
        <v>3063</v>
      </c>
    </row>
    <row r="443" spans="3:3" x14ac:dyDescent="0.2">
      <c r="C443" s="2" t="s">
        <v>3049</v>
      </c>
    </row>
    <row r="444" spans="3:3" x14ac:dyDescent="0.2">
      <c r="C444" s="2" t="s">
        <v>3718</v>
      </c>
    </row>
    <row r="445" spans="3:3" x14ac:dyDescent="0.2">
      <c r="C445" s="2" t="s">
        <v>3719</v>
      </c>
    </row>
    <row r="446" spans="3:3" x14ac:dyDescent="0.2">
      <c r="C446" s="2" t="s">
        <v>3720</v>
      </c>
    </row>
    <row r="447" spans="3:3" x14ac:dyDescent="0.2">
      <c r="C447" s="2" t="s">
        <v>3721</v>
      </c>
    </row>
    <row r="448" spans="3:3" x14ac:dyDescent="0.2">
      <c r="C448" s="2" t="s">
        <v>3722</v>
      </c>
    </row>
    <row r="449" spans="3:3" x14ac:dyDescent="0.2">
      <c r="C449" s="2" t="s">
        <v>3723</v>
      </c>
    </row>
    <row r="450" spans="3:3" x14ac:dyDescent="0.2">
      <c r="C450" s="2" t="s">
        <v>3724</v>
      </c>
    </row>
    <row r="451" spans="3:3" x14ac:dyDescent="0.2">
      <c r="C451" s="2" t="s">
        <v>3725</v>
      </c>
    </row>
    <row r="452" spans="3:3" x14ac:dyDescent="0.2">
      <c r="C452" s="2" t="s">
        <v>3726</v>
      </c>
    </row>
    <row r="453" spans="3:3" x14ac:dyDescent="0.2">
      <c r="C453" s="2" t="s">
        <v>3727</v>
      </c>
    </row>
    <row r="454" spans="3:3" x14ac:dyDescent="0.2">
      <c r="C454" s="2" t="s">
        <v>3728</v>
      </c>
    </row>
    <row r="455" spans="3:3" x14ac:dyDescent="0.2">
      <c r="C455" s="2" t="s">
        <v>3729</v>
      </c>
    </row>
    <row r="456" spans="3:3" x14ac:dyDescent="0.2">
      <c r="C456" s="2" t="s">
        <v>3730</v>
      </c>
    </row>
    <row r="457" spans="3:3" x14ac:dyDescent="0.2">
      <c r="C457" s="2" t="s">
        <v>3731</v>
      </c>
    </row>
    <row r="458" spans="3:3" x14ac:dyDescent="0.2">
      <c r="C458" s="2" t="s">
        <v>3732</v>
      </c>
    </row>
    <row r="459" spans="3:3" x14ac:dyDescent="0.2">
      <c r="C459" s="2" t="s">
        <v>3733</v>
      </c>
    </row>
    <row r="460" spans="3:3" x14ac:dyDescent="0.2">
      <c r="C460" s="2" t="s">
        <v>3734</v>
      </c>
    </row>
    <row r="461" spans="3:3" x14ac:dyDescent="0.2">
      <c r="C461" s="2" t="s">
        <v>3735</v>
      </c>
    </row>
    <row r="462" spans="3:3" x14ac:dyDescent="0.2">
      <c r="C462" s="2" t="s">
        <v>3736</v>
      </c>
    </row>
    <row r="463" spans="3:3" x14ac:dyDescent="0.2">
      <c r="C463" s="2" t="s">
        <v>3737</v>
      </c>
    </row>
    <row r="464" spans="3:3" x14ac:dyDescent="0.2">
      <c r="C464" s="2" t="s">
        <v>3738</v>
      </c>
    </row>
    <row r="465" spans="3:3" x14ac:dyDescent="0.2">
      <c r="C465" s="2" t="s">
        <v>3739</v>
      </c>
    </row>
    <row r="466" spans="3:3" x14ac:dyDescent="0.2">
      <c r="C466" s="2" t="s">
        <v>3740</v>
      </c>
    </row>
    <row r="467" spans="3:3" x14ac:dyDescent="0.2">
      <c r="C467" s="2" t="s">
        <v>3741</v>
      </c>
    </row>
    <row r="468" spans="3:3" x14ac:dyDescent="0.2">
      <c r="C468" s="2" t="s">
        <v>3742</v>
      </c>
    </row>
    <row r="469" spans="3:3" x14ac:dyDescent="0.2">
      <c r="C469" s="2" t="s">
        <v>3743</v>
      </c>
    </row>
    <row r="470" spans="3:3" x14ac:dyDescent="0.2">
      <c r="C470" s="2" t="s">
        <v>3744</v>
      </c>
    </row>
    <row r="471" spans="3:3" x14ac:dyDescent="0.2">
      <c r="C471" s="2" t="s">
        <v>3745</v>
      </c>
    </row>
    <row r="472" spans="3:3" x14ac:dyDescent="0.2">
      <c r="C472" s="2" t="s">
        <v>3746</v>
      </c>
    </row>
    <row r="473" spans="3:3" x14ac:dyDescent="0.2">
      <c r="C473" s="2" t="s">
        <v>3747</v>
      </c>
    </row>
    <row r="474" spans="3:3" x14ac:dyDescent="0.2">
      <c r="C474" s="2" t="s">
        <v>3748</v>
      </c>
    </row>
    <row r="475" spans="3:3" x14ac:dyDescent="0.2">
      <c r="C475" s="2" t="s">
        <v>3749</v>
      </c>
    </row>
    <row r="476" spans="3:3" x14ac:dyDescent="0.2">
      <c r="C476" s="2" t="s">
        <v>3750</v>
      </c>
    </row>
    <row r="477" spans="3:3" x14ac:dyDescent="0.2">
      <c r="C477" s="2" t="s">
        <v>3751</v>
      </c>
    </row>
    <row r="478" spans="3:3" x14ac:dyDescent="0.2">
      <c r="C478" s="2" t="s">
        <v>3752</v>
      </c>
    </row>
    <row r="479" spans="3:3" x14ac:dyDescent="0.2">
      <c r="C479" s="2" t="s">
        <v>3753</v>
      </c>
    </row>
    <row r="480" spans="3:3" x14ac:dyDescent="0.2">
      <c r="C480" s="2" t="s">
        <v>3754</v>
      </c>
    </row>
    <row r="481" spans="3:3" x14ac:dyDescent="0.2">
      <c r="C481" s="2" t="s">
        <v>3755</v>
      </c>
    </row>
    <row r="482" spans="3:3" x14ac:dyDescent="0.2">
      <c r="C482" s="2" t="s">
        <v>3756</v>
      </c>
    </row>
    <row r="483" spans="3:3" x14ac:dyDescent="0.2">
      <c r="C483" s="2" t="s">
        <v>3757</v>
      </c>
    </row>
    <row r="484" spans="3:3" x14ac:dyDescent="0.2">
      <c r="C484" s="2" t="s">
        <v>3758</v>
      </c>
    </row>
    <row r="485" spans="3:3" x14ac:dyDescent="0.2">
      <c r="C485" s="2" t="s">
        <v>3759</v>
      </c>
    </row>
    <row r="486" spans="3:3" x14ac:dyDescent="0.2">
      <c r="C486" s="2" t="s">
        <v>3760</v>
      </c>
    </row>
    <row r="487" spans="3:3" x14ac:dyDescent="0.2">
      <c r="C487" s="2" t="s">
        <v>3761</v>
      </c>
    </row>
    <row r="488" spans="3:3" x14ac:dyDescent="0.2">
      <c r="C488" s="2" t="s">
        <v>3762</v>
      </c>
    </row>
    <row r="489" spans="3:3" x14ac:dyDescent="0.2">
      <c r="C489" s="2" t="s">
        <v>3763</v>
      </c>
    </row>
    <row r="490" spans="3:3" x14ac:dyDescent="0.2">
      <c r="C490" s="2" t="s">
        <v>3764</v>
      </c>
    </row>
    <row r="491" spans="3:3" x14ac:dyDescent="0.2">
      <c r="C491" s="2" t="s">
        <v>3765</v>
      </c>
    </row>
    <row r="492" spans="3:3" x14ac:dyDescent="0.2">
      <c r="C492" s="2" t="s">
        <v>3766</v>
      </c>
    </row>
    <row r="493" spans="3:3" x14ac:dyDescent="0.2">
      <c r="C493" s="2" t="s">
        <v>3767</v>
      </c>
    </row>
    <row r="494" spans="3:3" x14ac:dyDescent="0.2">
      <c r="C494" s="2" t="s">
        <v>3768</v>
      </c>
    </row>
    <row r="495" spans="3:3" x14ac:dyDescent="0.2">
      <c r="C495" s="2" t="s">
        <v>3769</v>
      </c>
    </row>
    <row r="496" spans="3:3" x14ac:dyDescent="0.2">
      <c r="C496" s="2" t="s">
        <v>3770</v>
      </c>
    </row>
    <row r="497" spans="3:3" x14ac:dyDescent="0.2">
      <c r="C497" s="2" t="s">
        <v>3771</v>
      </c>
    </row>
    <row r="498" spans="3:3" x14ac:dyDescent="0.2">
      <c r="C498" s="2" t="s">
        <v>3772</v>
      </c>
    </row>
    <row r="499" spans="3:3" x14ac:dyDescent="0.2">
      <c r="C499" s="2" t="s">
        <v>3773</v>
      </c>
    </row>
    <row r="500" spans="3:3" x14ac:dyDescent="0.2">
      <c r="C500" s="2" t="s">
        <v>3774</v>
      </c>
    </row>
    <row r="501" spans="3:3" x14ac:dyDescent="0.2">
      <c r="C501" s="2" t="s">
        <v>3775</v>
      </c>
    </row>
    <row r="502" spans="3:3" x14ac:dyDescent="0.2">
      <c r="C502" s="2" t="s">
        <v>3776</v>
      </c>
    </row>
    <row r="503" spans="3:3" x14ac:dyDescent="0.2">
      <c r="C503" s="2" t="s">
        <v>3777</v>
      </c>
    </row>
    <row r="504" spans="3:3" x14ac:dyDescent="0.2">
      <c r="C504" s="2" t="s">
        <v>3778</v>
      </c>
    </row>
    <row r="505" spans="3:3" x14ac:dyDescent="0.2">
      <c r="C505" s="2" t="s">
        <v>3779</v>
      </c>
    </row>
    <row r="506" spans="3:3" x14ac:dyDescent="0.2">
      <c r="C506" s="2" t="s">
        <v>3780</v>
      </c>
    </row>
    <row r="507" spans="3:3" x14ac:dyDescent="0.2">
      <c r="C507" s="2" t="s">
        <v>3781</v>
      </c>
    </row>
    <row r="508" spans="3:3" x14ac:dyDescent="0.2">
      <c r="C508" s="2" t="s">
        <v>3782</v>
      </c>
    </row>
    <row r="509" spans="3:3" x14ac:dyDescent="0.2">
      <c r="C509" s="2" t="s">
        <v>3783</v>
      </c>
    </row>
    <row r="510" spans="3:3" x14ac:dyDescent="0.2">
      <c r="C510" s="2" t="s">
        <v>3784</v>
      </c>
    </row>
    <row r="511" spans="3:3" x14ac:dyDescent="0.2">
      <c r="C511" s="2" t="s">
        <v>3785</v>
      </c>
    </row>
    <row r="512" spans="3:3" x14ac:dyDescent="0.2">
      <c r="C512" s="2" t="s">
        <v>3786</v>
      </c>
    </row>
    <row r="513" spans="3:3" x14ac:dyDescent="0.2">
      <c r="C513" s="2" t="s">
        <v>3787</v>
      </c>
    </row>
    <row r="514" spans="3:3" x14ac:dyDescent="0.2">
      <c r="C514" s="2" t="s">
        <v>3788</v>
      </c>
    </row>
    <row r="515" spans="3:3" x14ac:dyDescent="0.2">
      <c r="C515" s="2" t="s">
        <v>3789</v>
      </c>
    </row>
    <row r="516" spans="3:3" x14ac:dyDescent="0.2">
      <c r="C516" s="2" t="s">
        <v>3790</v>
      </c>
    </row>
    <row r="517" spans="3:3" x14ac:dyDescent="0.2">
      <c r="C517" s="2" t="s">
        <v>3791</v>
      </c>
    </row>
    <row r="518" spans="3:3" x14ac:dyDescent="0.2">
      <c r="C518" s="2" t="s">
        <v>3792</v>
      </c>
    </row>
    <row r="519" spans="3:3" x14ac:dyDescent="0.2">
      <c r="C519" s="2" t="s">
        <v>3372</v>
      </c>
    </row>
    <row r="520" spans="3:3" x14ac:dyDescent="0.2">
      <c r="C520" s="2" t="s">
        <v>3400</v>
      </c>
    </row>
    <row r="521" spans="3:3" x14ac:dyDescent="0.2">
      <c r="C521" s="2" t="s">
        <v>3793</v>
      </c>
    </row>
    <row r="522" spans="3:3" x14ac:dyDescent="0.2">
      <c r="C522" s="2" t="s">
        <v>3397</v>
      </c>
    </row>
    <row r="523" spans="3:3" x14ac:dyDescent="0.2">
      <c r="C523" s="2" t="s">
        <v>3398</v>
      </c>
    </row>
    <row r="524" spans="3:3" x14ac:dyDescent="0.2">
      <c r="C524" s="2" t="s">
        <v>3395</v>
      </c>
    </row>
    <row r="525" spans="3:3" x14ac:dyDescent="0.2">
      <c r="C525" s="2" t="s">
        <v>3381</v>
      </c>
    </row>
    <row r="526" spans="3:3" x14ac:dyDescent="0.2">
      <c r="C526" s="2" t="s">
        <v>3794</v>
      </c>
    </row>
    <row r="527" spans="3:3" x14ac:dyDescent="0.2">
      <c r="C527" s="2" t="s">
        <v>3396</v>
      </c>
    </row>
    <row r="528" spans="3:3" x14ac:dyDescent="0.2">
      <c r="C528" s="2" t="s">
        <v>3795</v>
      </c>
    </row>
    <row r="529" spans="3:3" x14ac:dyDescent="0.2">
      <c r="C529" s="2" t="s">
        <v>3796</v>
      </c>
    </row>
    <row r="530" spans="3:3" x14ac:dyDescent="0.2">
      <c r="C530" s="2" t="s">
        <v>3401</v>
      </c>
    </row>
    <row r="531" spans="3:3" x14ac:dyDescent="0.2">
      <c r="C531" s="2" t="s">
        <v>3797</v>
      </c>
    </row>
    <row r="532" spans="3:3" x14ac:dyDescent="0.2">
      <c r="C532" s="2" t="s">
        <v>3360</v>
      </c>
    </row>
    <row r="533" spans="3:3" x14ac:dyDescent="0.2">
      <c r="C533" s="2" t="s">
        <v>3378</v>
      </c>
    </row>
    <row r="534" spans="3:3" x14ac:dyDescent="0.2">
      <c r="C534" s="2" t="s">
        <v>3370</v>
      </c>
    </row>
    <row r="535" spans="3:3" x14ac:dyDescent="0.2">
      <c r="C535" s="2" t="s">
        <v>3380</v>
      </c>
    </row>
    <row r="536" spans="3:3" x14ac:dyDescent="0.2">
      <c r="C536" s="2" t="s">
        <v>3392</v>
      </c>
    </row>
    <row r="537" spans="3:3" x14ac:dyDescent="0.2">
      <c r="C537" s="2" t="s">
        <v>3363</v>
      </c>
    </row>
    <row r="538" spans="3:3" x14ac:dyDescent="0.2">
      <c r="C538" s="2" t="s">
        <v>3369</v>
      </c>
    </row>
    <row r="539" spans="3:3" x14ac:dyDescent="0.2">
      <c r="C539" s="2" t="s">
        <v>3361</v>
      </c>
    </row>
    <row r="540" spans="3:3" x14ac:dyDescent="0.2">
      <c r="C540" s="2" t="s">
        <v>3376</v>
      </c>
    </row>
    <row r="541" spans="3:3" x14ac:dyDescent="0.2">
      <c r="C541" s="2" t="s">
        <v>3347</v>
      </c>
    </row>
    <row r="542" spans="3:3" x14ac:dyDescent="0.2">
      <c r="C542" s="2" t="s">
        <v>3336</v>
      </c>
    </row>
    <row r="543" spans="3:3" x14ac:dyDescent="0.2">
      <c r="C543" s="2" t="s">
        <v>3310</v>
      </c>
    </row>
    <row r="544" spans="3:3" x14ac:dyDescent="0.2">
      <c r="C544" s="2" t="s">
        <v>3297</v>
      </c>
    </row>
    <row r="545" spans="3:3" x14ac:dyDescent="0.2">
      <c r="C545" s="2" t="s">
        <v>3337</v>
      </c>
    </row>
    <row r="546" spans="3:3" x14ac:dyDescent="0.2">
      <c r="C546" s="2" t="s">
        <v>3334</v>
      </c>
    </row>
    <row r="547" spans="3:3" x14ac:dyDescent="0.2">
      <c r="C547" s="2" t="s">
        <v>3300</v>
      </c>
    </row>
    <row r="548" spans="3:3" x14ac:dyDescent="0.2">
      <c r="C548" s="2" t="s">
        <v>3303</v>
      </c>
    </row>
    <row r="549" spans="3:3" x14ac:dyDescent="0.2">
      <c r="C549" s="2" t="s">
        <v>3364</v>
      </c>
    </row>
    <row r="550" spans="3:3" x14ac:dyDescent="0.2">
      <c r="C550" s="2" t="s">
        <v>3355</v>
      </c>
    </row>
    <row r="551" spans="3:3" x14ac:dyDescent="0.2">
      <c r="C551" s="2" t="s">
        <v>3354</v>
      </c>
    </row>
    <row r="552" spans="3:3" x14ac:dyDescent="0.2">
      <c r="C552" s="2" t="s">
        <v>3349</v>
      </c>
    </row>
    <row r="553" spans="3:3" x14ac:dyDescent="0.2">
      <c r="C553" s="2" t="s">
        <v>3344</v>
      </c>
    </row>
    <row r="554" spans="3:3" x14ac:dyDescent="0.2">
      <c r="C554" s="2" t="s">
        <v>3385</v>
      </c>
    </row>
    <row r="555" spans="3:3" x14ac:dyDescent="0.2">
      <c r="C555" s="2" t="s">
        <v>3388</v>
      </c>
    </row>
    <row r="556" spans="3:3" x14ac:dyDescent="0.2">
      <c r="C556" s="2" t="s">
        <v>3357</v>
      </c>
    </row>
    <row r="557" spans="3:3" x14ac:dyDescent="0.2">
      <c r="C557" s="2" t="s">
        <v>3387</v>
      </c>
    </row>
    <row r="558" spans="3:3" x14ac:dyDescent="0.2">
      <c r="C558" s="2" t="s">
        <v>3315</v>
      </c>
    </row>
    <row r="559" spans="3:3" x14ac:dyDescent="0.2">
      <c r="C559" s="2" t="s">
        <v>3324</v>
      </c>
    </row>
    <row r="560" spans="3:3" x14ac:dyDescent="0.2">
      <c r="C560" s="2" t="s">
        <v>3316</v>
      </c>
    </row>
    <row r="561" spans="3:3" x14ac:dyDescent="0.2">
      <c r="C561" s="2" t="s">
        <v>3319</v>
      </c>
    </row>
    <row r="562" spans="3:3" x14ac:dyDescent="0.2">
      <c r="C562" s="2" t="s">
        <v>3342</v>
      </c>
    </row>
    <row r="563" spans="3:3" x14ac:dyDescent="0.2">
      <c r="C563" s="2" t="s">
        <v>3284</v>
      </c>
    </row>
    <row r="564" spans="3:3" x14ac:dyDescent="0.2">
      <c r="C564" s="2" t="s">
        <v>3286</v>
      </c>
    </row>
    <row r="565" spans="3:3" x14ac:dyDescent="0.2">
      <c r="C565" s="2" t="s">
        <v>3323</v>
      </c>
    </row>
    <row r="566" spans="3:3" x14ac:dyDescent="0.2">
      <c r="C566" s="2" t="s">
        <v>3329</v>
      </c>
    </row>
    <row r="567" spans="3:3" x14ac:dyDescent="0.2">
      <c r="C567" s="2" t="s">
        <v>3283</v>
      </c>
    </row>
    <row r="568" spans="3:3" x14ac:dyDescent="0.2">
      <c r="C568" s="2" t="s">
        <v>3285</v>
      </c>
    </row>
    <row r="569" spans="3:3" x14ac:dyDescent="0.2">
      <c r="C569" s="2" t="s">
        <v>3292</v>
      </c>
    </row>
    <row r="570" spans="3:3" x14ac:dyDescent="0.2">
      <c r="C570" s="2" t="s">
        <v>3294</v>
      </c>
    </row>
    <row r="571" spans="3:3" x14ac:dyDescent="0.2">
      <c r="C571" s="2" t="s">
        <v>3267</v>
      </c>
    </row>
    <row r="572" spans="3:3" x14ac:dyDescent="0.2">
      <c r="C572" s="2" t="s">
        <v>3270</v>
      </c>
    </row>
    <row r="573" spans="3:3" x14ac:dyDescent="0.2">
      <c r="C573" s="2" t="s">
        <v>3321</v>
      </c>
    </row>
    <row r="574" spans="3:3" x14ac:dyDescent="0.2">
      <c r="C574" s="2" t="s">
        <v>3271</v>
      </c>
    </row>
    <row r="575" spans="3:3" x14ac:dyDescent="0.2">
      <c r="C575" s="2" t="s">
        <v>3263</v>
      </c>
    </row>
    <row r="576" spans="3:3" x14ac:dyDescent="0.2">
      <c r="C576" s="2" t="s">
        <v>3238</v>
      </c>
    </row>
    <row r="577" spans="3:3" x14ac:dyDescent="0.2">
      <c r="C577" s="2" t="s">
        <v>3258</v>
      </c>
    </row>
    <row r="578" spans="3:3" x14ac:dyDescent="0.2">
      <c r="C578" s="2" t="s">
        <v>3241</v>
      </c>
    </row>
    <row r="579" spans="3:3" x14ac:dyDescent="0.2">
      <c r="C579" s="2" t="s">
        <v>3245</v>
      </c>
    </row>
    <row r="580" spans="3:3" x14ac:dyDescent="0.2">
      <c r="C580" s="2" t="s">
        <v>3239</v>
      </c>
    </row>
    <row r="581" spans="3:3" x14ac:dyDescent="0.2">
      <c r="C581" s="2" t="s">
        <v>3332</v>
      </c>
    </row>
    <row r="582" spans="3:3" x14ac:dyDescent="0.2">
      <c r="C582" s="2" t="s">
        <v>3343</v>
      </c>
    </row>
    <row r="583" spans="3:3" x14ac:dyDescent="0.2">
      <c r="C583" s="2" t="s">
        <v>3330</v>
      </c>
    </row>
    <row r="584" spans="3:3" x14ac:dyDescent="0.2">
      <c r="C584" s="2" t="s">
        <v>3278</v>
      </c>
    </row>
    <row r="585" spans="3:3" x14ac:dyDescent="0.2">
      <c r="C585" s="2" t="s">
        <v>3326</v>
      </c>
    </row>
    <row r="586" spans="3:3" x14ac:dyDescent="0.2">
      <c r="C586" s="2" t="s">
        <v>3312</v>
      </c>
    </row>
    <row r="587" spans="3:3" x14ac:dyDescent="0.2">
      <c r="C587" s="2" t="s">
        <v>3313</v>
      </c>
    </row>
    <row r="588" spans="3:3" x14ac:dyDescent="0.2">
      <c r="C588" s="2" t="s">
        <v>3305</v>
      </c>
    </row>
    <row r="589" spans="3:3" x14ac:dyDescent="0.2">
      <c r="C589" s="2" t="s">
        <v>3276</v>
      </c>
    </row>
    <row r="590" spans="3:3" x14ac:dyDescent="0.2">
      <c r="C590" s="2" t="s">
        <v>3308</v>
      </c>
    </row>
    <row r="591" spans="3:3" x14ac:dyDescent="0.2">
      <c r="C591" s="2" t="s">
        <v>3279</v>
      </c>
    </row>
    <row r="592" spans="3:3" x14ac:dyDescent="0.2">
      <c r="C592" s="2" t="s">
        <v>3311</v>
      </c>
    </row>
    <row r="593" spans="3:3" x14ac:dyDescent="0.2">
      <c r="C593" s="2" t="s">
        <v>3708</v>
      </c>
    </row>
    <row r="594" spans="3:3" x14ac:dyDescent="0.2">
      <c r="C594" s="2" t="s">
        <v>3295</v>
      </c>
    </row>
    <row r="595" spans="3:3" x14ac:dyDescent="0.2">
      <c r="C595" s="2" t="s">
        <v>3272</v>
      </c>
    </row>
    <row r="596" spans="3:3" x14ac:dyDescent="0.2">
      <c r="C596" s="2" t="s">
        <v>3296</v>
      </c>
    </row>
    <row r="597" spans="3:3" x14ac:dyDescent="0.2">
      <c r="C597" s="2" t="s">
        <v>3281</v>
      </c>
    </row>
    <row r="598" spans="3:3" x14ac:dyDescent="0.2">
      <c r="C598" s="2" t="s">
        <v>3260</v>
      </c>
    </row>
    <row r="599" spans="3:3" x14ac:dyDescent="0.2">
      <c r="C599" s="2" t="s">
        <v>3264</v>
      </c>
    </row>
    <row r="600" spans="3:3" x14ac:dyDescent="0.2">
      <c r="C600" s="2" t="s">
        <v>3240</v>
      </c>
    </row>
    <row r="601" spans="3:3" x14ac:dyDescent="0.2">
      <c r="C601" s="2" t="s">
        <v>3228</v>
      </c>
    </row>
    <row r="602" spans="3:3" x14ac:dyDescent="0.2">
      <c r="C602" s="2" t="s">
        <v>3226</v>
      </c>
    </row>
    <row r="603" spans="3:3" x14ac:dyDescent="0.2">
      <c r="C603" s="2" t="s">
        <v>3209</v>
      </c>
    </row>
    <row r="604" spans="3:3" x14ac:dyDescent="0.2">
      <c r="C604" s="2" t="s">
        <v>3220</v>
      </c>
    </row>
    <row r="605" spans="3:3" x14ac:dyDescent="0.2">
      <c r="C605" s="2" t="s">
        <v>3229</v>
      </c>
    </row>
    <row r="606" spans="3:3" x14ac:dyDescent="0.2">
      <c r="C606" s="2" t="s">
        <v>3231</v>
      </c>
    </row>
    <row r="607" spans="3:3" x14ac:dyDescent="0.2">
      <c r="C607" s="2" t="s">
        <v>3307</v>
      </c>
    </row>
    <row r="608" spans="3:3" x14ac:dyDescent="0.2">
      <c r="C608" s="2" t="s">
        <v>3208</v>
      </c>
    </row>
    <row r="609" spans="3:3" x14ac:dyDescent="0.2">
      <c r="C609" s="2" t="s">
        <v>3215</v>
      </c>
    </row>
    <row r="610" spans="3:3" x14ac:dyDescent="0.2">
      <c r="C610" s="2" t="s">
        <v>3210</v>
      </c>
    </row>
    <row r="611" spans="3:3" x14ac:dyDescent="0.2">
      <c r="C611" s="2" t="s">
        <v>3211</v>
      </c>
    </row>
    <row r="612" spans="3:3" x14ac:dyDescent="0.2">
      <c r="C612" s="2" t="s">
        <v>3216</v>
      </c>
    </row>
    <row r="613" spans="3:3" x14ac:dyDescent="0.2">
      <c r="C613" s="2" t="s">
        <v>3212</v>
      </c>
    </row>
    <row r="614" spans="3:3" x14ac:dyDescent="0.2">
      <c r="C614" s="2" t="s">
        <v>3217</v>
      </c>
    </row>
    <row r="615" spans="3:3" x14ac:dyDescent="0.2">
      <c r="C615" s="2" t="s">
        <v>3202</v>
      </c>
    </row>
    <row r="616" spans="3:3" x14ac:dyDescent="0.2">
      <c r="C616" s="2" t="s">
        <v>3203</v>
      </c>
    </row>
    <row r="617" spans="3:3" x14ac:dyDescent="0.2">
      <c r="C617" s="2" t="s">
        <v>3255</v>
      </c>
    </row>
    <row r="618" spans="3:3" x14ac:dyDescent="0.2">
      <c r="C618" s="2" t="s">
        <v>3262</v>
      </c>
    </row>
    <row r="619" spans="3:3" x14ac:dyDescent="0.2">
      <c r="C619" s="2" t="s">
        <v>3253</v>
      </c>
    </row>
    <row r="620" spans="3:3" x14ac:dyDescent="0.2">
      <c r="C620" s="2" t="s">
        <v>3195</v>
      </c>
    </row>
    <row r="621" spans="3:3" x14ac:dyDescent="0.2">
      <c r="C621" s="2" t="s">
        <v>3234</v>
      </c>
    </row>
    <row r="622" spans="3:3" x14ac:dyDescent="0.2">
      <c r="C622" s="2" t="s">
        <v>3206</v>
      </c>
    </row>
    <row r="623" spans="3:3" x14ac:dyDescent="0.2">
      <c r="C623" s="2" t="s">
        <v>3207</v>
      </c>
    </row>
    <row r="624" spans="3:3" x14ac:dyDescent="0.2">
      <c r="C624" s="2" t="s">
        <v>3251</v>
      </c>
    </row>
    <row r="625" spans="3:3" x14ac:dyDescent="0.2">
      <c r="C625" s="2" t="s">
        <v>3237</v>
      </c>
    </row>
    <row r="626" spans="3:3" x14ac:dyDescent="0.2">
      <c r="C626" s="2" t="s">
        <v>3232</v>
      </c>
    </row>
    <row r="627" spans="3:3" x14ac:dyDescent="0.2">
      <c r="C627" s="2" t="s">
        <v>3192</v>
      </c>
    </row>
    <row r="628" spans="3:3" x14ac:dyDescent="0.2">
      <c r="C628" s="2" t="s">
        <v>3178</v>
      </c>
    </row>
    <row r="629" spans="3:3" x14ac:dyDescent="0.2">
      <c r="C629" s="2" t="s">
        <v>3236</v>
      </c>
    </row>
    <row r="630" spans="3:3" x14ac:dyDescent="0.2">
      <c r="C630" s="2" t="s">
        <v>3194</v>
      </c>
    </row>
    <row r="631" spans="3:3" x14ac:dyDescent="0.2">
      <c r="C631" s="2" t="s">
        <v>3249</v>
      </c>
    </row>
    <row r="632" spans="3:3" x14ac:dyDescent="0.2">
      <c r="C632" s="2" t="s">
        <v>3252</v>
      </c>
    </row>
    <row r="633" spans="3:3" x14ac:dyDescent="0.2">
      <c r="C633" s="2" t="s">
        <v>3204</v>
      </c>
    </row>
    <row r="634" spans="3:3" x14ac:dyDescent="0.2">
      <c r="C634" s="2" t="s">
        <v>3186</v>
      </c>
    </row>
    <row r="635" spans="3:3" x14ac:dyDescent="0.2">
      <c r="C635" s="2" t="s">
        <v>3189</v>
      </c>
    </row>
    <row r="636" spans="3:3" x14ac:dyDescent="0.2">
      <c r="C636" s="2" t="s">
        <v>3185</v>
      </c>
    </row>
    <row r="637" spans="3:3" x14ac:dyDescent="0.2">
      <c r="C637" s="2" t="s">
        <v>3102</v>
      </c>
    </row>
    <row r="638" spans="3:3" x14ac:dyDescent="0.2">
      <c r="C638" s="2" t="s">
        <v>3177</v>
      </c>
    </row>
    <row r="639" spans="3:3" x14ac:dyDescent="0.2">
      <c r="C639" s="2" t="s">
        <v>3173</v>
      </c>
    </row>
    <row r="640" spans="3:3" x14ac:dyDescent="0.2">
      <c r="C640" s="2" t="s">
        <v>3176</v>
      </c>
    </row>
    <row r="641" spans="3:3" x14ac:dyDescent="0.2">
      <c r="C641" s="2" t="s">
        <v>3104</v>
      </c>
    </row>
    <row r="642" spans="3:3" x14ac:dyDescent="0.2">
      <c r="C642" s="2" t="s">
        <v>3132</v>
      </c>
    </row>
    <row r="643" spans="3:3" x14ac:dyDescent="0.2">
      <c r="C643" s="2" t="s">
        <v>3121</v>
      </c>
    </row>
    <row r="644" spans="3:3" x14ac:dyDescent="0.2">
      <c r="C644" s="2" t="s">
        <v>3146</v>
      </c>
    </row>
    <row r="645" spans="3:3" x14ac:dyDescent="0.2">
      <c r="C645" s="2" t="s">
        <v>3137</v>
      </c>
    </row>
    <row r="646" spans="3:3" x14ac:dyDescent="0.2">
      <c r="C646" s="2" t="s">
        <v>3161</v>
      </c>
    </row>
    <row r="647" spans="3:3" x14ac:dyDescent="0.2">
      <c r="C647" s="2" t="s">
        <v>3149</v>
      </c>
    </row>
    <row r="648" spans="3:3" x14ac:dyDescent="0.2">
      <c r="C648" s="2" t="s">
        <v>3118</v>
      </c>
    </row>
    <row r="649" spans="3:3" x14ac:dyDescent="0.2">
      <c r="C649" s="2" t="s">
        <v>3197</v>
      </c>
    </row>
    <row r="650" spans="3:3" x14ac:dyDescent="0.2">
      <c r="C650" s="2" t="s">
        <v>3201</v>
      </c>
    </row>
    <row r="651" spans="3:3" x14ac:dyDescent="0.2">
      <c r="C651" s="2" t="s">
        <v>3233</v>
      </c>
    </row>
    <row r="652" spans="3:3" x14ac:dyDescent="0.2">
      <c r="C652" s="2" t="s">
        <v>3141</v>
      </c>
    </row>
    <row r="653" spans="3:3" x14ac:dyDescent="0.2">
      <c r="C653" s="2" t="s">
        <v>3159</v>
      </c>
    </row>
    <row r="654" spans="3:3" x14ac:dyDescent="0.2">
      <c r="C654" s="2" t="s">
        <v>3170</v>
      </c>
    </row>
    <row r="655" spans="3:3" x14ac:dyDescent="0.2">
      <c r="C655" s="2" t="s">
        <v>3089</v>
      </c>
    </row>
    <row r="656" spans="3:3" x14ac:dyDescent="0.2">
      <c r="C656" s="2" t="s">
        <v>3105</v>
      </c>
    </row>
    <row r="657" spans="3:3" x14ac:dyDescent="0.2">
      <c r="C657" s="2" t="s">
        <v>3160</v>
      </c>
    </row>
    <row r="658" spans="3:3" x14ac:dyDescent="0.2">
      <c r="C658" s="2" t="s">
        <v>3158</v>
      </c>
    </row>
    <row r="659" spans="3:3" x14ac:dyDescent="0.2">
      <c r="C659" s="2" t="s">
        <v>3136</v>
      </c>
    </row>
    <row r="660" spans="3:3" x14ac:dyDescent="0.2">
      <c r="C660" s="2" t="s">
        <v>3180</v>
      </c>
    </row>
    <row r="661" spans="3:3" x14ac:dyDescent="0.2">
      <c r="C661" s="2" t="s">
        <v>3150</v>
      </c>
    </row>
    <row r="662" spans="3:3" x14ac:dyDescent="0.2">
      <c r="C662" s="2" t="s">
        <v>3190</v>
      </c>
    </row>
    <row r="663" spans="3:3" x14ac:dyDescent="0.2">
      <c r="C663" s="2" t="s">
        <v>3131</v>
      </c>
    </row>
    <row r="664" spans="3:3" x14ac:dyDescent="0.2">
      <c r="C664" s="2" t="s">
        <v>3034</v>
      </c>
    </row>
    <row r="665" spans="3:3" x14ac:dyDescent="0.2">
      <c r="C665" s="2" t="s">
        <v>3182</v>
      </c>
    </row>
    <row r="666" spans="3:3" x14ac:dyDescent="0.2">
      <c r="C666" s="2" t="s">
        <v>3033</v>
      </c>
    </row>
    <row r="667" spans="3:3" x14ac:dyDescent="0.2">
      <c r="C667" s="2" t="s">
        <v>3090</v>
      </c>
    </row>
    <row r="668" spans="3:3" x14ac:dyDescent="0.2">
      <c r="C668" s="2" t="s">
        <v>3055</v>
      </c>
    </row>
    <row r="669" spans="3:3" x14ac:dyDescent="0.2">
      <c r="C669" s="2" t="s">
        <v>3068</v>
      </c>
    </row>
    <row r="670" spans="3:3" x14ac:dyDescent="0.2">
      <c r="C670" s="2" t="s">
        <v>3042</v>
      </c>
    </row>
    <row r="671" spans="3:3" x14ac:dyDescent="0.2">
      <c r="C671" s="2" t="s">
        <v>3171</v>
      </c>
    </row>
    <row r="672" spans="3:3" x14ac:dyDescent="0.2">
      <c r="C672" s="2" t="s">
        <v>3164</v>
      </c>
    </row>
    <row r="673" spans="3:3" x14ac:dyDescent="0.2">
      <c r="C673" s="2" t="s">
        <v>3027</v>
      </c>
    </row>
    <row r="674" spans="3:3" x14ac:dyDescent="0.2">
      <c r="C674" s="2" t="s">
        <v>3114</v>
      </c>
    </row>
    <row r="675" spans="3:3" x14ac:dyDescent="0.2">
      <c r="C675" s="2" t="s">
        <v>3122</v>
      </c>
    </row>
    <row r="676" spans="3:3" x14ac:dyDescent="0.2">
      <c r="C676" s="2" t="s">
        <v>3184</v>
      </c>
    </row>
    <row r="677" spans="3:3" x14ac:dyDescent="0.2">
      <c r="C677" s="2" t="s">
        <v>3116</v>
      </c>
    </row>
    <row r="678" spans="3:3" x14ac:dyDescent="0.2">
      <c r="C678" s="2" t="s">
        <v>3115</v>
      </c>
    </row>
    <row r="679" spans="3:3" x14ac:dyDescent="0.2">
      <c r="C679" s="2" t="s">
        <v>3127</v>
      </c>
    </row>
    <row r="680" spans="3:3" x14ac:dyDescent="0.2">
      <c r="C680" s="2" t="s">
        <v>3144</v>
      </c>
    </row>
    <row r="681" spans="3:3" x14ac:dyDescent="0.2">
      <c r="C681" s="2" t="s">
        <v>3162</v>
      </c>
    </row>
    <row r="682" spans="3:3" x14ac:dyDescent="0.2">
      <c r="C682" s="2" t="s">
        <v>3086</v>
      </c>
    </row>
    <row r="683" spans="3:3" x14ac:dyDescent="0.2">
      <c r="C683" s="2" t="s">
        <v>3096</v>
      </c>
    </row>
    <row r="684" spans="3:3" x14ac:dyDescent="0.2">
      <c r="C684" s="2" t="s">
        <v>3057</v>
      </c>
    </row>
    <row r="685" spans="3:3" x14ac:dyDescent="0.2">
      <c r="C685" s="2" t="s">
        <v>3047</v>
      </c>
    </row>
    <row r="686" spans="3:3" x14ac:dyDescent="0.2">
      <c r="C686" s="2" t="s">
        <v>3125</v>
      </c>
    </row>
    <row r="687" spans="3:3" x14ac:dyDescent="0.2">
      <c r="C687" s="2" t="s">
        <v>3077</v>
      </c>
    </row>
    <row r="688" spans="3:3" x14ac:dyDescent="0.2">
      <c r="C688" s="2" t="s">
        <v>3065</v>
      </c>
    </row>
    <row r="689" spans="3:3" x14ac:dyDescent="0.2">
      <c r="C689" s="2" t="s">
        <v>3066</v>
      </c>
    </row>
    <row r="690" spans="3:3" x14ac:dyDescent="0.2">
      <c r="C690" s="2" t="s">
        <v>3151</v>
      </c>
    </row>
    <row r="691" spans="3:3" x14ac:dyDescent="0.2">
      <c r="C691" s="2" t="s">
        <v>3148</v>
      </c>
    </row>
    <row r="692" spans="3:3" x14ac:dyDescent="0.2">
      <c r="C692" s="2" t="s">
        <v>3075</v>
      </c>
    </row>
    <row r="693" spans="3:3" x14ac:dyDescent="0.2">
      <c r="C693" s="2" t="s">
        <v>3053</v>
      </c>
    </row>
    <row r="694" spans="3:3" x14ac:dyDescent="0.2">
      <c r="C694" s="2" t="s">
        <v>3120</v>
      </c>
    </row>
    <row r="695" spans="3:3" x14ac:dyDescent="0.2">
      <c r="C695" s="2" t="s">
        <v>3156</v>
      </c>
    </row>
    <row r="696" spans="3:3" x14ac:dyDescent="0.2">
      <c r="C696" s="2" t="s">
        <v>3058</v>
      </c>
    </row>
    <row r="697" spans="3:3" x14ac:dyDescent="0.2">
      <c r="C697" s="2" t="s">
        <v>3064</v>
      </c>
    </row>
    <row r="698" spans="3:3" x14ac:dyDescent="0.2">
      <c r="C698" s="2" t="s">
        <v>3061</v>
      </c>
    </row>
    <row r="699" spans="3:3" x14ac:dyDescent="0.2">
      <c r="C699" s="2" t="s">
        <v>3039</v>
      </c>
    </row>
    <row r="700" spans="3:3" x14ac:dyDescent="0.2">
      <c r="C700" s="2" t="s">
        <v>3052</v>
      </c>
    </row>
    <row r="701" spans="3:3" x14ac:dyDescent="0.2">
      <c r="C701" s="2" t="s">
        <v>3168</v>
      </c>
    </row>
    <row r="702" spans="3:3" x14ac:dyDescent="0.2">
      <c r="C702" s="2" t="s">
        <v>3041</v>
      </c>
    </row>
    <row r="703" spans="3:3" x14ac:dyDescent="0.2">
      <c r="C703" s="2" t="s">
        <v>3071</v>
      </c>
    </row>
    <row r="704" spans="3:3" x14ac:dyDescent="0.2">
      <c r="C704" s="2" t="s">
        <v>3045</v>
      </c>
    </row>
    <row r="705" spans="3:3" x14ac:dyDescent="0.2">
      <c r="C705" s="2" t="s">
        <v>3050</v>
      </c>
    </row>
    <row r="706" spans="3:3" x14ac:dyDescent="0.2">
      <c r="C706" s="2" t="s">
        <v>3165</v>
      </c>
    </row>
    <row r="707" spans="3:3" x14ac:dyDescent="0.2">
      <c r="C707" s="2" t="s">
        <v>3087</v>
      </c>
    </row>
    <row r="708" spans="3:3" x14ac:dyDescent="0.2">
      <c r="C708" s="2" t="s">
        <v>3081</v>
      </c>
    </row>
    <row r="709" spans="3:3" x14ac:dyDescent="0.2">
      <c r="C709" s="2" t="s">
        <v>3093</v>
      </c>
    </row>
    <row r="710" spans="3:3" x14ac:dyDescent="0.2">
      <c r="C710" s="2" t="s">
        <v>3099</v>
      </c>
    </row>
    <row r="711" spans="3:3" x14ac:dyDescent="0.2">
      <c r="C711" s="2" t="s">
        <v>3026</v>
      </c>
    </row>
    <row r="712" spans="3:3" x14ac:dyDescent="0.2">
      <c r="C712" s="2" t="s">
        <v>3035</v>
      </c>
    </row>
    <row r="713" spans="3:3" x14ac:dyDescent="0.2">
      <c r="C713" s="2" t="s">
        <v>3798</v>
      </c>
    </row>
    <row r="714" spans="3:3" x14ac:dyDescent="0.2">
      <c r="C714" s="2" t="s">
        <v>3032</v>
      </c>
    </row>
    <row r="715" spans="3:3" x14ac:dyDescent="0.2">
      <c r="C715" s="2" t="s">
        <v>3084</v>
      </c>
    </row>
    <row r="716" spans="3:3" x14ac:dyDescent="0.2">
      <c r="C716" s="2" t="s">
        <v>3051</v>
      </c>
    </row>
    <row r="717" spans="3:3" x14ac:dyDescent="0.2">
      <c r="C717" s="2" t="s">
        <v>3043</v>
      </c>
    </row>
    <row r="718" spans="3:3" x14ac:dyDescent="0.2">
      <c r="C718" s="2" t="s">
        <v>3799</v>
      </c>
    </row>
    <row r="719" spans="3:3" x14ac:dyDescent="0.2">
      <c r="C719" s="2" t="s">
        <v>3169</v>
      </c>
    </row>
    <row r="720" spans="3:3" x14ac:dyDescent="0.2">
      <c r="C720" s="2" t="s">
        <v>3800</v>
      </c>
    </row>
    <row r="721" spans="3:3" x14ac:dyDescent="0.2">
      <c r="C721" s="2" t="s">
        <v>3088</v>
      </c>
    </row>
    <row r="722" spans="3:3" x14ac:dyDescent="0.2">
      <c r="C722" s="2" t="s">
        <v>3801</v>
      </c>
    </row>
    <row r="723" spans="3:3" x14ac:dyDescent="0.2">
      <c r="C723" s="2" t="s">
        <v>3094</v>
      </c>
    </row>
    <row r="724" spans="3:3" x14ac:dyDescent="0.2">
      <c r="C724" s="2" t="s">
        <v>3092</v>
      </c>
    </row>
    <row r="725" spans="3:3" x14ac:dyDescent="0.2">
      <c r="C725" s="2" t="s">
        <v>3082</v>
      </c>
    </row>
    <row r="726" spans="3:3" x14ac:dyDescent="0.2">
      <c r="C726" s="2" t="s">
        <v>3091</v>
      </c>
    </row>
    <row r="727" spans="3:3" x14ac:dyDescent="0.2">
      <c r="C727" s="2" t="s">
        <v>3062</v>
      </c>
    </row>
    <row r="728" spans="3:3" x14ac:dyDescent="0.2">
      <c r="C728" s="2" t="s">
        <v>3046</v>
      </c>
    </row>
    <row r="729" spans="3:3" x14ac:dyDescent="0.2">
      <c r="C729" s="2" t="s">
        <v>3031</v>
      </c>
    </row>
    <row r="730" spans="3:3" x14ac:dyDescent="0.2">
      <c r="C730" s="2" t="s">
        <v>3802</v>
      </c>
    </row>
    <row r="731" spans="3:3" x14ac:dyDescent="0.2">
      <c r="C731" s="2" t="s">
        <v>3098</v>
      </c>
    </row>
    <row r="732" spans="3:3" x14ac:dyDescent="0.2">
      <c r="C732" s="2" t="s">
        <v>3803</v>
      </c>
    </row>
    <row r="733" spans="3:3" x14ac:dyDescent="0.2">
      <c r="C733" s="2" t="s">
        <v>3036</v>
      </c>
    </row>
    <row r="734" spans="3:3" x14ac:dyDescent="0.2">
      <c r="C734" s="2" t="s">
        <v>3100</v>
      </c>
    </row>
    <row r="735" spans="3:3" x14ac:dyDescent="0.2">
      <c r="C735" s="2" t="s">
        <v>3804</v>
      </c>
    </row>
    <row r="736" spans="3:3" x14ac:dyDescent="0.2">
      <c r="C736" s="2" t="s">
        <v>3805</v>
      </c>
    </row>
    <row r="737" spans="3:3" x14ac:dyDescent="0.2">
      <c r="C737" s="2" t="s">
        <v>3101</v>
      </c>
    </row>
    <row r="738" spans="3:3" x14ac:dyDescent="0.2">
      <c r="C738" s="2" t="s">
        <v>3806</v>
      </c>
    </row>
    <row r="739" spans="3:3" x14ac:dyDescent="0.2">
      <c r="C739" s="2" t="s">
        <v>3807</v>
      </c>
    </row>
    <row r="740" spans="3:3" x14ac:dyDescent="0.2">
      <c r="C740" s="2" t="s">
        <v>3037</v>
      </c>
    </row>
    <row r="741" spans="3:3" x14ac:dyDescent="0.2">
      <c r="C741" s="2" t="s">
        <v>3808</v>
      </c>
    </row>
    <row r="742" spans="3:3" x14ac:dyDescent="0.2">
      <c r="C742" s="2" t="s">
        <v>3809</v>
      </c>
    </row>
    <row r="743" spans="3:3" x14ac:dyDescent="0.2">
      <c r="C743" s="2" t="s">
        <v>3810</v>
      </c>
    </row>
    <row r="744" spans="3:3" x14ac:dyDescent="0.2">
      <c r="C744" s="2" t="s">
        <v>3811</v>
      </c>
    </row>
    <row r="745" spans="3:3" x14ac:dyDescent="0.2">
      <c r="C745" s="2" t="s">
        <v>3812</v>
      </c>
    </row>
    <row r="746" spans="3:3" x14ac:dyDescent="0.2">
      <c r="C746" s="2" t="s">
        <v>3813</v>
      </c>
    </row>
    <row r="747" spans="3:3" x14ac:dyDescent="0.2">
      <c r="C747" s="2" t="s">
        <v>3814</v>
      </c>
    </row>
    <row r="748" spans="3:3" x14ac:dyDescent="0.2">
      <c r="C748" s="2" t="s">
        <v>3815</v>
      </c>
    </row>
    <row r="749" spans="3:3" x14ac:dyDescent="0.2">
      <c r="C749" s="2" t="s">
        <v>3816</v>
      </c>
    </row>
    <row r="750" spans="3:3" x14ac:dyDescent="0.2">
      <c r="C750" s="2" t="s">
        <v>3817</v>
      </c>
    </row>
    <row r="751" spans="3:3" x14ac:dyDescent="0.2">
      <c r="C751" s="2" t="s">
        <v>3818</v>
      </c>
    </row>
    <row r="752" spans="3:3" x14ac:dyDescent="0.2">
      <c r="C752" s="2" t="s">
        <v>3819</v>
      </c>
    </row>
    <row r="753" spans="3:3" x14ac:dyDescent="0.2">
      <c r="C753" s="2" t="s">
        <v>3820</v>
      </c>
    </row>
    <row r="754" spans="3:3" x14ac:dyDescent="0.2">
      <c r="C754" s="2" t="s">
        <v>3821</v>
      </c>
    </row>
    <row r="755" spans="3:3" x14ac:dyDescent="0.2">
      <c r="C755" s="2" t="s">
        <v>3822</v>
      </c>
    </row>
    <row r="756" spans="3:3" x14ac:dyDescent="0.2">
      <c r="C756" s="2" t="s">
        <v>3823</v>
      </c>
    </row>
    <row r="757" spans="3:3" x14ac:dyDescent="0.2">
      <c r="C757" s="2" t="s">
        <v>3824</v>
      </c>
    </row>
    <row r="758" spans="3:3" x14ac:dyDescent="0.2">
      <c r="C758" s="2" t="s">
        <v>3825</v>
      </c>
    </row>
    <row r="759" spans="3:3" x14ac:dyDescent="0.2">
      <c r="C759" s="2" t="s">
        <v>3826</v>
      </c>
    </row>
    <row r="760" spans="3:3" x14ac:dyDescent="0.2">
      <c r="C760" s="2" t="s">
        <v>3827</v>
      </c>
    </row>
    <row r="761" spans="3:3" x14ac:dyDescent="0.2">
      <c r="C761" s="2" t="s">
        <v>3828</v>
      </c>
    </row>
    <row r="762" spans="3:3" x14ac:dyDescent="0.2">
      <c r="C762" s="2" t="s">
        <v>3829</v>
      </c>
    </row>
    <row r="763" spans="3:3" x14ac:dyDescent="0.2">
      <c r="C763" s="2" t="s">
        <v>3830</v>
      </c>
    </row>
    <row r="764" spans="3:3" x14ac:dyDescent="0.2">
      <c r="C764" s="2" t="s">
        <v>3831</v>
      </c>
    </row>
    <row r="765" spans="3:3" x14ac:dyDescent="0.2">
      <c r="C765" s="2" t="s">
        <v>3832</v>
      </c>
    </row>
    <row r="766" spans="3:3" x14ac:dyDescent="0.2">
      <c r="C766" s="2" t="s">
        <v>3833</v>
      </c>
    </row>
    <row r="767" spans="3:3" x14ac:dyDescent="0.2">
      <c r="C767" s="2" t="s">
        <v>3834</v>
      </c>
    </row>
    <row r="768" spans="3:3" x14ac:dyDescent="0.2">
      <c r="C768" s="2" t="s">
        <v>3835</v>
      </c>
    </row>
    <row r="769" spans="3:3" x14ac:dyDescent="0.2">
      <c r="C769" s="2" t="s">
        <v>3836</v>
      </c>
    </row>
    <row r="770" spans="3:3" x14ac:dyDescent="0.2">
      <c r="C770" s="2" t="s">
        <v>3837</v>
      </c>
    </row>
    <row r="771" spans="3:3" x14ac:dyDescent="0.2">
      <c r="C771" s="2" t="s">
        <v>3838</v>
      </c>
    </row>
    <row r="772" spans="3:3" x14ac:dyDescent="0.2">
      <c r="C772" s="2" t="s">
        <v>3839</v>
      </c>
    </row>
    <row r="773" spans="3:3" x14ac:dyDescent="0.2">
      <c r="C773" s="2" t="s">
        <v>3840</v>
      </c>
    </row>
    <row r="774" spans="3:3" x14ac:dyDescent="0.2">
      <c r="C774" s="2" t="s">
        <v>3841</v>
      </c>
    </row>
    <row r="775" spans="3:3" x14ac:dyDescent="0.2">
      <c r="C775" s="2" t="s">
        <v>3842</v>
      </c>
    </row>
    <row r="776" spans="3:3" x14ac:dyDescent="0.2">
      <c r="C776" s="2" t="s">
        <v>3843</v>
      </c>
    </row>
    <row r="777" spans="3:3" x14ac:dyDescent="0.2">
      <c r="C777" s="2" t="s">
        <v>3844</v>
      </c>
    </row>
    <row r="778" spans="3:3" x14ac:dyDescent="0.2">
      <c r="C778" s="2" t="s">
        <v>3845</v>
      </c>
    </row>
    <row r="779" spans="3:3" x14ac:dyDescent="0.2">
      <c r="C779" s="2" t="s">
        <v>3846</v>
      </c>
    </row>
    <row r="780" spans="3:3" x14ac:dyDescent="0.2">
      <c r="C780" s="2" t="s">
        <v>3847</v>
      </c>
    </row>
    <row r="781" spans="3:3" x14ac:dyDescent="0.2">
      <c r="C781" s="2" t="s">
        <v>3848</v>
      </c>
    </row>
    <row r="782" spans="3:3" x14ac:dyDescent="0.2">
      <c r="C782" s="2" t="s">
        <v>3849</v>
      </c>
    </row>
    <row r="783" spans="3:3" x14ac:dyDescent="0.2">
      <c r="C783" s="2" t="s">
        <v>3850</v>
      </c>
    </row>
    <row r="784" spans="3:3" x14ac:dyDescent="0.2">
      <c r="C784" s="2" t="s">
        <v>3851</v>
      </c>
    </row>
    <row r="785" spans="3:3" x14ac:dyDescent="0.2">
      <c r="C785" s="2" t="s">
        <v>3852</v>
      </c>
    </row>
    <row r="786" spans="3:3" x14ac:dyDescent="0.2">
      <c r="C786" s="2" t="s">
        <v>3853</v>
      </c>
    </row>
    <row r="787" spans="3:3" x14ac:dyDescent="0.2">
      <c r="C787" s="2" t="s">
        <v>3854</v>
      </c>
    </row>
    <row r="788" spans="3:3" x14ac:dyDescent="0.2">
      <c r="C788" s="2" t="s">
        <v>3855</v>
      </c>
    </row>
    <row r="789" spans="3:3" x14ac:dyDescent="0.2">
      <c r="C789" s="2" t="s">
        <v>3856</v>
      </c>
    </row>
    <row r="790" spans="3:3" x14ac:dyDescent="0.2">
      <c r="C790" s="2" t="s">
        <v>3857</v>
      </c>
    </row>
    <row r="791" spans="3:3" x14ac:dyDescent="0.2">
      <c r="C791" s="2" t="s">
        <v>3858</v>
      </c>
    </row>
    <row r="792" spans="3:3" x14ac:dyDescent="0.2">
      <c r="C792" s="2" t="s">
        <v>3859</v>
      </c>
    </row>
    <row r="793" spans="3:3" x14ac:dyDescent="0.2">
      <c r="C793" s="2" t="s">
        <v>3860</v>
      </c>
    </row>
    <row r="794" spans="3:3" x14ac:dyDescent="0.2">
      <c r="C794" s="2" t="s">
        <v>3861</v>
      </c>
    </row>
    <row r="795" spans="3:3" x14ac:dyDescent="0.2">
      <c r="C795" s="2" t="s">
        <v>3862</v>
      </c>
    </row>
    <row r="796" spans="3:3" x14ac:dyDescent="0.2">
      <c r="C796" s="2" t="s">
        <v>3863</v>
      </c>
    </row>
    <row r="797" spans="3:3" x14ac:dyDescent="0.2">
      <c r="C797" s="2" t="s">
        <v>3864</v>
      </c>
    </row>
    <row r="798" spans="3:3" x14ac:dyDescent="0.2">
      <c r="C798" s="2" t="s">
        <v>3865</v>
      </c>
    </row>
    <row r="799" spans="3:3" x14ac:dyDescent="0.2">
      <c r="C799" s="2" t="s">
        <v>3866</v>
      </c>
    </row>
    <row r="800" spans="3:3" x14ac:dyDescent="0.2">
      <c r="C800" s="2" t="s">
        <v>3867</v>
      </c>
    </row>
    <row r="801" spans="3:3" x14ac:dyDescent="0.2">
      <c r="C801" s="2" t="s">
        <v>3868</v>
      </c>
    </row>
    <row r="802" spans="3:3" x14ac:dyDescent="0.2">
      <c r="C802" s="2" t="s">
        <v>3869</v>
      </c>
    </row>
    <row r="803" spans="3:3" x14ac:dyDescent="0.2">
      <c r="C803" s="2" t="s">
        <v>3870</v>
      </c>
    </row>
    <row r="804" spans="3:3" x14ac:dyDescent="0.2">
      <c r="C804" s="2" t="s">
        <v>3871</v>
      </c>
    </row>
    <row r="805" spans="3:3" x14ac:dyDescent="0.2">
      <c r="C805" s="2" t="s">
        <v>3872</v>
      </c>
    </row>
    <row r="806" spans="3:3" x14ac:dyDescent="0.2">
      <c r="C806" s="2" t="s">
        <v>3873</v>
      </c>
    </row>
    <row r="807" spans="3:3" x14ac:dyDescent="0.2">
      <c r="C807" s="2" t="s">
        <v>3874</v>
      </c>
    </row>
    <row r="808" spans="3:3" x14ac:dyDescent="0.2">
      <c r="C808" s="2" t="s">
        <v>3875</v>
      </c>
    </row>
    <row r="809" spans="3:3" x14ac:dyDescent="0.2">
      <c r="C809" s="2" t="s">
        <v>3876</v>
      </c>
    </row>
    <row r="810" spans="3:3" x14ac:dyDescent="0.2">
      <c r="C810" s="2" t="s">
        <v>3877</v>
      </c>
    </row>
    <row r="811" spans="3:3" x14ac:dyDescent="0.2">
      <c r="C811" s="2" t="s">
        <v>3878</v>
      </c>
    </row>
    <row r="812" spans="3:3" x14ac:dyDescent="0.2">
      <c r="C812" s="2" t="s">
        <v>3879</v>
      </c>
    </row>
    <row r="813" spans="3:3" x14ac:dyDescent="0.2">
      <c r="C813" s="2" t="s">
        <v>3880</v>
      </c>
    </row>
    <row r="814" spans="3:3" x14ac:dyDescent="0.2">
      <c r="C814" s="2" t="s">
        <v>3881</v>
      </c>
    </row>
    <row r="815" spans="3:3" x14ac:dyDescent="0.2">
      <c r="C815" s="2" t="s">
        <v>3882</v>
      </c>
    </row>
    <row r="816" spans="3:3" x14ac:dyDescent="0.2">
      <c r="C816" s="2" t="s">
        <v>3883</v>
      </c>
    </row>
    <row r="817" spans="3:3" x14ac:dyDescent="0.2">
      <c r="C817" s="2" t="s">
        <v>3884</v>
      </c>
    </row>
    <row r="818" spans="3:3" x14ac:dyDescent="0.2">
      <c r="C818" s="2" t="s">
        <v>3885</v>
      </c>
    </row>
    <row r="819" spans="3:3" x14ac:dyDescent="0.2">
      <c r="C819" s="2" t="s">
        <v>3886</v>
      </c>
    </row>
    <row r="820" spans="3:3" x14ac:dyDescent="0.2">
      <c r="C820" s="2" t="s">
        <v>3887</v>
      </c>
    </row>
    <row r="821" spans="3:3" x14ac:dyDescent="0.2">
      <c r="C821" s="2" t="s">
        <v>3888</v>
      </c>
    </row>
    <row r="822" spans="3:3" x14ac:dyDescent="0.2">
      <c r="C822" s="2" t="s">
        <v>3889</v>
      </c>
    </row>
    <row r="823" spans="3:3" x14ac:dyDescent="0.2">
      <c r="C823" s="2" t="s">
        <v>3890</v>
      </c>
    </row>
    <row r="824" spans="3:3" x14ac:dyDescent="0.2">
      <c r="C824" s="2" t="s">
        <v>3891</v>
      </c>
    </row>
    <row r="825" spans="3:3" x14ac:dyDescent="0.2">
      <c r="C825" s="2" t="s">
        <v>3892</v>
      </c>
    </row>
    <row r="826" spans="3:3" x14ac:dyDescent="0.2">
      <c r="C826" s="2" t="s">
        <v>3893</v>
      </c>
    </row>
    <row r="827" spans="3:3" x14ac:dyDescent="0.2">
      <c r="C827" s="2" t="s">
        <v>3894</v>
      </c>
    </row>
    <row r="828" spans="3:3" x14ac:dyDescent="0.2">
      <c r="C828" s="2" t="s">
        <v>3895</v>
      </c>
    </row>
    <row r="829" spans="3:3" x14ac:dyDescent="0.2">
      <c r="C829" s="2" t="s">
        <v>3896</v>
      </c>
    </row>
    <row r="830" spans="3:3" x14ac:dyDescent="0.2">
      <c r="C830" s="2" t="s">
        <v>3897</v>
      </c>
    </row>
    <row r="831" spans="3:3" x14ac:dyDescent="0.2">
      <c r="C831" s="2" t="s">
        <v>3898</v>
      </c>
    </row>
    <row r="832" spans="3:3" x14ac:dyDescent="0.2">
      <c r="C832" s="2" t="s">
        <v>3899</v>
      </c>
    </row>
    <row r="833" spans="3:3" x14ac:dyDescent="0.2">
      <c r="C833" s="2" t="s">
        <v>3900</v>
      </c>
    </row>
    <row r="834" spans="3:3" x14ac:dyDescent="0.2">
      <c r="C834" s="2" t="s">
        <v>3901</v>
      </c>
    </row>
    <row r="835" spans="3:3" x14ac:dyDescent="0.2">
      <c r="C835" s="2" t="s">
        <v>3902</v>
      </c>
    </row>
    <row r="836" spans="3:3" x14ac:dyDescent="0.2">
      <c r="C836" s="2" t="s">
        <v>3377</v>
      </c>
    </row>
    <row r="837" spans="3:3" x14ac:dyDescent="0.2">
      <c r="C837" s="2" t="s">
        <v>3275</v>
      </c>
    </row>
    <row r="838" spans="3:3" x14ac:dyDescent="0.2">
      <c r="C838" s="2" t="s">
        <v>3044</v>
      </c>
    </row>
    <row r="839" spans="3:3" x14ac:dyDescent="0.2">
      <c r="C839" s="2" t="s">
        <v>3903</v>
      </c>
    </row>
    <row r="840" spans="3:3" x14ac:dyDescent="0.2">
      <c r="C840" s="2" t="s">
        <v>3904</v>
      </c>
    </row>
    <row r="841" spans="3:3" x14ac:dyDescent="0.2">
      <c r="C841" s="2" t="s">
        <v>3905</v>
      </c>
    </row>
    <row r="842" spans="3:3" x14ac:dyDescent="0.2">
      <c r="C842" s="2" t="s">
        <v>3108</v>
      </c>
    </row>
    <row r="843" spans="3:3" x14ac:dyDescent="0.2">
      <c r="C843" s="2" t="s">
        <v>3155</v>
      </c>
    </row>
    <row r="844" spans="3:3" x14ac:dyDescent="0.2">
      <c r="C844" s="2" t="s">
        <v>3906</v>
      </c>
    </row>
    <row r="845" spans="3:3" x14ac:dyDescent="0.2">
      <c r="C845" s="2" t="s">
        <v>3907</v>
      </c>
    </row>
    <row r="846" spans="3:3" x14ac:dyDescent="0.2">
      <c r="C846" s="2" t="s">
        <v>3908</v>
      </c>
    </row>
    <row r="847" spans="3:3" x14ac:dyDescent="0.2">
      <c r="C847" s="2" t="s">
        <v>3128</v>
      </c>
    </row>
    <row r="848" spans="3:3" x14ac:dyDescent="0.2">
      <c r="C848" s="2" t="s">
        <v>3179</v>
      </c>
    </row>
    <row r="849" spans="3:3" x14ac:dyDescent="0.2">
      <c r="C849" s="2" t="s">
        <v>3225</v>
      </c>
    </row>
    <row r="850" spans="3:3" x14ac:dyDescent="0.2">
      <c r="C850" s="2" t="s">
        <v>3219</v>
      </c>
    </row>
    <row r="851" spans="3:3" x14ac:dyDescent="0.2">
      <c r="C851" s="2" t="s">
        <v>3909</v>
      </c>
    </row>
    <row r="852" spans="3:3" x14ac:dyDescent="0.2">
      <c r="C852" s="2" t="s">
        <v>3254</v>
      </c>
    </row>
    <row r="853" spans="3:3" x14ac:dyDescent="0.2">
      <c r="C853" s="2" t="s">
        <v>3133</v>
      </c>
    </row>
  </sheetData>
  <mergeCells count="3">
    <mergeCell ref="A3:A4"/>
    <mergeCell ref="A268:L268"/>
    <mergeCell ref="O268:P268"/>
  </mergeCells>
  <conditionalFormatting sqref="B3">
    <cfRule type="duplicateValues" dxfId="69" priority="4"/>
  </conditionalFormatting>
  <conditionalFormatting sqref="B4:B267">
    <cfRule type="duplicateValues" dxfId="68" priority="90"/>
  </conditionalFormatting>
  <conditionalFormatting sqref="C277:C853">
    <cfRule type="duplicateValues" dxfId="67" priority="3"/>
  </conditionalFormatting>
  <conditionalFormatting sqref="C1:C1048576">
    <cfRule type="duplicateValues" dxfId="61" priority="2"/>
    <cfRule type="duplicateValues" dxfId="6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97"/>
  <sheetViews>
    <sheetView zoomScale="110" zoomScaleNormal="110" workbookViewId="0">
      <pane xSplit="3" ySplit="2" topLeftCell="D684" activePane="bottomRight" state="frozen"/>
      <selection activeCell="G8" sqref="G8"/>
      <selection pane="topRight" activeCell="G8" sqref="G8"/>
      <selection pane="bottomLeft" activeCell="G8" sqref="G8"/>
      <selection pane="bottomRight" activeCell="C121" sqref="C121:C69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27" customHeight="1" x14ac:dyDescent="0.2">
      <c r="A3" s="141" t="s">
        <v>430</v>
      </c>
      <c r="B3" s="73" t="s">
        <v>431</v>
      </c>
      <c r="C3" s="9" t="s">
        <v>432</v>
      </c>
      <c r="D3" s="75" t="s">
        <v>292</v>
      </c>
      <c r="E3" s="13">
        <v>44414</v>
      </c>
      <c r="F3" s="75" t="s">
        <v>427</v>
      </c>
      <c r="G3" s="13">
        <v>44418</v>
      </c>
      <c r="H3" s="10" t="s">
        <v>429</v>
      </c>
      <c r="I3" s="1">
        <v>90</v>
      </c>
      <c r="J3" s="1">
        <v>50</v>
      </c>
      <c r="K3" s="1">
        <v>36</v>
      </c>
      <c r="L3" s="1">
        <v>14</v>
      </c>
      <c r="M3" s="79">
        <f t="shared" ref="M3:M66" si="0">I3*J3*K3/4000</f>
        <v>40.5</v>
      </c>
      <c r="N3" s="8">
        <v>41</v>
      </c>
      <c r="O3" s="62">
        <v>3000</v>
      </c>
      <c r="P3" s="63">
        <f>Table224523689101112131415161718192021222423456723[[#This Row],[PEMBULATAN]]*O3</f>
        <v>123000</v>
      </c>
    </row>
    <row r="4" spans="1:16" ht="27" customHeight="1" x14ac:dyDescent="0.2">
      <c r="A4" s="142"/>
      <c r="B4" s="74"/>
      <c r="C4" s="9" t="s">
        <v>433</v>
      </c>
      <c r="D4" s="75" t="s">
        <v>292</v>
      </c>
      <c r="E4" s="13">
        <v>44414</v>
      </c>
      <c r="F4" s="75" t="s">
        <v>427</v>
      </c>
      <c r="G4" s="13">
        <v>44418</v>
      </c>
      <c r="H4" s="10" t="s">
        <v>429</v>
      </c>
      <c r="I4" s="1">
        <v>86</v>
      </c>
      <c r="J4" s="1">
        <v>56</v>
      </c>
      <c r="K4" s="1">
        <v>24</v>
      </c>
      <c r="L4" s="1">
        <v>10</v>
      </c>
      <c r="M4" s="79">
        <f t="shared" si="0"/>
        <v>28.896000000000001</v>
      </c>
      <c r="N4" s="8">
        <v>29</v>
      </c>
      <c r="O4" s="62">
        <v>3000</v>
      </c>
      <c r="P4" s="63">
        <f>Table224523689101112131415161718192021222423456723[[#This Row],[PEMBULATAN]]*O4</f>
        <v>87000</v>
      </c>
    </row>
    <row r="5" spans="1:16" ht="27" customHeight="1" x14ac:dyDescent="0.2">
      <c r="A5" s="90"/>
      <c r="B5" s="74"/>
      <c r="C5" s="85" t="s">
        <v>434</v>
      </c>
      <c r="D5" s="77" t="s">
        <v>292</v>
      </c>
      <c r="E5" s="13">
        <v>44414</v>
      </c>
      <c r="F5" s="75" t="s">
        <v>427</v>
      </c>
      <c r="G5" s="13">
        <v>44418</v>
      </c>
      <c r="H5" s="76" t="s">
        <v>429</v>
      </c>
      <c r="I5" s="15">
        <v>90</v>
      </c>
      <c r="J5" s="15">
        <v>50</v>
      </c>
      <c r="K5" s="15">
        <v>35</v>
      </c>
      <c r="L5" s="15">
        <v>24</v>
      </c>
      <c r="M5" s="80">
        <f t="shared" si="0"/>
        <v>39.375</v>
      </c>
      <c r="N5" s="71">
        <v>40</v>
      </c>
      <c r="O5" s="62">
        <v>3000</v>
      </c>
      <c r="P5" s="63">
        <f>Table224523689101112131415161718192021222423456723[[#This Row],[PEMBULATAN]]*O5</f>
        <v>120000</v>
      </c>
    </row>
    <row r="6" spans="1:16" ht="27" customHeight="1" x14ac:dyDescent="0.2">
      <c r="A6" s="90"/>
      <c r="B6" s="74"/>
      <c r="C6" s="85" t="s">
        <v>435</v>
      </c>
      <c r="D6" s="77" t="s">
        <v>292</v>
      </c>
      <c r="E6" s="13">
        <v>44414</v>
      </c>
      <c r="F6" s="75" t="s">
        <v>427</v>
      </c>
      <c r="G6" s="13">
        <v>44418</v>
      </c>
      <c r="H6" s="76" t="s">
        <v>429</v>
      </c>
      <c r="I6" s="15">
        <v>55</v>
      </c>
      <c r="J6" s="15">
        <v>50</v>
      </c>
      <c r="K6" s="15">
        <v>22</v>
      </c>
      <c r="L6" s="15">
        <v>9</v>
      </c>
      <c r="M6" s="80">
        <f t="shared" si="0"/>
        <v>15.125</v>
      </c>
      <c r="N6" s="71">
        <v>15</v>
      </c>
      <c r="O6" s="62">
        <v>3000</v>
      </c>
      <c r="P6" s="63">
        <f>Table224523689101112131415161718192021222423456723[[#This Row],[PEMBULATAN]]*O6</f>
        <v>45000</v>
      </c>
    </row>
    <row r="7" spans="1:16" ht="27" customHeight="1" x14ac:dyDescent="0.2">
      <c r="A7" s="90"/>
      <c r="B7" s="74"/>
      <c r="C7" s="85" t="s">
        <v>436</v>
      </c>
      <c r="D7" s="77" t="s">
        <v>292</v>
      </c>
      <c r="E7" s="13">
        <v>44414</v>
      </c>
      <c r="F7" s="75" t="s">
        <v>427</v>
      </c>
      <c r="G7" s="13">
        <v>44418</v>
      </c>
      <c r="H7" s="76" t="s">
        <v>429</v>
      </c>
      <c r="I7" s="15">
        <v>40</v>
      </c>
      <c r="J7" s="15">
        <v>50</v>
      </c>
      <c r="K7" s="15">
        <v>14</v>
      </c>
      <c r="L7" s="15">
        <v>5</v>
      </c>
      <c r="M7" s="80">
        <f t="shared" si="0"/>
        <v>7</v>
      </c>
      <c r="N7" s="71">
        <v>7</v>
      </c>
      <c r="O7" s="62">
        <v>3000</v>
      </c>
      <c r="P7" s="63">
        <f>Table224523689101112131415161718192021222423456723[[#This Row],[PEMBULATAN]]*O7</f>
        <v>21000</v>
      </c>
    </row>
    <row r="8" spans="1:16" ht="27" customHeight="1" x14ac:dyDescent="0.2">
      <c r="A8" s="90"/>
      <c r="B8" s="74"/>
      <c r="C8" s="85" t="s">
        <v>437</v>
      </c>
      <c r="D8" s="77" t="s">
        <v>292</v>
      </c>
      <c r="E8" s="13">
        <v>44414</v>
      </c>
      <c r="F8" s="75" t="s">
        <v>427</v>
      </c>
      <c r="G8" s="13">
        <v>44418</v>
      </c>
      <c r="H8" s="76" t="s">
        <v>429</v>
      </c>
      <c r="I8" s="15">
        <v>100</v>
      </c>
      <c r="J8" s="15">
        <v>57</v>
      </c>
      <c r="K8" s="15">
        <v>30</v>
      </c>
      <c r="L8" s="15">
        <v>19</v>
      </c>
      <c r="M8" s="80">
        <f t="shared" si="0"/>
        <v>42.75</v>
      </c>
      <c r="N8" s="71">
        <v>43</v>
      </c>
      <c r="O8" s="62">
        <v>3000</v>
      </c>
      <c r="P8" s="63">
        <f>Table224523689101112131415161718192021222423456723[[#This Row],[PEMBULATAN]]*O8</f>
        <v>129000</v>
      </c>
    </row>
    <row r="9" spans="1:16" ht="27" customHeight="1" x14ac:dyDescent="0.2">
      <c r="A9" s="90"/>
      <c r="B9" s="74"/>
      <c r="C9" s="85" t="s">
        <v>438</v>
      </c>
      <c r="D9" s="77" t="s">
        <v>292</v>
      </c>
      <c r="E9" s="13">
        <v>44414</v>
      </c>
      <c r="F9" s="75" t="s">
        <v>427</v>
      </c>
      <c r="G9" s="13">
        <v>44418</v>
      </c>
      <c r="H9" s="76" t="s">
        <v>429</v>
      </c>
      <c r="I9" s="15">
        <v>80</v>
      </c>
      <c r="J9" s="15">
        <v>60</v>
      </c>
      <c r="K9" s="15">
        <v>30</v>
      </c>
      <c r="L9" s="15">
        <v>19</v>
      </c>
      <c r="M9" s="80">
        <f t="shared" si="0"/>
        <v>36</v>
      </c>
      <c r="N9" s="71">
        <v>36</v>
      </c>
      <c r="O9" s="62">
        <v>3000</v>
      </c>
      <c r="P9" s="63">
        <f>Table224523689101112131415161718192021222423456723[[#This Row],[PEMBULATAN]]*O9</f>
        <v>108000</v>
      </c>
    </row>
    <row r="10" spans="1:16" ht="27" customHeight="1" x14ac:dyDescent="0.2">
      <c r="A10" s="90"/>
      <c r="B10" s="74"/>
      <c r="C10" s="85" t="s">
        <v>439</v>
      </c>
      <c r="D10" s="77" t="s">
        <v>292</v>
      </c>
      <c r="E10" s="13">
        <v>44414</v>
      </c>
      <c r="F10" s="75" t="s">
        <v>427</v>
      </c>
      <c r="G10" s="13">
        <v>44418</v>
      </c>
      <c r="H10" s="76" t="s">
        <v>429</v>
      </c>
      <c r="I10" s="15">
        <v>90</v>
      </c>
      <c r="J10" s="15">
        <v>55</v>
      </c>
      <c r="K10" s="15">
        <v>30</v>
      </c>
      <c r="L10" s="15">
        <v>12</v>
      </c>
      <c r="M10" s="80">
        <f t="shared" si="0"/>
        <v>37.125</v>
      </c>
      <c r="N10" s="71">
        <v>37</v>
      </c>
      <c r="O10" s="62">
        <v>3000</v>
      </c>
      <c r="P10" s="63">
        <f>Table224523689101112131415161718192021222423456723[[#This Row],[PEMBULATAN]]*O10</f>
        <v>111000</v>
      </c>
    </row>
    <row r="11" spans="1:16" ht="27" customHeight="1" x14ac:dyDescent="0.2">
      <c r="A11" s="90"/>
      <c r="B11" s="74"/>
      <c r="C11" s="85" t="s">
        <v>440</v>
      </c>
      <c r="D11" s="77" t="s">
        <v>292</v>
      </c>
      <c r="E11" s="13">
        <v>44414</v>
      </c>
      <c r="F11" s="75" t="s">
        <v>427</v>
      </c>
      <c r="G11" s="13">
        <v>44418</v>
      </c>
      <c r="H11" s="76" t="s">
        <v>429</v>
      </c>
      <c r="I11" s="15">
        <v>70</v>
      </c>
      <c r="J11" s="15">
        <v>47</v>
      </c>
      <c r="K11" s="15">
        <v>35</v>
      </c>
      <c r="L11" s="15">
        <v>11</v>
      </c>
      <c r="M11" s="80">
        <f t="shared" si="0"/>
        <v>28.787500000000001</v>
      </c>
      <c r="N11" s="71">
        <v>29</v>
      </c>
      <c r="O11" s="62">
        <v>3000</v>
      </c>
      <c r="P11" s="63">
        <f>Table224523689101112131415161718192021222423456723[[#This Row],[PEMBULATAN]]*O11</f>
        <v>87000</v>
      </c>
    </row>
    <row r="12" spans="1:16" ht="27" customHeight="1" x14ac:dyDescent="0.2">
      <c r="A12" s="90"/>
      <c r="B12" s="74"/>
      <c r="C12" s="85" t="s">
        <v>441</v>
      </c>
      <c r="D12" s="77" t="s">
        <v>292</v>
      </c>
      <c r="E12" s="13">
        <v>44414</v>
      </c>
      <c r="F12" s="75" t="s">
        <v>427</v>
      </c>
      <c r="G12" s="13">
        <v>44418</v>
      </c>
      <c r="H12" s="76" t="s">
        <v>429</v>
      </c>
      <c r="I12" s="15">
        <v>90</v>
      </c>
      <c r="J12" s="15">
        <v>48</v>
      </c>
      <c r="K12" s="15">
        <v>40</v>
      </c>
      <c r="L12" s="15">
        <v>14</v>
      </c>
      <c r="M12" s="80">
        <f t="shared" si="0"/>
        <v>43.2</v>
      </c>
      <c r="N12" s="71">
        <v>43</v>
      </c>
      <c r="O12" s="62">
        <v>3000</v>
      </c>
      <c r="P12" s="63">
        <f>Table224523689101112131415161718192021222423456723[[#This Row],[PEMBULATAN]]*O12</f>
        <v>129000</v>
      </c>
    </row>
    <row r="13" spans="1:16" ht="27" customHeight="1" x14ac:dyDescent="0.2">
      <c r="A13" s="90"/>
      <c r="B13" s="74"/>
      <c r="C13" s="85" t="s">
        <v>442</v>
      </c>
      <c r="D13" s="77" t="s">
        <v>292</v>
      </c>
      <c r="E13" s="13">
        <v>44414</v>
      </c>
      <c r="F13" s="75" t="s">
        <v>427</v>
      </c>
      <c r="G13" s="13">
        <v>44418</v>
      </c>
      <c r="H13" s="76" t="s">
        <v>429</v>
      </c>
      <c r="I13" s="15">
        <v>66</v>
      </c>
      <c r="J13" s="15">
        <v>59</v>
      </c>
      <c r="K13" s="15">
        <v>20</v>
      </c>
      <c r="L13" s="15">
        <v>7</v>
      </c>
      <c r="M13" s="80">
        <f t="shared" si="0"/>
        <v>19.47</v>
      </c>
      <c r="N13" s="71">
        <v>20</v>
      </c>
      <c r="O13" s="62">
        <v>3000</v>
      </c>
      <c r="P13" s="63">
        <f>Table224523689101112131415161718192021222423456723[[#This Row],[PEMBULATAN]]*O13</f>
        <v>60000</v>
      </c>
    </row>
    <row r="14" spans="1:16" ht="27" customHeight="1" x14ac:dyDescent="0.2">
      <c r="A14" s="90"/>
      <c r="B14" s="74"/>
      <c r="C14" s="85" t="s">
        <v>443</v>
      </c>
      <c r="D14" s="77" t="s">
        <v>292</v>
      </c>
      <c r="E14" s="13">
        <v>44414</v>
      </c>
      <c r="F14" s="75" t="s">
        <v>427</v>
      </c>
      <c r="G14" s="13">
        <v>44418</v>
      </c>
      <c r="H14" s="76" t="s">
        <v>429</v>
      </c>
      <c r="I14" s="15">
        <v>60</v>
      </c>
      <c r="J14" s="15">
        <v>50</v>
      </c>
      <c r="K14" s="15">
        <v>17</v>
      </c>
      <c r="L14" s="15">
        <v>8</v>
      </c>
      <c r="M14" s="80">
        <f t="shared" si="0"/>
        <v>12.75</v>
      </c>
      <c r="N14" s="71">
        <v>13</v>
      </c>
      <c r="O14" s="62">
        <v>3000</v>
      </c>
      <c r="P14" s="63">
        <f>Table224523689101112131415161718192021222423456723[[#This Row],[PEMBULATAN]]*O14</f>
        <v>39000</v>
      </c>
    </row>
    <row r="15" spans="1:16" ht="27" customHeight="1" x14ac:dyDescent="0.2">
      <c r="A15" s="90"/>
      <c r="B15" s="74"/>
      <c r="C15" s="85" t="s">
        <v>444</v>
      </c>
      <c r="D15" s="77" t="s">
        <v>292</v>
      </c>
      <c r="E15" s="13">
        <v>44414</v>
      </c>
      <c r="F15" s="75" t="s">
        <v>427</v>
      </c>
      <c r="G15" s="13">
        <v>44418</v>
      </c>
      <c r="H15" s="76" t="s">
        <v>429</v>
      </c>
      <c r="I15" s="15">
        <v>90</v>
      </c>
      <c r="J15" s="15">
        <v>50</v>
      </c>
      <c r="K15" s="15">
        <v>20</v>
      </c>
      <c r="L15" s="15">
        <v>15</v>
      </c>
      <c r="M15" s="80">
        <f t="shared" si="0"/>
        <v>22.5</v>
      </c>
      <c r="N15" s="71">
        <v>23</v>
      </c>
      <c r="O15" s="62">
        <v>3000</v>
      </c>
      <c r="P15" s="63">
        <f>Table224523689101112131415161718192021222423456723[[#This Row],[PEMBULATAN]]*O15</f>
        <v>69000</v>
      </c>
    </row>
    <row r="16" spans="1:16" ht="27" customHeight="1" x14ac:dyDescent="0.2">
      <c r="A16" s="90"/>
      <c r="B16" s="74"/>
      <c r="C16" s="85" t="s">
        <v>445</v>
      </c>
      <c r="D16" s="77" t="s">
        <v>292</v>
      </c>
      <c r="E16" s="13">
        <v>44414</v>
      </c>
      <c r="F16" s="75" t="s">
        <v>427</v>
      </c>
      <c r="G16" s="13">
        <v>44418</v>
      </c>
      <c r="H16" s="76" t="s">
        <v>429</v>
      </c>
      <c r="I16" s="15">
        <v>58</v>
      </c>
      <c r="J16" s="15">
        <v>50</v>
      </c>
      <c r="K16" s="15">
        <v>20</v>
      </c>
      <c r="L16" s="15">
        <v>7</v>
      </c>
      <c r="M16" s="80">
        <f t="shared" si="0"/>
        <v>14.5</v>
      </c>
      <c r="N16" s="71">
        <v>15</v>
      </c>
      <c r="O16" s="62">
        <v>3000</v>
      </c>
      <c r="P16" s="63">
        <f>Table224523689101112131415161718192021222423456723[[#This Row],[PEMBULATAN]]*O16</f>
        <v>45000</v>
      </c>
    </row>
    <row r="17" spans="1:16" ht="27" customHeight="1" x14ac:dyDescent="0.2">
      <c r="A17" s="90"/>
      <c r="B17" s="74"/>
      <c r="C17" s="85" t="s">
        <v>446</v>
      </c>
      <c r="D17" s="77" t="s">
        <v>292</v>
      </c>
      <c r="E17" s="13">
        <v>44414</v>
      </c>
      <c r="F17" s="75" t="s">
        <v>427</v>
      </c>
      <c r="G17" s="13">
        <v>44418</v>
      </c>
      <c r="H17" s="76" t="s">
        <v>429</v>
      </c>
      <c r="I17" s="15">
        <v>70</v>
      </c>
      <c r="J17" s="15">
        <v>55</v>
      </c>
      <c r="K17" s="15">
        <v>30</v>
      </c>
      <c r="L17" s="15">
        <v>11</v>
      </c>
      <c r="M17" s="80">
        <f t="shared" si="0"/>
        <v>28.875</v>
      </c>
      <c r="N17" s="71">
        <v>29</v>
      </c>
      <c r="O17" s="62">
        <v>3000</v>
      </c>
      <c r="P17" s="63">
        <f>Table224523689101112131415161718192021222423456723[[#This Row],[PEMBULATAN]]*O17</f>
        <v>87000</v>
      </c>
    </row>
    <row r="18" spans="1:16" ht="27" customHeight="1" x14ac:dyDescent="0.2">
      <c r="A18" s="90"/>
      <c r="B18" s="74"/>
      <c r="C18" s="85" t="s">
        <v>447</v>
      </c>
      <c r="D18" s="77" t="s">
        <v>292</v>
      </c>
      <c r="E18" s="13">
        <v>44414</v>
      </c>
      <c r="F18" s="75" t="s">
        <v>427</v>
      </c>
      <c r="G18" s="13">
        <v>44418</v>
      </c>
      <c r="H18" s="76" t="s">
        <v>429</v>
      </c>
      <c r="I18" s="15">
        <v>60</v>
      </c>
      <c r="J18" s="15">
        <v>30</v>
      </c>
      <c r="K18" s="15">
        <v>20</v>
      </c>
      <c r="L18" s="15">
        <v>4</v>
      </c>
      <c r="M18" s="80">
        <f t="shared" si="0"/>
        <v>9</v>
      </c>
      <c r="N18" s="71">
        <v>9</v>
      </c>
      <c r="O18" s="62">
        <v>3000</v>
      </c>
      <c r="P18" s="63">
        <f>Table224523689101112131415161718192021222423456723[[#This Row],[PEMBULATAN]]*O18</f>
        <v>27000</v>
      </c>
    </row>
    <row r="19" spans="1:16" ht="27" customHeight="1" x14ac:dyDescent="0.2">
      <c r="A19" s="90"/>
      <c r="B19" s="74"/>
      <c r="C19" s="85" t="s">
        <v>448</v>
      </c>
      <c r="D19" s="77" t="s">
        <v>292</v>
      </c>
      <c r="E19" s="13">
        <v>44414</v>
      </c>
      <c r="F19" s="75" t="s">
        <v>427</v>
      </c>
      <c r="G19" s="13">
        <v>44418</v>
      </c>
      <c r="H19" s="76" t="s">
        <v>429</v>
      </c>
      <c r="I19" s="15">
        <v>90</v>
      </c>
      <c r="J19" s="15">
        <v>55</v>
      </c>
      <c r="K19" s="15">
        <v>30</v>
      </c>
      <c r="L19" s="15">
        <v>14</v>
      </c>
      <c r="M19" s="80">
        <f t="shared" si="0"/>
        <v>37.125</v>
      </c>
      <c r="N19" s="71">
        <v>37</v>
      </c>
      <c r="O19" s="62">
        <v>3000</v>
      </c>
      <c r="P19" s="63">
        <f>Table224523689101112131415161718192021222423456723[[#This Row],[PEMBULATAN]]*O19</f>
        <v>111000</v>
      </c>
    </row>
    <row r="20" spans="1:16" ht="27" customHeight="1" x14ac:dyDescent="0.2">
      <c r="A20" s="90"/>
      <c r="B20" s="74"/>
      <c r="C20" s="85" t="s">
        <v>449</v>
      </c>
      <c r="D20" s="77" t="s">
        <v>292</v>
      </c>
      <c r="E20" s="13">
        <v>44414</v>
      </c>
      <c r="F20" s="75" t="s">
        <v>427</v>
      </c>
      <c r="G20" s="13">
        <v>44418</v>
      </c>
      <c r="H20" s="76" t="s">
        <v>429</v>
      </c>
      <c r="I20" s="15">
        <v>88</v>
      </c>
      <c r="J20" s="15">
        <v>50</v>
      </c>
      <c r="K20" s="15">
        <v>40</v>
      </c>
      <c r="L20" s="15">
        <v>17</v>
      </c>
      <c r="M20" s="80">
        <f t="shared" si="0"/>
        <v>44</v>
      </c>
      <c r="N20" s="71">
        <v>44</v>
      </c>
      <c r="O20" s="62">
        <v>3000</v>
      </c>
      <c r="P20" s="63">
        <f>Table224523689101112131415161718192021222423456723[[#This Row],[PEMBULATAN]]*O20</f>
        <v>132000</v>
      </c>
    </row>
    <row r="21" spans="1:16" ht="27" customHeight="1" x14ac:dyDescent="0.2">
      <c r="A21" s="90"/>
      <c r="B21" s="74"/>
      <c r="C21" s="85" t="s">
        <v>450</v>
      </c>
      <c r="D21" s="77" t="s">
        <v>292</v>
      </c>
      <c r="E21" s="13">
        <v>44414</v>
      </c>
      <c r="F21" s="75" t="s">
        <v>427</v>
      </c>
      <c r="G21" s="13">
        <v>44418</v>
      </c>
      <c r="H21" s="76" t="s">
        <v>429</v>
      </c>
      <c r="I21" s="15">
        <v>90</v>
      </c>
      <c r="J21" s="15">
        <v>60</v>
      </c>
      <c r="K21" s="15">
        <v>30</v>
      </c>
      <c r="L21" s="15">
        <v>14</v>
      </c>
      <c r="M21" s="80">
        <f t="shared" si="0"/>
        <v>40.5</v>
      </c>
      <c r="N21" s="71">
        <v>41</v>
      </c>
      <c r="O21" s="62">
        <v>3000</v>
      </c>
      <c r="P21" s="63">
        <f>Table224523689101112131415161718192021222423456723[[#This Row],[PEMBULATAN]]*O21</f>
        <v>123000</v>
      </c>
    </row>
    <row r="22" spans="1:16" ht="27" customHeight="1" x14ac:dyDescent="0.2">
      <c r="A22" s="90"/>
      <c r="B22" s="74"/>
      <c r="C22" s="85" t="s">
        <v>451</v>
      </c>
      <c r="D22" s="77" t="s">
        <v>292</v>
      </c>
      <c r="E22" s="13">
        <v>44414</v>
      </c>
      <c r="F22" s="75" t="s">
        <v>427</v>
      </c>
      <c r="G22" s="13">
        <v>44418</v>
      </c>
      <c r="H22" s="76" t="s">
        <v>429</v>
      </c>
      <c r="I22" s="15">
        <v>78</v>
      </c>
      <c r="J22" s="15">
        <v>50</v>
      </c>
      <c r="K22" s="15">
        <v>25</v>
      </c>
      <c r="L22" s="15">
        <v>13</v>
      </c>
      <c r="M22" s="80">
        <f t="shared" si="0"/>
        <v>24.375</v>
      </c>
      <c r="N22" s="71">
        <v>25</v>
      </c>
      <c r="O22" s="62">
        <v>3000</v>
      </c>
      <c r="P22" s="63">
        <f>Table224523689101112131415161718192021222423456723[[#This Row],[PEMBULATAN]]*O22</f>
        <v>75000</v>
      </c>
    </row>
    <row r="23" spans="1:16" ht="27" customHeight="1" x14ac:dyDescent="0.2">
      <c r="A23" s="90"/>
      <c r="B23" s="74"/>
      <c r="C23" s="85" t="s">
        <v>452</v>
      </c>
      <c r="D23" s="77" t="s">
        <v>292</v>
      </c>
      <c r="E23" s="13">
        <v>44414</v>
      </c>
      <c r="F23" s="75" t="s">
        <v>427</v>
      </c>
      <c r="G23" s="13">
        <v>44418</v>
      </c>
      <c r="H23" s="76" t="s">
        <v>429</v>
      </c>
      <c r="I23" s="15">
        <v>60</v>
      </c>
      <c r="J23" s="15">
        <v>40</v>
      </c>
      <c r="K23" s="15">
        <v>23</v>
      </c>
      <c r="L23" s="15">
        <v>9</v>
      </c>
      <c r="M23" s="80">
        <f t="shared" si="0"/>
        <v>13.8</v>
      </c>
      <c r="N23" s="71">
        <v>14</v>
      </c>
      <c r="O23" s="62">
        <v>3000</v>
      </c>
      <c r="P23" s="63">
        <f>Table224523689101112131415161718192021222423456723[[#This Row],[PEMBULATAN]]*O23</f>
        <v>42000</v>
      </c>
    </row>
    <row r="24" spans="1:16" ht="27" customHeight="1" x14ac:dyDescent="0.2">
      <c r="A24" s="90"/>
      <c r="B24" s="74"/>
      <c r="C24" s="85" t="s">
        <v>453</v>
      </c>
      <c r="D24" s="77" t="s">
        <v>292</v>
      </c>
      <c r="E24" s="13">
        <v>44414</v>
      </c>
      <c r="F24" s="75" t="s">
        <v>427</v>
      </c>
      <c r="G24" s="13">
        <v>44418</v>
      </c>
      <c r="H24" s="76" t="s">
        <v>429</v>
      </c>
      <c r="I24" s="15">
        <v>90</v>
      </c>
      <c r="J24" s="15">
        <v>53</v>
      </c>
      <c r="K24" s="15">
        <v>28</v>
      </c>
      <c r="L24" s="15">
        <v>10</v>
      </c>
      <c r="M24" s="80">
        <f t="shared" si="0"/>
        <v>33.39</v>
      </c>
      <c r="N24" s="71">
        <v>34</v>
      </c>
      <c r="O24" s="62">
        <v>3000</v>
      </c>
      <c r="P24" s="63">
        <f>Table224523689101112131415161718192021222423456723[[#This Row],[PEMBULATAN]]*O24</f>
        <v>102000</v>
      </c>
    </row>
    <row r="25" spans="1:16" ht="27" customHeight="1" x14ac:dyDescent="0.2">
      <c r="A25" s="90"/>
      <c r="B25" s="74"/>
      <c r="C25" s="85" t="s">
        <v>454</v>
      </c>
      <c r="D25" s="77" t="s">
        <v>292</v>
      </c>
      <c r="E25" s="13">
        <v>44414</v>
      </c>
      <c r="F25" s="75" t="s">
        <v>427</v>
      </c>
      <c r="G25" s="13">
        <v>44418</v>
      </c>
      <c r="H25" s="76" t="s">
        <v>429</v>
      </c>
      <c r="I25" s="15">
        <v>80</v>
      </c>
      <c r="J25" s="15">
        <v>50</v>
      </c>
      <c r="K25" s="15">
        <v>30</v>
      </c>
      <c r="L25" s="15">
        <v>9</v>
      </c>
      <c r="M25" s="80">
        <f t="shared" si="0"/>
        <v>30</v>
      </c>
      <c r="N25" s="71">
        <v>30</v>
      </c>
      <c r="O25" s="62">
        <v>3000</v>
      </c>
      <c r="P25" s="63">
        <f>Table224523689101112131415161718192021222423456723[[#This Row],[PEMBULATAN]]*O25</f>
        <v>90000</v>
      </c>
    </row>
    <row r="26" spans="1:16" ht="27" customHeight="1" x14ac:dyDescent="0.2">
      <c r="A26" s="90"/>
      <c r="B26" s="74"/>
      <c r="C26" s="85" t="s">
        <v>455</v>
      </c>
      <c r="D26" s="77" t="s">
        <v>292</v>
      </c>
      <c r="E26" s="13">
        <v>44414</v>
      </c>
      <c r="F26" s="75" t="s">
        <v>427</v>
      </c>
      <c r="G26" s="13">
        <v>44418</v>
      </c>
      <c r="H26" s="76" t="s">
        <v>429</v>
      </c>
      <c r="I26" s="15">
        <v>80</v>
      </c>
      <c r="J26" s="15">
        <v>50</v>
      </c>
      <c r="K26" s="15">
        <v>30</v>
      </c>
      <c r="L26" s="15">
        <v>9</v>
      </c>
      <c r="M26" s="80">
        <f t="shared" si="0"/>
        <v>30</v>
      </c>
      <c r="N26" s="71">
        <v>30</v>
      </c>
      <c r="O26" s="62">
        <v>3000</v>
      </c>
      <c r="P26" s="63">
        <f>Table224523689101112131415161718192021222423456723[[#This Row],[PEMBULATAN]]*O26</f>
        <v>90000</v>
      </c>
    </row>
    <row r="27" spans="1:16" ht="27" customHeight="1" x14ac:dyDescent="0.2">
      <c r="A27" s="90"/>
      <c r="B27" s="74"/>
      <c r="C27" s="85" t="s">
        <v>456</v>
      </c>
      <c r="D27" s="77" t="s">
        <v>292</v>
      </c>
      <c r="E27" s="13">
        <v>44414</v>
      </c>
      <c r="F27" s="75" t="s">
        <v>427</v>
      </c>
      <c r="G27" s="13">
        <v>44418</v>
      </c>
      <c r="H27" s="76" t="s">
        <v>429</v>
      </c>
      <c r="I27" s="15">
        <v>50</v>
      </c>
      <c r="J27" s="15">
        <v>12</v>
      </c>
      <c r="K27" s="15">
        <v>20</v>
      </c>
      <c r="L27" s="15">
        <v>1</v>
      </c>
      <c r="M27" s="80">
        <f t="shared" si="0"/>
        <v>3</v>
      </c>
      <c r="N27" s="71">
        <v>3</v>
      </c>
      <c r="O27" s="62">
        <v>3000</v>
      </c>
      <c r="P27" s="63">
        <f>Table224523689101112131415161718192021222423456723[[#This Row],[PEMBULATAN]]*O27</f>
        <v>9000</v>
      </c>
    </row>
    <row r="28" spans="1:16" ht="27" customHeight="1" x14ac:dyDescent="0.2">
      <c r="A28" s="90"/>
      <c r="B28" s="74"/>
      <c r="C28" s="85" t="s">
        <v>457</v>
      </c>
      <c r="D28" s="77" t="s">
        <v>292</v>
      </c>
      <c r="E28" s="13">
        <v>44414</v>
      </c>
      <c r="F28" s="75" t="s">
        <v>427</v>
      </c>
      <c r="G28" s="13">
        <v>44418</v>
      </c>
      <c r="H28" s="76" t="s">
        <v>429</v>
      </c>
      <c r="I28" s="15">
        <v>70</v>
      </c>
      <c r="J28" s="15">
        <v>60</v>
      </c>
      <c r="K28" s="15">
        <v>30</v>
      </c>
      <c r="L28" s="15">
        <v>17</v>
      </c>
      <c r="M28" s="80">
        <f t="shared" si="0"/>
        <v>31.5</v>
      </c>
      <c r="N28" s="71">
        <v>32</v>
      </c>
      <c r="O28" s="62">
        <v>3000</v>
      </c>
      <c r="P28" s="63">
        <f>Table224523689101112131415161718192021222423456723[[#This Row],[PEMBULATAN]]*O28</f>
        <v>96000</v>
      </c>
    </row>
    <row r="29" spans="1:16" ht="27" customHeight="1" x14ac:dyDescent="0.2">
      <c r="A29" s="90"/>
      <c r="B29" s="74"/>
      <c r="C29" s="85" t="s">
        <v>458</v>
      </c>
      <c r="D29" s="77" t="s">
        <v>292</v>
      </c>
      <c r="E29" s="13">
        <v>44414</v>
      </c>
      <c r="F29" s="75" t="s">
        <v>427</v>
      </c>
      <c r="G29" s="13">
        <v>44418</v>
      </c>
      <c r="H29" s="76" t="s">
        <v>429</v>
      </c>
      <c r="I29" s="15">
        <v>80</v>
      </c>
      <c r="J29" s="15">
        <v>60</v>
      </c>
      <c r="K29" s="15">
        <v>40</v>
      </c>
      <c r="L29" s="15">
        <v>11</v>
      </c>
      <c r="M29" s="80">
        <f t="shared" si="0"/>
        <v>48</v>
      </c>
      <c r="N29" s="71">
        <v>48</v>
      </c>
      <c r="O29" s="62">
        <v>3000</v>
      </c>
      <c r="P29" s="63">
        <f>Table224523689101112131415161718192021222423456723[[#This Row],[PEMBULATAN]]*O29</f>
        <v>144000</v>
      </c>
    </row>
    <row r="30" spans="1:16" ht="27" customHeight="1" x14ac:dyDescent="0.2">
      <c r="A30" s="90"/>
      <c r="B30" s="74"/>
      <c r="C30" s="85" t="s">
        <v>459</v>
      </c>
      <c r="D30" s="77" t="s">
        <v>292</v>
      </c>
      <c r="E30" s="13">
        <v>44414</v>
      </c>
      <c r="F30" s="75" t="s">
        <v>427</v>
      </c>
      <c r="G30" s="13">
        <v>44418</v>
      </c>
      <c r="H30" s="76" t="s">
        <v>429</v>
      </c>
      <c r="I30" s="15">
        <v>80</v>
      </c>
      <c r="J30" s="15">
        <v>57</v>
      </c>
      <c r="K30" s="15">
        <v>30</v>
      </c>
      <c r="L30" s="15">
        <v>12</v>
      </c>
      <c r="M30" s="80">
        <f t="shared" si="0"/>
        <v>34.200000000000003</v>
      </c>
      <c r="N30" s="71">
        <v>34</v>
      </c>
      <c r="O30" s="62">
        <v>3000</v>
      </c>
      <c r="P30" s="63">
        <f>Table224523689101112131415161718192021222423456723[[#This Row],[PEMBULATAN]]*O30</f>
        <v>102000</v>
      </c>
    </row>
    <row r="31" spans="1:16" ht="27" customHeight="1" x14ac:dyDescent="0.2">
      <c r="A31" s="90"/>
      <c r="B31" s="74"/>
      <c r="C31" s="85" t="s">
        <v>460</v>
      </c>
      <c r="D31" s="77" t="s">
        <v>292</v>
      </c>
      <c r="E31" s="13">
        <v>44414</v>
      </c>
      <c r="F31" s="75" t="s">
        <v>427</v>
      </c>
      <c r="G31" s="13">
        <v>44418</v>
      </c>
      <c r="H31" s="76" t="s">
        <v>429</v>
      </c>
      <c r="I31" s="15">
        <v>100</v>
      </c>
      <c r="J31" s="15">
        <v>60</v>
      </c>
      <c r="K31" s="15">
        <v>29</v>
      </c>
      <c r="L31" s="15">
        <v>24</v>
      </c>
      <c r="M31" s="80">
        <f t="shared" si="0"/>
        <v>43.5</v>
      </c>
      <c r="N31" s="71">
        <v>44</v>
      </c>
      <c r="O31" s="62">
        <v>3000</v>
      </c>
      <c r="P31" s="63">
        <f>Table224523689101112131415161718192021222423456723[[#This Row],[PEMBULATAN]]*O31</f>
        <v>132000</v>
      </c>
    </row>
    <row r="32" spans="1:16" ht="27" customHeight="1" x14ac:dyDescent="0.2">
      <c r="A32" s="90"/>
      <c r="B32" s="74"/>
      <c r="C32" s="85" t="s">
        <v>461</v>
      </c>
      <c r="D32" s="77" t="s">
        <v>292</v>
      </c>
      <c r="E32" s="13">
        <v>44414</v>
      </c>
      <c r="F32" s="75" t="s">
        <v>427</v>
      </c>
      <c r="G32" s="13">
        <v>44418</v>
      </c>
      <c r="H32" s="76" t="s">
        <v>429</v>
      </c>
      <c r="I32" s="15">
        <v>70</v>
      </c>
      <c r="J32" s="15">
        <v>70</v>
      </c>
      <c r="K32" s="15">
        <v>20</v>
      </c>
      <c r="L32" s="15">
        <v>13</v>
      </c>
      <c r="M32" s="80">
        <f t="shared" si="0"/>
        <v>24.5</v>
      </c>
      <c r="N32" s="71">
        <v>25</v>
      </c>
      <c r="O32" s="62">
        <v>3000</v>
      </c>
      <c r="P32" s="63">
        <f>Table224523689101112131415161718192021222423456723[[#This Row],[PEMBULATAN]]*O32</f>
        <v>75000</v>
      </c>
    </row>
    <row r="33" spans="1:16" ht="27" customHeight="1" x14ac:dyDescent="0.2">
      <c r="A33" s="90"/>
      <c r="B33" s="74"/>
      <c r="C33" s="85" t="s">
        <v>462</v>
      </c>
      <c r="D33" s="77" t="s">
        <v>292</v>
      </c>
      <c r="E33" s="13">
        <v>44414</v>
      </c>
      <c r="F33" s="75" t="s">
        <v>427</v>
      </c>
      <c r="G33" s="13">
        <v>44418</v>
      </c>
      <c r="H33" s="76" t="s">
        <v>429</v>
      </c>
      <c r="I33" s="15">
        <v>60</v>
      </c>
      <c r="J33" s="15">
        <v>30</v>
      </c>
      <c r="K33" s="15">
        <v>20</v>
      </c>
      <c r="L33" s="15">
        <v>7</v>
      </c>
      <c r="M33" s="80">
        <f t="shared" si="0"/>
        <v>9</v>
      </c>
      <c r="N33" s="71">
        <v>9</v>
      </c>
      <c r="O33" s="62">
        <v>3000</v>
      </c>
      <c r="P33" s="63">
        <f>Table224523689101112131415161718192021222423456723[[#This Row],[PEMBULATAN]]*O33</f>
        <v>27000</v>
      </c>
    </row>
    <row r="34" spans="1:16" ht="27" customHeight="1" x14ac:dyDescent="0.2">
      <c r="A34" s="90"/>
      <c r="B34" s="74"/>
      <c r="C34" s="85" t="s">
        <v>463</v>
      </c>
      <c r="D34" s="77" t="s">
        <v>292</v>
      </c>
      <c r="E34" s="13">
        <v>44414</v>
      </c>
      <c r="F34" s="75" t="s">
        <v>427</v>
      </c>
      <c r="G34" s="13">
        <v>44418</v>
      </c>
      <c r="H34" s="76" t="s">
        <v>429</v>
      </c>
      <c r="I34" s="15">
        <v>98</v>
      </c>
      <c r="J34" s="15">
        <v>50</v>
      </c>
      <c r="K34" s="15">
        <v>32</v>
      </c>
      <c r="L34" s="15">
        <v>17</v>
      </c>
      <c r="M34" s="80">
        <f t="shared" si="0"/>
        <v>39.200000000000003</v>
      </c>
      <c r="N34" s="71">
        <v>39</v>
      </c>
      <c r="O34" s="62">
        <v>3000</v>
      </c>
      <c r="P34" s="63">
        <f>Table224523689101112131415161718192021222423456723[[#This Row],[PEMBULATAN]]*O34</f>
        <v>117000</v>
      </c>
    </row>
    <row r="35" spans="1:16" ht="27" customHeight="1" x14ac:dyDescent="0.2">
      <c r="A35" s="90"/>
      <c r="B35" s="74"/>
      <c r="C35" s="85" t="s">
        <v>464</v>
      </c>
      <c r="D35" s="77" t="s">
        <v>292</v>
      </c>
      <c r="E35" s="13">
        <v>44414</v>
      </c>
      <c r="F35" s="75" t="s">
        <v>427</v>
      </c>
      <c r="G35" s="13">
        <v>44418</v>
      </c>
      <c r="H35" s="76" t="s">
        <v>429</v>
      </c>
      <c r="I35" s="15">
        <v>90</v>
      </c>
      <c r="J35" s="15">
        <v>40</v>
      </c>
      <c r="K35" s="15">
        <v>40</v>
      </c>
      <c r="L35" s="15">
        <v>9</v>
      </c>
      <c r="M35" s="80">
        <f t="shared" si="0"/>
        <v>36</v>
      </c>
      <c r="N35" s="71">
        <v>36</v>
      </c>
      <c r="O35" s="62">
        <v>3000</v>
      </c>
      <c r="P35" s="63">
        <f>Table224523689101112131415161718192021222423456723[[#This Row],[PEMBULATAN]]*O35</f>
        <v>108000</v>
      </c>
    </row>
    <row r="36" spans="1:16" ht="27" customHeight="1" x14ac:dyDescent="0.2">
      <c r="A36" s="90"/>
      <c r="B36" s="74"/>
      <c r="C36" s="85" t="s">
        <v>465</v>
      </c>
      <c r="D36" s="77" t="s">
        <v>292</v>
      </c>
      <c r="E36" s="13">
        <v>44414</v>
      </c>
      <c r="F36" s="75" t="s">
        <v>427</v>
      </c>
      <c r="G36" s="13">
        <v>44418</v>
      </c>
      <c r="H36" s="76" t="s">
        <v>429</v>
      </c>
      <c r="I36" s="15">
        <v>80</v>
      </c>
      <c r="J36" s="15">
        <v>70</v>
      </c>
      <c r="K36" s="15">
        <v>40</v>
      </c>
      <c r="L36" s="15">
        <v>22</v>
      </c>
      <c r="M36" s="80">
        <f t="shared" si="0"/>
        <v>56</v>
      </c>
      <c r="N36" s="71">
        <v>56</v>
      </c>
      <c r="O36" s="62">
        <v>3000</v>
      </c>
      <c r="P36" s="63">
        <f>Table224523689101112131415161718192021222423456723[[#This Row],[PEMBULATAN]]*O36</f>
        <v>168000</v>
      </c>
    </row>
    <row r="37" spans="1:16" ht="27" customHeight="1" x14ac:dyDescent="0.2">
      <c r="A37" s="90"/>
      <c r="B37" s="74"/>
      <c r="C37" s="85" t="s">
        <v>466</v>
      </c>
      <c r="D37" s="77" t="s">
        <v>292</v>
      </c>
      <c r="E37" s="13">
        <v>44414</v>
      </c>
      <c r="F37" s="75" t="s">
        <v>427</v>
      </c>
      <c r="G37" s="13">
        <v>44418</v>
      </c>
      <c r="H37" s="76" t="s">
        <v>429</v>
      </c>
      <c r="I37" s="15">
        <v>90</v>
      </c>
      <c r="J37" s="15">
        <v>50</v>
      </c>
      <c r="K37" s="15">
        <v>30</v>
      </c>
      <c r="L37" s="15">
        <v>11</v>
      </c>
      <c r="M37" s="80">
        <f t="shared" si="0"/>
        <v>33.75</v>
      </c>
      <c r="N37" s="71">
        <v>34</v>
      </c>
      <c r="O37" s="62">
        <v>3000</v>
      </c>
      <c r="P37" s="63">
        <f>Table224523689101112131415161718192021222423456723[[#This Row],[PEMBULATAN]]*O37</f>
        <v>102000</v>
      </c>
    </row>
    <row r="38" spans="1:16" ht="27" customHeight="1" x14ac:dyDescent="0.2">
      <c r="A38" s="90"/>
      <c r="B38" s="74"/>
      <c r="C38" s="85" t="s">
        <v>467</v>
      </c>
      <c r="D38" s="77" t="s">
        <v>292</v>
      </c>
      <c r="E38" s="13">
        <v>44414</v>
      </c>
      <c r="F38" s="75" t="s">
        <v>427</v>
      </c>
      <c r="G38" s="13">
        <v>44418</v>
      </c>
      <c r="H38" s="76" t="s">
        <v>429</v>
      </c>
      <c r="I38" s="15">
        <v>61</v>
      </c>
      <c r="J38" s="15">
        <v>63</v>
      </c>
      <c r="K38" s="15">
        <v>26</v>
      </c>
      <c r="L38" s="15">
        <v>7</v>
      </c>
      <c r="M38" s="80">
        <f t="shared" si="0"/>
        <v>24.979500000000002</v>
      </c>
      <c r="N38" s="71">
        <v>25</v>
      </c>
      <c r="O38" s="62">
        <v>3000</v>
      </c>
      <c r="P38" s="63">
        <f>Table224523689101112131415161718192021222423456723[[#This Row],[PEMBULATAN]]*O38</f>
        <v>75000</v>
      </c>
    </row>
    <row r="39" spans="1:16" ht="27" customHeight="1" x14ac:dyDescent="0.2">
      <c r="A39" s="90"/>
      <c r="B39" s="74"/>
      <c r="C39" s="85" t="s">
        <v>468</v>
      </c>
      <c r="D39" s="77" t="s">
        <v>292</v>
      </c>
      <c r="E39" s="13">
        <v>44414</v>
      </c>
      <c r="F39" s="75" t="s">
        <v>427</v>
      </c>
      <c r="G39" s="13">
        <v>44418</v>
      </c>
      <c r="H39" s="76" t="s">
        <v>429</v>
      </c>
      <c r="I39" s="15">
        <v>70</v>
      </c>
      <c r="J39" s="15">
        <v>50</v>
      </c>
      <c r="K39" s="15">
        <v>34</v>
      </c>
      <c r="L39" s="15">
        <v>12</v>
      </c>
      <c r="M39" s="80">
        <f t="shared" si="0"/>
        <v>29.75</v>
      </c>
      <c r="N39" s="71">
        <v>30</v>
      </c>
      <c r="O39" s="62">
        <v>3000</v>
      </c>
      <c r="P39" s="63">
        <f>Table224523689101112131415161718192021222423456723[[#This Row],[PEMBULATAN]]*O39</f>
        <v>90000</v>
      </c>
    </row>
    <row r="40" spans="1:16" ht="27" customHeight="1" x14ac:dyDescent="0.2">
      <c r="A40" s="90"/>
      <c r="B40" s="74"/>
      <c r="C40" s="85" t="s">
        <v>469</v>
      </c>
      <c r="D40" s="77" t="s">
        <v>292</v>
      </c>
      <c r="E40" s="13">
        <v>44414</v>
      </c>
      <c r="F40" s="75" t="s">
        <v>427</v>
      </c>
      <c r="G40" s="13">
        <v>44418</v>
      </c>
      <c r="H40" s="76" t="s">
        <v>429</v>
      </c>
      <c r="I40" s="15">
        <v>84</v>
      </c>
      <c r="J40" s="15">
        <v>60</v>
      </c>
      <c r="K40" s="15">
        <v>40</v>
      </c>
      <c r="L40" s="15">
        <v>14</v>
      </c>
      <c r="M40" s="80">
        <f t="shared" si="0"/>
        <v>50.4</v>
      </c>
      <c r="N40" s="71">
        <v>51</v>
      </c>
      <c r="O40" s="62">
        <v>3000</v>
      </c>
      <c r="P40" s="63">
        <f>Table224523689101112131415161718192021222423456723[[#This Row],[PEMBULATAN]]*O40</f>
        <v>153000</v>
      </c>
    </row>
    <row r="41" spans="1:16" ht="27" customHeight="1" x14ac:dyDescent="0.2">
      <c r="A41" s="90"/>
      <c r="B41" s="74"/>
      <c r="C41" s="85" t="s">
        <v>470</v>
      </c>
      <c r="D41" s="77" t="s">
        <v>292</v>
      </c>
      <c r="E41" s="13">
        <v>44414</v>
      </c>
      <c r="F41" s="75" t="s">
        <v>427</v>
      </c>
      <c r="G41" s="13">
        <v>44418</v>
      </c>
      <c r="H41" s="76" t="s">
        <v>429</v>
      </c>
      <c r="I41" s="15">
        <v>70</v>
      </c>
      <c r="J41" s="15">
        <v>66</v>
      </c>
      <c r="K41" s="15">
        <v>20</v>
      </c>
      <c r="L41" s="15">
        <v>14</v>
      </c>
      <c r="M41" s="80">
        <f t="shared" si="0"/>
        <v>23.1</v>
      </c>
      <c r="N41" s="71">
        <v>23</v>
      </c>
      <c r="O41" s="62">
        <v>3000</v>
      </c>
      <c r="P41" s="63">
        <f>Table224523689101112131415161718192021222423456723[[#This Row],[PEMBULATAN]]*O41</f>
        <v>69000</v>
      </c>
    </row>
    <row r="42" spans="1:16" ht="27" customHeight="1" x14ac:dyDescent="0.2">
      <c r="A42" s="90"/>
      <c r="B42" s="74"/>
      <c r="C42" s="85" t="s">
        <v>471</v>
      </c>
      <c r="D42" s="77" t="s">
        <v>292</v>
      </c>
      <c r="E42" s="13">
        <v>44414</v>
      </c>
      <c r="F42" s="75" t="s">
        <v>427</v>
      </c>
      <c r="G42" s="13">
        <v>44418</v>
      </c>
      <c r="H42" s="76" t="s">
        <v>429</v>
      </c>
      <c r="I42" s="15">
        <v>70</v>
      </c>
      <c r="J42" s="15">
        <v>60</v>
      </c>
      <c r="K42" s="15">
        <v>32</v>
      </c>
      <c r="L42" s="15">
        <v>10</v>
      </c>
      <c r="M42" s="80">
        <f t="shared" si="0"/>
        <v>33.6</v>
      </c>
      <c r="N42" s="71">
        <v>34</v>
      </c>
      <c r="O42" s="62">
        <v>3000</v>
      </c>
      <c r="P42" s="63">
        <f>Table224523689101112131415161718192021222423456723[[#This Row],[PEMBULATAN]]*O42</f>
        <v>102000</v>
      </c>
    </row>
    <row r="43" spans="1:16" ht="27" customHeight="1" x14ac:dyDescent="0.2">
      <c r="A43" s="90"/>
      <c r="B43" s="74"/>
      <c r="C43" s="85" t="s">
        <v>472</v>
      </c>
      <c r="D43" s="77" t="s">
        <v>292</v>
      </c>
      <c r="E43" s="13">
        <v>44414</v>
      </c>
      <c r="F43" s="75" t="s">
        <v>427</v>
      </c>
      <c r="G43" s="13">
        <v>44418</v>
      </c>
      <c r="H43" s="76" t="s">
        <v>429</v>
      </c>
      <c r="I43" s="15">
        <v>75</v>
      </c>
      <c r="J43" s="15">
        <v>55</v>
      </c>
      <c r="K43" s="15">
        <v>30</v>
      </c>
      <c r="L43" s="15">
        <v>9</v>
      </c>
      <c r="M43" s="80">
        <f t="shared" si="0"/>
        <v>30.9375</v>
      </c>
      <c r="N43" s="71">
        <v>31</v>
      </c>
      <c r="O43" s="62">
        <v>3000</v>
      </c>
      <c r="P43" s="63">
        <f>Table224523689101112131415161718192021222423456723[[#This Row],[PEMBULATAN]]*O43</f>
        <v>93000</v>
      </c>
    </row>
    <row r="44" spans="1:16" ht="27" customHeight="1" x14ac:dyDescent="0.2">
      <c r="A44" s="90"/>
      <c r="B44" s="74"/>
      <c r="C44" s="85" t="s">
        <v>473</v>
      </c>
      <c r="D44" s="77" t="s">
        <v>292</v>
      </c>
      <c r="E44" s="13">
        <v>44414</v>
      </c>
      <c r="F44" s="75" t="s">
        <v>427</v>
      </c>
      <c r="G44" s="13">
        <v>44418</v>
      </c>
      <c r="H44" s="76" t="s">
        <v>429</v>
      </c>
      <c r="I44" s="15">
        <v>90</v>
      </c>
      <c r="J44" s="15">
        <v>40</v>
      </c>
      <c r="K44" s="15">
        <v>25</v>
      </c>
      <c r="L44" s="15">
        <v>11</v>
      </c>
      <c r="M44" s="80">
        <f t="shared" si="0"/>
        <v>22.5</v>
      </c>
      <c r="N44" s="71">
        <v>23</v>
      </c>
      <c r="O44" s="62">
        <v>3000</v>
      </c>
      <c r="P44" s="63">
        <f>Table224523689101112131415161718192021222423456723[[#This Row],[PEMBULATAN]]*O44</f>
        <v>69000</v>
      </c>
    </row>
    <row r="45" spans="1:16" ht="27" customHeight="1" x14ac:dyDescent="0.2">
      <c r="A45" s="90"/>
      <c r="B45" s="74"/>
      <c r="C45" s="85" t="s">
        <v>474</v>
      </c>
      <c r="D45" s="77" t="s">
        <v>292</v>
      </c>
      <c r="E45" s="13">
        <v>44414</v>
      </c>
      <c r="F45" s="75" t="s">
        <v>427</v>
      </c>
      <c r="G45" s="13">
        <v>44418</v>
      </c>
      <c r="H45" s="76" t="s">
        <v>429</v>
      </c>
      <c r="I45" s="15">
        <v>50</v>
      </c>
      <c r="J45" s="15">
        <v>50</v>
      </c>
      <c r="K45" s="15">
        <v>30</v>
      </c>
      <c r="L45" s="15">
        <v>7</v>
      </c>
      <c r="M45" s="80">
        <f t="shared" si="0"/>
        <v>18.75</v>
      </c>
      <c r="N45" s="71">
        <v>19</v>
      </c>
      <c r="O45" s="62">
        <v>3000</v>
      </c>
      <c r="P45" s="63">
        <f>Table224523689101112131415161718192021222423456723[[#This Row],[PEMBULATAN]]*O45</f>
        <v>57000</v>
      </c>
    </row>
    <row r="46" spans="1:16" ht="27" customHeight="1" x14ac:dyDescent="0.2">
      <c r="A46" s="90"/>
      <c r="B46" s="74"/>
      <c r="C46" s="85" t="s">
        <v>475</v>
      </c>
      <c r="D46" s="77" t="s">
        <v>292</v>
      </c>
      <c r="E46" s="13">
        <v>44414</v>
      </c>
      <c r="F46" s="75" t="s">
        <v>427</v>
      </c>
      <c r="G46" s="13">
        <v>44418</v>
      </c>
      <c r="H46" s="76" t="s">
        <v>429</v>
      </c>
      <c r="I46" s="15">
        <v>94</v>
      </c>
      <c r="J46" s="15">
        <v>52</v>
      </c>
      <c r="K46" s="15">
        <v>28</v>
      </c>
      <c r="L46" s="15">
        <v>14</v>
      </c>
      <c r="M46" s="80">
        <f t="shared" si="0"/>
        <v>34.216000000000001</v>
      </c>
      <c r="N46" s="71">
        <v>34</v>
      </c>
      <c r="O46" s="62">
        <v>3000</v>
      </c>
      <c r="P46" s="63">
        <f>Table224523689101112131415161718192021222423456723[[#This Row],[PEMBULATAN]]*O46</f>
        <v>102000</v>
      </c>
    </row>
    <row r="47" spans="1:16" ht="27" customHeight="1" x14ac:dyDescent="0.2">
      <c r="A47" s="90"/>
      <c r="B47" s="74"/>
      <c r="C47" s="85" t="s">
        <v>476</v>
      </c>
      <c r="D47" s="77" t="s">
        <v>292</v>
      </c>
      <c r="E47" s="13">
        <v>44414</v>
      </c>
      <c r="F47" s="75" t="s">
        <v>427</v>
      </c>
      <c r="G47" s="13">
        <v>44418</v>
      </c>
      <c r="H47" s="76" t="s">
        <v>429</v>
      </c>
      <c r="I47" s="15">
        <v>70</v>
      </c>
      <c r="J47" s="15">
        <v>80</v>
      </c>
      <c r="K47" s="15">
        <v>40</v>
      </c>
      <c r="L47" s="15">
        <v>17</v>
      </c>
      <c r="M47" s="80">
        <f t="shared" si="0"/>
        <v>56</v>
      </c>
      <c r="N47" s="71">
        <v>56</v>
      </c>
      <c r="O47" s="62">
        <v>3000</v>
      </c>
      <c r="P47" s="63">
        <f>Table224523689101112131415161718192021222423456723[[#This Row],[PEMBULATAN]]*O47</f>
        <v>168000</v>
      </c>
    </row>
    <row r="48" spans="1:16" ht="27" customHeight="1" x14ac:dyDescent="0.2">
      <c r="A48" s="90"/>
      <c r="B48" s="74"/>
      <c r="C48" s="85" t="s">
        <v>477</v>
      </c>
      <c r="D48" s="77" t="s">
        <v>292</v>
      </c>
      <c r="E48" s="13">
        <v>44414</v>
      </c>
      <c r="F48" s="75" t="s">
        <v>427</v>
      </c>
      <c r="G48" s="13">
        <v>44418</v>
      </c>
      <c r="H48" s="76" t="s">
        <v>429</v>
      </c>
      <c r="I48" s="15">
        <v>80</v>
      </c>
      <c r="J48" s="15">
        <v>50</v>
      </c>
      <c r="K48" s="15">
        <v>28</v>
      </c>
      <c r="L48" s="15">
        <v>17</v>
      </c>
      <c r="M48" s="80">
        <f t="shared" si="0"/>
        <v>28</v>
      </c>
      <c r="N48" s="71">
        <v>28</v>
      </c>
      <c r="O48" s="62">
        <v>3000</v>
      </c>
      <c r="P48" s="63">
        <f>Table224523689101112131415161718192021222423456723[[#This Row],[PEMBULATAN]]*O48</f>
        <v>84000</v>
      </c>
    </row>
    <row r="49" spans="1:16" ht="27" customHeight="1" x14ac:dyDescent="0.2">
      <c r="A49" s="90"/>
      <c r="B49" s="74"/>
      <c r="C49" s="85" t="s">
        <v>478</v>
      </c>
      <c r="D49" s="77" t="s">
        <v>292</v>
      </c>
      <c r="E49" s="13">
        <v>44414</v>
      </c>
      <c r="F49" s="75" t="s">
        <v>427</v>
      </c>
      <c r="G49" s="13">
        <v>44418</v>
      </c>
      <c r="H49" s="76" t="s">
        <v>429</v>
      </c>
      <c r="I49" s="15">
        <v>82</v>
      </c>
      <c r="J49" s="15">
        <v>55</v>
      </c>
      <c r="K49" s="15">
        <v>30</v>
      </c>
      <c r="L49" s="15">
        <v>24</v>
      </c>
      <c r="M49" s="80">
        <f t="shared" si="0"/>
        <v>33.825000000000003</v>
      </c>
      <c r="N49" s="71">
        <v>34</v>
      </c>
      <c r="O49" s="62">
        <v>3000</v>
      </c>
      <c r="P49" s="63">
        <f>Table224523689101112131415161718192021222423456723[[#This Row],[PEMBULATAN]]*O49</f>
        <v>102000</v>
      </c>
    </row>
    <row r="50" spans="1:16" ht="27" customHeight="1" x14ac:dyDescent="0.2">
      <c r="A50" s="90"/>
      <c r="B50" s="74"/>
      <c r="C50" s="85" t="s">
        <v>479</v>
      </c>
      <c r="D50" s="77" t="s">
        <v>292</v>
      </c>
      <c r="E50" s="13">
        <v>44414</v>
      </c>
      <c r="F50" s="75" t="s">
        <v>427</v>
      </c>
      <c r="G50" s="13">
        <v>44418</v>
      </c>
      <c r="H50" s="76" t="s">
        <v>429</v>
      </c>
      <c r="I50" s="15">
        <v>30</v>
      </c>
      <c r="J50" s="15">
        <v>14</v>
      </c>
      <c r="K50" s="15">
        <v>3</v>
      </c>
      <c r="L50" s="15">
        <v>1</v>
      </c>
      <c r="M50" s="80">
        <f t="shared" si="0"/>
        <v>0.315</v>
      </c>
      <c r="N50" s="71">
        <v>1</v>
      </c>
      <c r="O50" s="62">
        <v>3000</v>
      </c>
      <c r="P50" s="63">
        <f>Table224523689101112131415161718192021222423456723[[#This Row],[PEMBULATAN]]*O50</f>
        <v>3000</v>
      </c>
    </row>
    <row r="51" spans="1:16" ht="27" customHeight="1" x14ac:dyDescent="0.2">
      <c r="A51" s="90"/>
      <c r="B51" s="74"/>
      <c r="C51" s="85" t="s">
        <v>480</v>
      </c>
      <c r="D51" s="77" t="s">
        <v>292</v>
      </c>
      <c r="E51" s="13">
        <v>44414</v>
      </c>
      <c r="F51" s="75" t="s">
        <v>427</v>
      </c>
      <c r="G51" s="13">
        <v>44418</v>
      </c>
      <c r="H51" s="76" t="s">
        <v>429</v>
      </c>
      <c r="I51" s="15">
        <v>90</v>
      </c>
      <c r="J51" s="15">
        <v>60</v>
      </c>
      <c r="K51" s="15">
        <v>33</v>
      </c>
      <c r="L51" s="15">
        <v>16</v>
      </c>
      <c r="M51" s="80">
        <f t="shared" si="0"/>
        <v>44.55</v>
      </c>
      <c r="N51" s="71">
        <v>45</v>
      </c>
      <c r="O51" s="62">
        <v>3000</v>
      </c>
      <c r="P51" s="63">
        <f>Table224523689101112131415161718192021222423456723[[#This Row],[PEMBULATAN]]*O51</f>
        <v>135000</v>
      </c>
    </row>
    <row r="52" spans="1:16" ht="27" customHeight="1" x14ac:dyDescent="0.2">
      <c r="A52" s="90"/>
      <c r="B52" s="74"/>
      <c r="C52" s="85" t="s">
        <v>481</v>
      </c>
      <c r="D52" s="77" t="s">
        <v>292</v>
      </c>
      <c r="E52" s="13">
        <v>44414</v>
      </c>
      <c r="F52" s="75" t="s">
        <v>427</v>
      </c>
      <c r="G52" s="13">
        <v>44418</v>
      </c>
      <c r="H52" s="76" t="s">
        <v>429</v>
      </c>
      <c r="I52" s="15">
        <v>90</v>
      </c>
      <c r="J52" s="15">
        <v>50</v>
      </c>
      <c r="K52" s="15">
        <v>40</v>
      </c>
      <c r="L52" s="15">
        <v>20</v>
      </c>
      <c r="M52" s="80">
        <f t="shared" si="0"/>
        <v>45</v>
      </c>
      <c r="N52" s="71">
        <v>45</v>
      </c>
      <c r="O52" s="62">
        <v>3000</v>
      </c>
      <c r="P52" s="63">
        <f>Table224523689101112131415161718192021222423456723[[#This Row],[PEMBULATAN]]*O52</f>
        <v>135000</v>
      </c>
    </row>
    <row r="53" spans="1:16" ht="27" customHeight="1" x14ac:dyDescent="0.2">
      <c r="A53" s="90"/>
      <c r="B53" s="74"/>
      <c r="C53" s="85" t="s">
        <v>482</v>
      </c>
      <c r="D53" s="77" t="s">
        <v>292</v>
      </c>
      <c r="E53" s="13">
        <v>44414</v>
      </c>
      <c r="F53" s="75" t="s">
        <v>427</v>
      </c>
      <c r="G53" s="13">
        <v>44418</v>
      </c>
      <c r="H53" s="76" t="s">
        <v>429</v>
      </c>
      <c r="I53" s="15">
        <v>70</v>
      </c>
      <c r="J53" s="15">
        <v>50</v>
      </c>
      <c r="K53" s="15">
        <v>32</v>
      </c>
      <c r="L53" s="15">
        <v>19</v>
      </c>
      <c r="M53" s="80">
        <f t="shared" si="0"/>
        <v>28</v>
      </c>
      <c r="N53" s="71">
        <v>28</v>
      </c>
      <c r="O53" s="62">
        <v>3000</v>
      </c>
      <c r="P53" s="63">
        <f>Table224523689101112131415161718192021222423456723[[#This Row],[PEMBULATAN]]*O53</f>
        <v>84000</v>
      </c>
    </row>
    <row r="54" spans="1:16" ht="27" customHeight="1" x14ac:dyDescent="0.2">
      <c r="A54" s="90"/>
      <c r="B54" s="74"/>
      <c r="C54" s="85" t="s">
        <v>483</v>
      </c>
      <c r="D54" s="77" t="s">
        <v>292</v>
      </c>
      <c r="E54" s="13">
        <v>44414</v>
      </c>
      <c r="F54" s="75" t="s">
        <v>427</v>
      </c>
      <c r="G54" s="13">
        <v>44418</v>
      </c>
      <c r="H54" s="76" t="s">
        <v>429</v>
      </c>
      <c r="I54" s="15">
        <v>101</v>
      </c>
      <c r="J54" s="15">
        <v>50</v>
      </c>
      <c r="K54" s="15">
        <v>35</v>
      </c>
      <c r="L54" s="15">
        <v>20</v>
      </c>
      <c r="M54" s="80">
        <f t="shared" si="0"/>
        <v>44.1875</v>
      </c>
      <c r="N54" s="71">
        <v>44</v>
      </c>
      <c r="O54" s="62">
        <v>3000</v>
      </c>
      <c r="P54" s="63">
        <f>Table224523689101112131415161718192021222423456723[[#This Row],[PEMBULATAN]]*O54</f>
        <v>132000</v>
      </c>
    </row>
    <row r="55" spans="1:16" ht="27" customHeight="1" x14ac:dyDescent="0.2">
      <c r="A55" s="90"/>
      <c r="B55" s="74"/>
      <c r="C55" s="85" t="s">
        <v>484</v>
      </c>
      <c r="D55" s="77" t="s">
        <v>292</v>
      </c>
      <c r="E55" s="13">
        <v>44414</v>
      </c>
      <c r="F55" s="75" t="s">
        <v>427</v>
      </c>
      <c r="G55" s="13">
        <v>44418</v>
      </c>
      <c r="H55" s="76" t="s">
        <v>429</v>
      </c>
      <c r="I55" s="15">
        <v>80</v>
      </c>
      <c r="J55" s="15">
        <v>50</v>
      </c>
      <c r="K55" s="15">
        <v>20</v>
      </c>
      <c r="L55" s="15">
        <v>8</v>
      </c>
      <c r="M55" s="80">
        <f t="shared" si="0"/>
        <v>20</v>
      </c>
      <c r="N55" s="71">
        <v>20</v>
      </c>
      <c r="O55" s="62">
        <v>3000</v>
      </c>
      <c r="P55" s="63">
        <f>Table224523689101112131415161718192021222423456723[[#This Row],[PEMBULATAN]]*O55</f>
        <v>60000</v>
      </c>
    </row>
    <row r="56" spans="1:16" ht="27" customHeight="1" x14ac:dyDescent="0.2">
      <c r="A56" s="90"/>
      <c r="B56" s="74"/>
      <c r="C56" s="85" t="s">
        <v>485</v>
      </c>
      <c r="D56" s="77" t="s">
        <v>292</v>
      </c>
      <c r="E56" s="13">
        <v>44414</v>
      </c>
      <c r="F56" s="75" t="s">
        <v>427</v>
      </c>
      <c r="G56" s="13">
        <v>44418</v>
      </c>
      <c r="H56" s="76" t="s">
        <v>429</v>
      </c>
      <c r="I56" s="15">
        <v>60</v>
      </c>
      <c r="J56" s="15">
        <v>60</v>
      </c>
      <c r="K56" s="15">
        <v>20</v>
      </c>
      <c r="L56" s="15">
        <v>7</v>
      </c>
      <c r="M56" s="80">
        <f t="shared" si="0"/>
        <v>18</v>
      </c>
      <c r="N56" s="71">
        <v>18</v>
      </c>
      <c r="O56" s="62">
        <v>3000</v>
      </c>
      <c r="P56" s="63">
        <f>Table224523689101112131415161718192021222423456723[[#This Row],[PEMBULATAN]]*O56</f>
        <v>54000</v>
      </c>
    </row>
    <row r="57" spans="1:16" ht="27" customHeight="1" x14ac:dyDescent="0.2">
      <c r="A57" s="90"/>
      <c r="B57" s="74"/>
      <c r="C57" s="85" t="s">
        <v>486</v>
      </c>
      <c r="D57" s="77" t="s">
        <v>292</v>
      </c>
      <c r="E57" s="13">
        <v>44414</v>
      </c>
      <c r="F57" s="75" t="s">
        <v>427</v>
      </c>
      <c r="G57" s="13">
        <v>44418</v>
      </c>
      <c r="H57" s="76" t="s">
        <v>429</v>
      </c>
      <c r="I57" s="15">
        <v>90</v>
      </c>
      <c r="J57" s="15">
        <v>50</v>
      </c>
      <c r="K57" s="15">
        <v>40</v>
      </c>
      <c r="L57" s="15">
        <v>22</v>
      </c>
      <c r="M57" s="80">
        <f t="shared" si="0"/>
        <v>45</v>
      </c>
      <c r="N57" s="71">
        <v>45</v>
      </c>
      <c r="O57" s="62">
        <v>3000</v>
      </c>
      <c r="P57" s="63">
        <f>Table224523689101112131415161718192021222423456723[[#This Row],[PEMBULATAN]]*O57</f>
        <v>135000</v>
      </c>
    </row>
    <row r="58" spans="1:16" ht="27" customHeight="1" x14ac:dyDescent="0.2">
      <c r="A58" s="90"/>
      <c r="B58" s="74"/>
      <c r="C58" s="85" t="s">
        <v>487</v>
      </c>
      <c r="D58" s="77" t="s">
        <v>292</v>
      </c>
      <c r="E58" s="13">
        <v>44414</v>
      </c>
      <c r="F58" s="75" t="s">
        <v>427</v>
      </c>
      <c r="G58" s="13">
        <v>44418</v>
      </c>
      <c r="H58" s="76" t="s">
        <v>429</v>
      </c>
      <c r="I58" s="15">
        <v>100</v>
      </c>
      <c r="J58" s="15">
        <v>50</v>
      </c>
      <c r="K58" s="15">
        <v>34</v>
      </c>
      <c r="L58" s="15">
        <v>23</v>
      </c>
      <c r="M58" s="80">
        <f t="shared" si="0"/>
        <v>42.5</v>
      </c>
      <c r="N58" s="71">
        <v>43</v>
      </c>
      <c r="O58" s="62">
        <v>3000</v>
      </c>
      <c r="P58" s="63">
        <f>Table224523689101112131415161718192021222423456723[[#This Row],[PEMBULATAN]]*O58</f>
        <v>129000</v>
      </c>
    </row>
    <row r="59" spans="1:16" ht="27" customHeight="1" x14ac:dyDescent="0.2">
      <c r="A59" s="90"/>
      <c r="B59" s="74"/>
      <c r="C59" s="85" t="s">
        <v>488</v>
      </c>
      <c r="D59" s="77" t="s">
        <v>292</v>
      </c>
      <c r="E59" s="13">
        <v>44414</v>
      </c>
      <c r="F59" s="75" t="s">
        <v>427</v>
      </c>
      <c r="G59" s="13">
        <v>44418</v>
      </c>
      <c r="H59" s="76" t="s">
        <v>429</v>
      </c>
      <c r="I59" s="15">
        <v>90</v>
      </c>
      <c r="J59" s="15">
        <v>51</v>
      </c>
      <c r="K59" s="15">
        <v>31</v>
      </c>
      <c r="L59" s="15">
        <v>17</v>
      </c>
      <c r="M59" s="80">
        <f t="shared" si="0"/>
        <v>35.572499999999998</v>
      </c>
      <c r="N59" s="71">
        <v>36</v>
      </c>
      <c r="O59" s="62">
        <v>3000</v>
      </c>
      <c r="P59" s="63">
        <f>Table224523689101112131415161718192021222423456723[[#This Row],[PEMBULATAN]]*O59</f>
        <v>108000</v>
      </c>
    </row>
    <row r="60" spans="1:16" ht="27" customHeight="1" x14ac:dyDescent="0.2">
      <c r="A60" s="90"/>
      <c r="B60" s="74"/>
      <c r="C60" s="85" t="s">
        <v>489</v>
      </c>
      <c r="D60" s="77" t="s">
        <v>292</v>
      </c>
      <c r="E60" s="13">
        <v>44414</v>
      </c>
      <c r="F60" s="75" t="s">
        <v>427</v>
      </c>
      <c r="G60" s="13">
        <v>44418</v>
      </c>
      <c r="H60" s="76" t="s">
        <v>429</v>
      </c>
      <c r="I60" s="15">
        <v>51</v>
      </c>
      <c r="J60" s="15">
        <v>41</v>
      </c>
      <c r="K60" s="15">
        <v>31</v>
      </c>
      <c r="L60" s="15">
        <v>12</v>
      </c>
      <c r="M60" s="80">
        <f t="shared" si="0"/>
        <v>16.205249999999999</v>
      </c>
      <c r="N60" s="71">
        <v>16</v>
      </c>
      <c r="O60" s="62">
        <v>3000</v>
      </c>
      <c r="P60" s="63">
        <f>Table224523689101112131415161718192021222423456723[[#This Row],[PEMBULATAN]]*O60</f>
        <v>48000</v>
      </c>
    </row>
    <row r="61" spans="1:16" ht="27" customHeight="1" x14ac:dyDescent="0.2">
      <c r="A61" s="90"/>
      <c r="B61" s="74"/>
      <c r="C61" s="85" t="s">
        <v>490</v>
      </c>
      <c r="D61" s="77" t="s">
        <v>292</v>
      </c>
      <c r="E61" s="13">
        <v>44414</v>
      </c>
      <c r="F61" s="75" t="s">
        <v>427</v>
      </c>
      <c r="G61" s="13">
        <v>44418</v>
      </c>
      <c r="H61" s="76" t="s">
        <v>429</v>
      </c>
      <c r="I61" s="15">
        <v>70</v>
      </c>
      <c r="J61" s="15">
        <v>50</v>
      </c>
      <c r="K61" s="15">
        <v>20</v>
      </c>
      <c r="L61" s="15">
        <v>9</v>
      </c>
      <c r="M61" s="80">
        <f t="shared" si="0"/>
        <v>17.5</v>
      </c>
      <c r="N61" s="71">
        <v>18</v>
      </c>
      <c r="O61" s="62">
        <v>3000</v>
      </c>
      <c r="P61" s="63">
        <f>Table224523689101112131415161718192021222423456723[[#This Row],[PEMBULATAN]]*O61</f>
        <v>54000</v>
      </c>
    </row>
    <row r="62" spans="1:16" ht="27" customHeight="1" x14ac:dyDescent="0.2">
      <c r="A62" s="90"/>
      <c r="B62" s="74"/>
      <c r="C62" s="85" t="s">
        <v>491</v>
      </c>
      <c r="D62" s="77" t="s">
        <v>292</v>
      </c>
      <c r="E62" s="13">
        <v>44414</v>
      </c>
      <c r="F62" s="75" t="s">
        <v>427</v>
      </c>
      <c r="G62" s="13">
        <v>44418</v>
      </c>
      <c r="H62" s="76" t="s">
        <v>429</v>
      </c>
      <c r="I62" s="15">
        <v>90</v>
      </c>
      <c r="J62" s="15">
        <v>50</v>
      </c>
      <c r="K62" s="15">
        <v>30</v>
      </c>
      <c r="L62" s="15">
        <v>14</v>
      </c>
      <c r="M62" s="80">
        <f t="shared" si="0"/>
        <v>33.75</v>
      </c>
      <c r="N62" s="71">
        <v>34</v>
      </c>
      <c r="O62" s="62">
        <v>3000</v>
      </c>
      <c r="P62" s="63">
        <f>Table224523689101112131415161718192021222423456723[[#This Row],[PEMBULATAN]]*O62</f>
        <v>102000</v>
      </c>
    </row>
    <row r="63" spans="1:16" ht="27" customHeight="1" x14ac:dyDescent="0.2">
      <c r="A63" s="90"/>
      <c r="B63" s="74"/>
      <c r="C63" s="85" t="s">
        <v>492</v>
      </c>
      <c r="D63" s="77" t="s">
        <v>292</v>
      </c>
      <c r="E63" s="13">
        <v>44414</v>
      </c>
      <c r="F63" s="75" t="s">
        <v>427</v>
      </c>
      <c r="G63" s="13">
        <v>44418</v>
      </c>
      <c r="H63" s="76" t="s">
        <v>429</v>
      </c>
      <c r="I63" s="15">
        <v>80</v>
      </c>
      <c r="J63" s="15">
        <v>40</v>
      </c>
      <c r="K63" s="15">
        <v>40</v>
      </c>
      <c r="L63" s="15">
        <v>21</v>
      </c>
      <c r="M63" s="80">
        <f t="shared" si="0"/>
        <v>32</v>
      </c>
      <c r="N63" s="71">
        <v>32</v>
      </c>
      <c r="O63" s="62">
        <v>3000</v>
      </c>
      <c r="P63" s="63">
        <f>Table224523689101112131415161718192021222423456723[[#This Row],[PEMBULATAN]]*O63</f>
        <v>96000</v>
      </c>
    </row>
    <row r="64" spans="1:16" ht="27" customHeight="1" x14ac:dyDescent="0.2">
      <c r="A64" s="90"/>
      <c r="B64" s="74"/>
      <c r="C64" s="85" t="s">
        <v>493</v>
      </c>
      <c r="D64" s="77" t="s">
        <v>292</v>
      </c>
      <c r="E64" s="13">
        <v>44414</v>
      </c>
      <c r="F64" s="75" t="s">
        <v>427</v>
      </c>
      <c r="G64" s="13">
        <v>44418</v>
      </c>
      <c r="H64" s="76" t="s">
        <v>429</v>
      </c>
      <c r="I64" s="15">
        <v>50</v>
      </c>
      <c r="J64" s="15">
        <v>40</v>
      </c>
      <c r="K64" s="15">
        <v>19</v>
      </c>
      <c r="L64" s="15">
        <v>5</v>
      </c>
      <c r="M64" s="80">
        <f t="shared" si="0"/>
        <v>9.5</v>
      </c>
      <c r="N64" s="71">
        <v>10</v>
      </c>
      <c r="O64" s="62">
        <v>3000</v>
      </c>
      <c r="P64" s="63">
        <f>Table224523689101112131415161718192021222423456723[[#This Row],[PEMBULATAN]]*O64</f>
        <v>30000</v>
      </c>
    </row>
    <row r="65" spans="1:16" ht="27" customHeight="1" x14ac:dyDescent="0.2">
      <c r="A65" s="90"/>
      <c r="B65" s="74"/>
      <c r="C65" s="85" t="s">
        <v>494</v>
      </c>
      <c r="D65" s="77" t="s">
        <v>292</v>
      </c>
      <c r="E65" s="13">
        <v>44414</v>
      </c>
      <c r="F65" s="75" t="s">
        <v>427</v>
      </c>
      <c r="G65" s="13">
        <v>44418</v>
      </c>
      <c r="H65" s="76" t="s">
        <v>429</v>
      </c>
      <c r="I65" s="15">
        <v>60</v>
      </c>
      <c r="J65" s="15">
        <v>40</v>
      </c>
      <c r="K65" s="15">
        <v>23</v>
      </c>
      <c r="L65" s="15">
        <v>9</v>
      </c>
      <c r="M65" s="80">
        <f t="shared" si="0"/>
        <v>13.8</v>
      </c>
      <c r="N65" s="71">
        <v>14</v>
      </c>
      <c r="O65" s="62">
        <v>3000</v>
      </c>
      <c r="P65" s="63">
        <f>Table224523689101112131415161718192021222423456723[[#This Row],[PEMBULATAN]]*O65</f>
        <v>42000</v>
      </c>
    </row>
    <row r="66" spans="1:16" ht="27" customHeight="1" x14ac:dyDescent="0.2">
      <c r="A66" s="90"/>
      <c r="B66" s="74"/>
      <c r="C66" s="85" t="s">
        <v>495</v>
      </c>
      <c r="D66" s="77" t="s">
        <v>292</v>
      </c>
      <c r="E66" s="13">
        <v>44414</v>
      </c>
      <c r="F66" s="75" t="s">
        <v>427</v>
      </c>
      <c r="G66" s="13">
        <v>44418</v>
      </c>
      <c r="H66" s="76" t="s">
        <v>429</v>
      </c>
      <c r="I66" s="15">
        <v>60</v>
      </c>
      <c r="J66" s="15">
        <v>50</v>
      </c>
      <c r="K66" s="15">
        <v>16</v>
      </c>
      <c r="L66" s="15">
        <v>8</v>
      </c>
      <c r="M66" s="80">
        <f t="shared" si="0"/>
        <v>12</v>
      </c>
      <c r="N66" s="71">
        <v>12</v>
      </c>
      <c r="O66" s="62">
        <v>3000</v>
      </c>
      <c r="P66" s="63">
        <f>Table224523689101112131415161718192021222423456723[[#This Row],[PEMBULATAN]]*O66</f>
        <v>36000</v>
      </c>
    </row>
    <row r="67" spans="1:16" ht="27" customHeight="1" x14ac:dyDescent="0.2">
      <c r="A67" s="90"/>
      <c r="B67" s="74"/>
      <c r="C67" s="85" t="s">
        <v>496</v>
      </c>
      <c r="D67" s="77" t="s">
        <v>292</v>
      </c>
      <c r="E67" s="13">
        <v>44414</v>
      </c>
      <c r="F67" s="75" t="s">
        <v>427</v>
      </c>
      <c r="G67" s="13">
        <v>44418</v>
      </c>
      <c r="H67" s="76" t="s">
        <v>429</v>
      </c>
      <c r="I67" s="15">
        <v>60</v>
      </c>
      <c r="J67" s="15">
        <v>60</v>
      </c>
      <c r="K67" s="15">
        <v>20</v>
      </c>
      <c r="L67" s="15">
        <v>5</v>
      </c>
      <c r="M67" s="80">
        <f t="shared" ref="M67:M117" si="1">I67*J67*K67/4000</f>
        <v>18</v>
      </c>
      <c r="N67" s="71">
        <v>18</v>
      </c>
      <c r="O67" s="62">
        <v>3000</v>
      </c>
      <c r="P67" s="63">
        <f>Table224523689101112131415161718192021222423456723[[#This Row],[PEMBULATAN]]*O67</f>
        <v>54000</v>
      </c>
    </row>
    <row r="68" spans="1:16" ht="27" customHeight="1" x14ac:dyDescent="0.2">
      <c r="A68" s="90"/>
      <c r="B68" s="74"/>
      <c r="C68" s="85" t="s">
        <v>497</v>
      </c>
      <c r="D68" s="77" t="s">
        <v>292</v>
      </c>
      <c r="E68" s="13">
        <v>44414</v>
      </c>
      <c r="F68" s="75" t="s">
        <v>427</v>
      </c>
      <c r="G68" s="13">
        <v>44418</v>
      </c>
      <c r="H68" s="76" t="s">
        <v>429</v>
      </c>
      <c r="I68" s="15">
        <v>70</v>
      </c>
      <c r="J68" s="15">
        <v>56</v>
      </c>
      <c r="K68" s="15">
        <v>30</v>
      </c>
      <c r="L68" s="15">
        <v>10</v>
      </c>
      <c r="M68" s="80">
        <f t="shared" si="1"/>
        <v>29.4</v>
      </c>
      <c r="N68" s="71">
        <v>30</v>
      </c>
      <c r="O68" s="62">
        <v>3000</v>
      </c>
      <c r="P68" s="63">
        <f>Table224523689101112131415161718192021222423456723[[#This Row],[PEMBULATAN]]*O68</f>
        <v>90000</v>
      </c>
    </row>
    <row r="69" spans="1:16" ht="27" customHeight="1" x14ac:dyDescent="0.2">
      <c r="A69" s="90"/>
      <c r="B69" s="74"/>
      <c r="C69" s="85" t="s">
        <v>498</v>
      </c>
      <c r="D69" s="77" t="s">
        <v>292</v>
      </c>
      <c r="E69" s="13">
        <v>44414</v>
      </c>
      <c r="F69" s="75" t="s">
        <v>427</v>
      </c>
      <c r="G69" s="13">
        <v>44418</v>
      </c>
      <c r="H69" s="76" t="s">
        <v>429</v>
      </c>
      <c r="I69" s="15">
        <v>51</v>
      </c>
      <c r="J69" s="15">
        <v>42</v>
      </c>
      <c r="K69" s="15">
        <v>17</v>
      </c>
      <c r="L69" s="15">
        <v>6</v>
      </c>
      <c r="M69" s="80">
        <f t="shared" si="1"/>
        <v>9.1035000000000004</v>
      </c>
      <c r="N69" s="71">
        <v>9</v>
      </c>
      <c r="O69" s="62">
        <v>3000</v>
      </c>
      <c r="P69" s="63">
        <f>Table224523689101112131415161718192021222423456723[[#This Row],[PEMBULATAN]]*O69</f>
        <v>27000</v>
      </c>
    </row>
    <row r="70" spans="1:16" ht="27" customHeight="1" x14ac:dyDescent="0.2">
      <c r="A70" s="90"/>
      <c r="B70" s="74"/>
      <c r="C70" s="85" t="s">
        <v>499</v>
      </c>
      <c r="D70" s="77" t="s">
        <v>292</v>
      </c>
      <c r="E70" s="13">
        <v>44414</v>
      </c>
      <c r="F70" s="75" t="s">
        <v>427</v>
      </c>
      <c r="G70" s="13">
        <v>44418</v>
      </c>
      <c r="H70" s="76" t="s">
        <v>429</v>
      </c>
      <c r="I70" s="15">
        <v>74</v>
      </c>
      <c r="J70" s="15">
        <v>50</v>
      </c>
      <c r="K70" s="15">
        <v>21</v>
      </c>
      <c r="L70" s="15">
        <v>10</v>
      </c>
      <c r="M70" s="80">
        <f t="shared" si="1"/>
        <v>19.425000000000001</v>
      </c>
      <c r="N70" s="71">
        <v>20</v>
      </c>
      <c r="O70" s="62">
        <v>3000</v>
      </c>
      <c r="P70" s="63">
        <f>Table224523689101112131415161718192021222423456723[[#This Row],[PEMBULATAN]]*O70</f>
        <v>60000</v>
      </c>
    </row>
    <row r="71" spans="1:16" ht="27" customHeight="1" x14ac:dyDescent="0.2">
      <c r="A71" s="90"/>
      <c r="B71" s="74"/>
      <c r="C71" s="85" t="s">
        <v>500</v>
      </c>
      <c r="D71" s="77" t="s">
        <v>292</v>
      </c>
      <c r="E71" s="13">
        <v>44414</v>
      </c>
      <c r="F71" s="75" t="s">
        <v>427</v>
      </c>
      <c r="G71" s="13">
        <v>44418</v>
      </c>
      <c r="H71" s="76" t="s">
        <v>429</v>
      </c>
      <c r="I71" s="15">
        <v>80</v>
      </c>
      <c r="J71" s="15">
        <v>50</v>
      </c>
      <c r="K71" s="15">
        <v>31</v>
      </c>
      <c r="L71" s="15">
        <v>11</v>
      </c>
      <c r="M71" s="80">
        <f t="shared" si="1"/>
        <v>31</v>
      </c>
      <c r="N71" s="71">
        <v>31</v>
      </c>
      <c r="O71" s="62">
        <v>3000</v>
      </c>
      <c r="P71" s="63">
        <f>Table224523689101112131415161718192021222423456723[[#This Row],[PEMBULATAN]]*O71</f>
        <v>93000</v>
      </c>
    </row>
    <row r="72" spans="1:16" ht="27" customHeight="1" x14ac:dyDescent="0.2">
      <c r="A72" s="90"/>
      <c r="B72" s="74"/>
      <c r="C72" s="85" t="s">
        <v>501</v>
      </c>
      <c r="D72" s="77" t="s">
        <v>292</v>
      </c>
      <c r="E72" s="13">
        <v>44414</v>
      </c>
      <c r="F72" s="75" t="s">
        <v>427</v>
      </c>
      <c r="G72" s="13">
        <v>44418</v>
      </c>
      <c r="H72" s="76" t="s">
        <v>429</v>
      </c>
      <c r="I72" s="15">
        <v>71</v>
      </c>
      <c r="J72" s="15">
        <v>51</v>
      </c>
      <c r="K72" s="15">
        <v>42</v>
      </c>
      <c r="L72" s="15">
        <v>10</v>
      </c>
      <c r="M72" s="80">
        <f t="shared" si="1"/>
        <v>38.020499999999998</v>
      </c>
      <c r="N72" s="71">
        <v>38</v>
      </c>
      <c r="O72" s="62">
        <v>3000</v>
      </c>
      <c r="P72" s="63">
        <f>Table224523689101112131415161718192021222423456723[[#This Row],[PEMBULATAN]]*O72</f>
        <v>114000</v>
      </c>
    </row>
    <row r="73" spans="1:16" ht="27" customHeight="1" x14ac:dyDescent="0.2">
      <c r="A73" s="90"/>
      <c r="B73" s="74"/>
      <c r="C73" s="85" t="s">
        <v>502</v>
      </c>
      <c r="D73" s="77" t="s">
        <v>292</v>
      </c>
      <c r="E73" s="13">
        <v>44414</v>
      </c>
      <c r="F73" s="75" t="s">
        <v>427</v>
      </c>
      <c r="G73" s="13">
        <v>44418</v>
      </c>
      <c r="H73" s="76" t="s">
        <v>429</v>
      </c>
      <c r="I73" s="15">
        <v>102</v>
      </c>
      <c r="J73" s="15">
        <v>39</v>
      </c>
      <c r="K73" s="15">
        <v>41</v>
      </c>
      <c r="L73" s="15">
        <v>33</v>
      </c>
      <c r="M73" s="80">
        <f t="shared" si="1"/>
        <v>40.774500000000003</v>
      </c>
      <c r="N73" s="71">
        <v>41</v>
      </c>
      <c r="O73" s="62">
        <v>3000</v>
      </c>
      <c r="P73" s="63">
        <f>Table224523689101112131415161718192021222423456723[[#This Row],[PEMBULATAN]]*O73</f>
        <v>123000</v>
      </c>
    </row>
    <row r="74" spans="1:16" ht="27" customHeight="1" x14ac:dyDescent="0.2">
      <c r="A74" s="90"/>
      <c r="B74" s="74"/>
      <c r="C74" s="85" t="s">
        <v>503</v>
      </c>
      <c r="D74" s="77" t="s">
        <v>292</v>
      </c>
      <c r="E74" s="13">
        <v>44414</v>
      </c>
      <c r="F74" s="75" t="s">
        <v>427</v>
      </c>
      <c r="G74" s="13">
        <v>44418</v>
      </c>
      <c r="H74" s="76" t="s">
        <v>429</v>
      </c>
      <c r="I74" s="15">
        <v>90</v>
      </c>
      <c r="J74" s="15">
        <v>50</v>
      </c>
      <c r="K74" s="15">
        <v>32</v>
      </c>
      <c r="L74" s="15">
        <v>20</v>
      </c>
      <c r="M74" s="80">
        <f t="shared" si="1"/>
        <v>36</v>
      </c>
      <c r="N74" s="71">
        <v>36</v>
      </c>
      <c r="O74" s="62">
        <v>3000</v>
      </c>
      <c r="P74" s="63">
        <f>Table224523689101112131415161718192021222423456723[[#This Row],[PEMBULATAN]]*O74</f>
        <v>108000</v>
      </c>
    </row>
    <row r="75" spans="1:16" ht="27" customHeight="1" x14ac:dyDescent="0.2">
      <c r="A75" s="90"/>
      <c r="B75" s="74"/>
      <c r="C75" s="85" t="s">
        <v>504</v>
      </c>
      <c r="D75" s="77" t="s">
        <v>292</v>
      </c>
      <c r="E75" s="13">
        <v>44414</v>
      </c>
      <c r="F75" s="75" t="s">
        <v>427</v>
      </c>
      <c r="G75" s="13">
        <v>44418</v>
      </c>
      <c r="H75" s="76" t="s">
        <v>429</v>
      </c>
      <c r="I75" s="15">
        <v>57</v>
      </c>
      <c r="J75" s="15">
        <v>42</v>
      </c>
      <c r="K75" s="15">
        <v>33</v>
      </c>
      <c r="L75" s="15">
        <v>6</v>
      </c>
      <c r="M75" s="80">
        <f t="shared" si="1"/>
        <v>19.750499999999999</v>
      </c>
      <c r="N75" s="71">
        <v>20</v>
      </c>
      <c r="O75" s="62">
        <v>3000</v>
      </c>
      <c r="P75" s="63">
        <f>Table224523689101112131415161718192021222423456723[[#This Row],[PEMBULATAN]]*O75</f>
        <v>60000</v>
      </c>
    </row>
    <row r="76" spans="1:16" ht="27" customHeight="1" x14ac:dyDescent="0.2">
      <c r="A76" s="90"/>
      <c r="B76" s="74"/>
      <c r="C76" s="85" t="s">
        <v>505</v>
      </c>
      <c r="D76" s="77" t="s">
        <v>292</v>
      </c>
      <c r="E76" s="13">
        <v>44414</v>
      </c>
      <c r="F76" s="75" t="s">
        <v>427</v>
      </c>
      <c r="G76" s="13">
        <v>44418</v>
      </c>
      <c r="H76" s="76" t="s">
        <v>429</v>
      </c>
      <c r="I76" s="15">
        <v>96</v>
      </c>
      <c r="J76" s="15">
        <v>57</v>
      </c>
      <c r="K76" s="15">
        <v>41</v>
      </c>
      <c r="L76" s="15">
        <v>20</v>
      </c>
      <c r="M76" s="80">
        <f t="shared" si="1"/>
        <v>56.088000000000001</v>
      </c>
      <c r="N76" s="71">
        <v>56</v>
      </c>
      <c r="O76" s="62">
        <v>3000</v>
      </c>
      <c r="P76" s="63">
        <f>Table224523689101112131415161718192021222423456723[[#This Row],[PEMBULATAN]]*O76</f>
        <v>168000</v>
      </c>
    </row>
    <row r="77" spans="1:16" ht="27" customHeight="1" x14ac:dyDescent="0.2">
      <c r="A77" s="90"/>
      <c r="B77" s="74"/>
      <c r="C77" s="85" t="s">
        <v>506</v>
      </c>
      <c r="D77" s="77" t="s">
        <v>292</v>
      </c>
      <c r="E77" s="13">
        <v>44414</v>
      </c>
      <c r="F77" s="75" t="s">
        <v>427</v>
      </c>
      <c r="G77" s="13">
        <v>44418</v>
      </c>
      <c r="H77" s="76" t="s">
        <v>429</v>
      </c>
      <c r="I77" s="15">
        <v>84</v>
      </c>
      <c r="J77" s="15">
        <v>49</v>
      </c>
      <c r="K77" s="15">
        <v>33</v>
      </c>
      <c r="L77" s="15">
        <v>13</v>
      </c>
      <c r="M77" s="80">
        <f t="shared" si="1"/>
        <v>33.957000000000001</v>
      </c>
      <c r="N77" s="71">
        <v>34</v>
      </c>
      <c r="O77" s="62">
        <v>3000</v>
      </c>
      <c r="P77" s="63">
        <f>Table224523689101112131415161718192021222423456723[[#This Row],[PEMBULATAN]]*O77</f>
        <v>102000</v>
      </c>
    </row>
    <row r="78" spans="1:16" ht="27" customHeight="1" x14ac:dyDescent="0.2">
      <c r="A78" s="90"/>
      <c r="B78" s="74"/>
      <c r="C78" s="85" t="s">
        <v>507</v>
      </c>
      <c r="D78" s="77" t="s">
        <v>292</v>
      </c>
      <c r="E78" s="13">
        <v>44414</v>
      </c>
      <c r="F78" s="75" t="s">
        <v>427</v>
      </c>
      <c r="G78" s="13">
        <v>44418</v>
      </c>
      <c r="H78" s="76" t="s">
        <v>429</v>
      </c>
      <c r="I78" s="15">
        <v>85</v>
      </c>
      <c r="J78" s="15">
        <v>54</v>
      </c>
      <c r="K78" s="15">
        <v>31</v>
      </c>
      <c r="L78" s="15">
        <v>22</v>
      </c>
      <c r="M78" s="80">
        <f t="shared" si="1"/>
        <v>35.572499999999998</v>
      </c>
      <c r="N78" s="71">
        <v>36</v>
      </c>
      <c r="O78" s="62">
        <v>3000</v>
      </c>
      <c r="P78" s="63">
        <f>Table224523689101112131415161718192021222423456723[[#This Row],[PEMBULATAN]]*O78</f>
        <v>108000</v>
      </c>
    </row>
    <row r="79" spans="1:16" ht="27" customHeight="1" x14ac:dyDescent="0.2">
      <c r="A79" s="90"/>
      <c r="B79" s="74"/>
      <c r="C79" s="85" t="s">
        <v>508</v>
      </c>
      <c r="D79" s="77" t="s">
        <v>292</v>
      </c>
      <c r="E79" s="13">
        <v>44414</v>
      </c>
      <c r="F79" s="75" t="s">
        <v>427</v>
      </c>
      <c r="G79" s="13">
        <v>44418</v>
      </c>
      <c r="H79" s="76" t="s">
        <v>429</v>
      </c>
      <c r="I79" s="15">
        <v>87</v>
      </c>
      <c r="J79" s="15">
        <v>42</v>
      </c>
      <c r="K79" s="15">
        <v>22</v>
      </c>
      <c r="L79" s="15">
        <v>13</v>
      </c>
      <c r="M79" s="80">
        <f t="shared" si="1"/>
        <v>20.097000000000001</v>
      </c>
      <c r="N79" s="71">
        <v>20</v>
      </c>
      <c r="O79" s="62">
        <v>3000</v>
      </c>
      <c r="P79" s="63">
        <f>Table224523689101112131415161718192021222423456723[[#This Row],[PEMBULATAN]]*O79</f>
        <v>60000</v>
      </c>
    </row>
    <row r="80" spans="1:16" ht="27" customHeight="1" x14ac:dyDescent="0.2">
      <c r="A80" s="90"/>
      <c r="B80" s="74"/>
      <c r="C80" s="85" t="s">
        <v>509</v>
      </c>
      <c r="D80" s="77" t="s">
        <v>292</v>
      </c>
      <c r="E80" s="13">
        <v>44414</v>
      </c>
      <c r="F80" s="75" t="s">
        <v>427</v>
      </c>
      <c r="G80" s="13">
        <v>44418</v>
      </c>
      <c r="H80" s="76" t="s">
        <v>429</v>
      </c>
      <c r="I80" s="15">
        <v>76</v>
      </c>
      <c r="J80" s="15">
        <v>60</v>
      </c>
      <c r="K80" s="15">
        <v>30</v>
      </c>
      <c r="L80" s="15">
        <v>15</v>
      </c>
      <c r="M80" s="80">
        <f t="shared" si="1"/>
        <v>34.200000000000003</v>
      </c>
      <c r="N80" s="71">
        <v>34</v>
      </c>
      <c r="O80" s="62">
        <v>3000</v>
      </c>
      <c r="P80" s="63">
        <f>Table224523689101112131415161718192021222423456723[[#This Row],[PEMBULATAN]]*O80</f>
        <v>102000</v>
      </c>
    </row>
    <row r="81" spans="1:16" ht="27" customHeight="1" x14ac:dyDescent="0.2">
      <c r="A81" s="90"/>
      <c r="B81" s="74"/>
      <c r="C81" s="85" t="s">
        <v>510</v>
      </c>
      <c r="D81" s="77" t="s">
        <v>292</v>
      </c>
      <c r="E81" s="13">
        <v>44414</v>
      </c>
      <c r="F81" s="75" t="s">
        <v>427</v>
      </c>
      <c r="G81" s="13">
        <v>44418</v>
      </c>
      <c r="H81" s="76" t="s">
        <v>429</v>
      </c>
      <c r="I81" s="15">
        <v>67</v>
      </c>
      <c r="J81" s="15">
        <v>52</v>
      </c>
      <c r="K81" s="15">
        <v>32</v>
      </c>
      <c r="L81" s="15">
        <v>15</v>
      </c>
      <c r="M81" s="80">
        <f t="shared" si="1"/>
        <v>27.872</v>
      </c>
      <c r="N81" s="71">
        <v>28</v>
      </c>
      <c r="O81" s="62">
        <v>3000</v>
      </c>
      <c r="P81" s="63">
        <f>Table224523689101112131415161718192021222423456723[[#This Row],[PEMBULATAN]]*O81</f>
        <v>84000</v>
      </c>
    </row>
    <row r="82" spans="1:16" ht="27" customHeight="1" x14ac:dyDescent="0.2">
      <c r="A82" s="90"/>
      <c r="B82" s="74"/>
      <c r="C82" s="85" t="s">
        <v>511</v>
      </c>
      <c r="D82" s="77" t="s">
        <v>292</v>
      </c>
      <c r="E82" s="13">
        <v>44414</v>
      </c>
      <c r="F82" s="75" t="s">
        <v>427</v>
      </c>
      <c r="G82" s="13">
        <v>44418</v>
      </c>
      <c r="H82" s="76" t="s">
        <v>429</v>
      </c>
      <c r="I82" s="15">
        <v>63</v>
      </c>
      <c r="J82" s="15">
        <v>52</v>
      </c>
      <c r="K82" s="15">
        <v>31</v>
      </c>
      <c r="L82" s="15">
        <v>7</v>
      </c>
      <c r="M82" s="80">
        <f t="shared" si="1"/>
        <v>25.388999999999999</v>
      </c>
      <c r="N82" s="71">
        <v>26</v>
      </c>
      <c r="O82" s="62">
        <v>3000</v>
      </c>
      <c r="P82" s="63">
        <f>Table224523689101112131415161718192021222423456723[[#This Row],[PEMBULATAN]]*O82</f>
        <v>78000</v>
      </c>
    </row>
    <row r="83" spans="1:16" ht="27" customHeight="1" x14ac:dyDescent="0.2">
      <c r="A83" s="90"/>
      <c r="B83" s="74"/>
      <c r="C83" s="85" t="s">
        <v>512</v>
      </c>
      <c r="D83" s="77" t="s">
        <v>292</v>
      </c>
      <c r="E83" s="13">
        <v>44414</v>
      </c>
      <c r="F83" s="75" t="s">
        <v>427</v>
      </c>
      <c r="G83" s="13">
        <v>44418</v>
      </c>
      <c r="H83" s="76" t="s">
        <v>429</v>
      </c>
      <c r="I83" s="15">
        <v>70</v>
      </c>
      <c r="J83" s="15">
        <v>51</v>
      </c>
      <c r="K83" s="15">
        <v>24</v>
      </c>
      <c r="L83" s="15">
        <v>9</v>
      </c>
      <c r="M83" s="80">
        <f t="shared" si="1"/>
        <v>21.42</v>
      </c>
      <c r="N83" s="71">
        <v>22</v>
      </c>
      <c r="O83" s="62">
        <v>3000</v>
      </c>
      <c r="P83" s="63">
        <f>Table224523689101112131415161718192021222423456723[[#This Row],[PEMBULATAN]]*O83</f>
        <v>66000</v>
      </c>
    </row>
    <row r="84" spans="1:16" ht="27" customHeight="1" x14ac:dyDescent="0.2">
      <c r="A84" s="90"/>
      <c r="B84" s="74"/>
      <c r="C84" s="85" t="s">
        <v>513</v>
      </c>
      <c r="D84" s="77" t="s">
        <v>292</v>
      </c>
      <c r="E84" s="13">
        <v>44414</v>
      </c>
      <c r="F84" s="75" t="s">
        <v>427</v>
      </c>
      <c r="G84" s="13">
        <v>44418</v>
      </c>
      <c r="H84" s="76" t="s">
        <v>429</v>
      </c>
      <c r="I84" s="15">
        <v>61</v>
      </c>
      <c r="J84" s="15">
        <v>52</v>
      </c>
      <c r="K84" s="15">
        <v>29</v>
      </c>
      <c r="L84" s="15">
        <v>13</v>
      </c>
      <c r="M84" s="80">
        <f t="shared" si="1"/>
        <v>22.997</v>
      </c>
      <c r="N84" s="71">
        <v>23</v>
      </c>
      <c r="O84" s="62">
        <v>3000</v>
      </c>
      <c r="P84" s="63">
        <f>Table224523689101112131415161718192021222423456723[[#This Row],[PEMBULATAN]]*O84</f>
        <v>69000</v>
      </c>
    </row>
    <row r="85" spans="1:16" ht="27" customHeight="1" x14ac:dyDescent="0.2">
      <c r="A85" s="90"/>
      <c r="B85" s="74"/>
      <c r="C85" s="85" t="s">
        <v>514</v>
      </c>
      <c r="D85" s="77" t="s">
        <v>292</v>
      </c>
      <c r="E85" s="13">
        <v>44414</v>
      </c>
      <c r="F85" s="75" t="s">
        <v>427</v>
      </c>
      <c r="G85" s="13">
        <v>44418</v>
      </c>
      <c r="H85" s="76" t="s">
        <v>429</v>
      </c>
      <c r="I85" s="15">
        <v>90</v>
      </c>
      <c r="J85" s="15">
        <v>43</v>
      </c>
      <c r="K85" s="15">
        <v>27</v>
      </c>
      <c r="L85" s="15">
        <v>10</v>
      </c>
      <c r="M85" s="80">
        <f t="shared" si="1"/>
        <v>26.122499999999999</v>
      </c>
      <c r="N85" s="71">
        <v>26</v>
      </c>
      <c r="O85" s="62">
        <v>3000</v>
      </c>
      <c r="P85" s="63">
        <f>Table224523689101112131415161718192021222423456723[[#This Row],[PEMBULATAN]]*O85</f>
        <v>78000</v>
      </c>
    </row>
    <row r="86" spans="1:16" ht="27" customHeight="1" x14ac:dyDescent="0.2">
      <c r="A86" s="90"/>
      <c r="B86" s="74"/>
      <c r="C86" s="85" t="s">
        <v>515</v>
      </c>
      <c r="D86" s="77" t="s">
        <v>292</v>
      </c>
      <c r="E86" s="13">
        <v>44414</v>
      </c>
      <c r="F86" s="75" t="s">
        <v>427</v>
      </c>
      <c r="G86" s="13">
        <v>44418</v>
      </c>
      <c r="H86" s="76" t="s">
        <v>429</v>
      </c>
      <c r="I86" s="15">
        <v>70</v>
      </c>
      <c r="J86" s="15">
        <v>50</v>
      </c>
      <c r="K86" s="15">
        <v>20</v>
      </c>
      <c r="L86" s="15">
        <v>8</v>
      </c>
      <c r="M86" s="80">
        <f t="shared" si="1"/>
        <v>17.5</v>
      </c>
      <c r="N86" s="71">
        <v>18</v>
      </c>
      <c r="O86" s="62">
        <v>3000</v>
      </c>
      <c r="P86" s="63">
        <f>Table224523689101112131415161718192021222423456723[[#This Row],[PEMBULATAN]]*O86</f>
        <v>54000</v>
      </c>
    </row>
    <row r="87" spans="1:16" ht="27" customHeight="1" x14ac:dyDescent="0.2">
      <c r="A87" s="90"/>
      <c r="B87" s="74"/>
      <c r="C87" s="85" t="s">
        <v>516</v>
      </c>
      <c r="D87" s="77" t="s">
        <v>292</v>
      </c>
      <c r="E87" s="13">
        <v>44414</v>
      </c>
      <c r="F87" s="75" t="s">
        <v>427</v>
      </c>
      <c r="G87" s="13">
        <v>44418</v>
      </c>
      <c r="H87" s="76" t="s">
        <v>429</v>
      </c>
      <c r="I87" s="15">
        <v>75</v>
      </c>
      <c r="J87" s="15">
        <v>80</v>
      </c>
      <c r="K87" s="15">
        <v>31</v>
      </c>
      <c r="L87" s="15">
        <v>15</v>
      </c>
      <c r="M87" s="80">
        <f t="shared" si="1"/>
        <v>46.5</v>
      </c>
      <c r="N87" s="71">
        <v>47</v>
      </c>
      <c r="O87" s="62">
        <v>3000</v>
      </c>
      <c r="P87" s="63">
        <f>Table224523689101112131415161718192021222423456723[[#This Row],[PEMBULATAN]]*O87</f>
        <v>141000</v>
      </c>
    </row>
    <row r="88" spans="1:16" ht="27" customHeight="1" x14ac:dyDescent="0.2">
      <c r="A88" s="90"/>
      <c r="B88" s="74"/>
      <c r="C88" s="85" t="s">
        <v>517</v>
      </c>
      <c r="D88" s="77" t="s">
        <v>292</v>
      </c>
      <c r="E88" s="13">
        <v>44414</v>
      </c>
      <c r="F88" s="75" t="s">
        <v>427</v>
      </c>
      <c r="G88" s="13">
        <v>44418</v>
      </c>
      <c r="H88" s="76" t="s">
        <v>429</v>
      </c>
      <c r="I88" s="15">
        <v>74</v>
      </c>
      <c r="J88" s="15">
        <v>54</v>
      </c>
      <c r="K88" s="15">
        <v>30</v>
      </c>
      <c r="L88" s="15">
        <v>10</v>
      </c>
      <c r="M88" s="80">
        <f t="shared" si="1"/>
        <v>29.97</v>
      </c>
      <c r="N88" s="71">
        <v>30</v>
      </c>
      <c r="O88" s="62">
        <v>3000</v>
      </c>
      <c r="P88" s="63">
        <f>Table224523689101112131415161718192021222423456723[[#This Row],[PEMBULATAN]]*O88</f>
        <v>90000</v>
      </c>
    </row>
    <row r="89" spans="1:16" ht="27" customHeight="1" x14ac:dyDescent="0.2">
      <c r="A89" s="90"/>
      <c r="B89" s="74"/>
      <c r="C89" s="85" t="s">
        <v>518</v>
      </c>
      <c r="D89" s="77" t="s">
        <v>292</v>
      </c>
      <c r="E89" s="13">
        <v>44414</v>
      </c>
      <c r="F89" s="75" t="s">
        <v>427</v>
      </c>
      <c r="G89" s="13">
        <v>44418</v>
      </c>
      <c r="H89" s="76" t="s">
        <v>429</v>
      </c>
      <c r="I89" s="15">
        <v>76</v>
      </c>
      <c r="J89" s="15">
        <v>53</v>
      </c>
      <c r="K89" s="15">
        <v>30</v>
      </c>
      <c r="L89" s="15">
        <v>20</v>
      </c>
      <c r="M89" s="80">
        <f t="shared" si="1"/>
        <v>30.21</v>
      </c>
      <c r="N89" s="71">
        <v>30</v>
      </c>
      <c r="O89" s="62">
        <v>3000</v>
      </c>
      <c r="P89" s="63">
        <f>Table224523689101112131415161718192021222423456723[[#This Row],[PEMBULATAN]]*O89</f>
        <v>90000</v>
      </c>
    </row>
    <row r="90" spans="1:16" ht="27" customHeight="1" x14ac:dyDescent="0.2">
      <c r="A90" s="90"/>
      <c r="B90" s="74"/>
      <c r="C90" s="85" t="s">
        <v>519</v>
      </c>
      <c r="D90" s="77" t="s">
        <v>292</v>
      </c>
      <c r="E90" s="13">
        <v>44414</v>
      </c>
      <c r="F90" s="75" t="s">
        <v>427</v>
      </c>
      <c r="G90" s="13">
        <v>44418</v>
      </c>
      <c r="H90" s="76" t="s">
        <v>429</v>
      </c>
      <c r="I90" s="15">
        <v>72</v>
      </c>
      <c r="J90" s="15">
        <v>61</v>
      </c>
      <c r="K90" s="15">
        <v>23</v>
      </c>
      <c r="L90" s="15">
        <v>19</v>
      </c>
      <c r="M90" s="80">
        <f t="shared" si="1"/>
        <v>25.254000000000001</v>
      </c>
      <c r="N90" s="71">
        <v>25</v>
      </c>
      <c r="O90" s="62">
        <v>3000</v>
      </c>
      <c r="P90" s="63">
        <f>Table224523689101112131415161718192021222423456723[[#This Row],[PEMBULATAN]]*O90</f>
        <v>75000</v>
      </c>
    </row>
    <row r="91" spans="1:16" ht="27" customHeight="1" x14ac:dyDescent="0.2">
      <c r="A91" s="90"/>
      <c r="B91" s="74"/>
      <c r="C91" s="85" t="s">
        <v>520</v>
      </c>
      <c r="D91" s="77" t="s">
        <v>292</v>
      </c>
      <c r="E91" s="13">
        <v>44414</v>
      </c>
      <c r="F91" s="75" t="s">
        <v>427</v>
      </c>
      <c r="G91" s="13">
        <v>44418</v>
      </c>
      <c r="H91" s="76" t="s">
        <v>429</v>
      </c>
      <c r="I91" s="15">
        <v>80</v>
      </c>
      <c r="J91" s="15">
        <v>50</v>
      </c>
      <c r="K91" s="15">
        <v>34</v>
      </c>
      <c r="L91" s="15">
        <v>15</v>
      </c>
      <c r="M91" s="80">
        <f t="shared" si="1"/>
        <v>34</v>
      </c>
      <c r="N91" s="71">
        <v>34</v>
      </c>
      <c r="O91" s="62">
        <v>3000</v>
      </c>
      <c r="P91" s="63">
        <f>Table224523689101112131415161718192021222423456723[[#This Row],[PEMBULATAN]]*O91</f>
        <v>102000</v>
      </c>
    </row>
    <row r="92" spans="1:16" ht="27" customHeight="1" x14ac:dyDescent="0.2">
      <c r="A92" s="90"/>
      <c r="B92" s="74"/>
      <c r="C92" s="85" t="s">
        <v>521</v>
      </c>
      <c r="D92" s="77" t="s">
        <v>292</v>
      </c>
      <c r="E92" s="13">
        <v>44414</v>
      </c>
      <c r="F92" s="75" t="s">
        <v>427</v>
      </c>
      <c r="G92" s="13">
        <v>44418</v>
      </c>
      <c r="H92" s="76" t="s">
        <v>429</v>
      </c>
      <c r="I92" s="15">
        <v>60</v>
      </c>
      <c r="J92" s="15">
        <v>35</v>
      </c>
      <c r="K92" s="15">
        <v>20</v>
      </c>
      <c r="L92" s="15">
        <v>3</v>
      </c>
      <c r="M92" s="80">
        <f t="shared" si="1"/>
        <v>10.5</v>
      </c>
      <c r="N92" s="71">
        <v>11</v>
      </c>
      <c r="O92" s="62">
        <v>3000</v>
      </c>
      <c r="P92" s="63">
        <f>Table224523689101112131415161718192021222423456723[[#This Row],[PEMBULATAN]]*O92</f>
        <v>33000</v>
      </c>
    </row>
    <row r="93" spans="1:16" ht="27" customHeight="1" x14ac:dyDescent="0.2">
      <c r="A93" s="90"/>
      <c r="B93" s="74"/>
      <c r="C93" s="85" t="s">
        <v>522</v>
      </c>
      <c r="D93" s="77" t="s">
        <v>292</v>
      </c>
      <c r="E93" s="13">
        <v>44414</v>
      </c>
      <c r="F93" s="75" t="s">
        <v>427</v>
      </c>
      <c r="G93" s="13">
        <v>44418</v>
      </c>
      <c r="H93" s="76" t="s">
        <v>429</v>
      </c>
      <c r="I93" s="15">
        <v>61</v>
      </c>
      <c r="J93" s="15">
        <v>50</v>
      </c>
      <c r="K93" s="15">
        <v>18</v>
      </c>
      <c r="L93" s="15">
        <v>6</v>
      </c>
      <c r="M93" s="80">
        <f t="shared" si="1"/>
        <v>13.725</v>
      </c>
      <c r="N93" s="71">
        <v>14</v>
      </c>
      <c r="O93" s="62">
        <v>3000</v>
      </c>
      <c r="P93" s="63">
        <f>Table224523689101112131415161718192021222423456723[[#This Row],[PEMBULATAN]]*O93</f>
        <v>42000</v>
      </c>
    </row>
    <row r="94" spans="1:16" ht="27" customHeight="1" x14ac:dyDescent="0.2">
      <c r="A94" s="90"/>
      <c r="B94" s="74"/>
      <c r="C94" s="85" t="s">
        <v>523</v>
      </c>
      <c r="D94" s="77" t="s">
        <v>292</v>
      </c>
      <c r="E94" s="13">
        <v>44414</v>
      </c>
      <c r="F94" s="75" t="s">
        <v>427</v>
      </c>
      <c r="G94" s="13">
        <v>44418</v>
      </c>
      <c r="H94" s="76" t="s">
        <v>429</v>
      </c>
      <c r="I94" s="15">
        <v>60</v>
      </c>
      <c r="J94" s="15">
        <v>52</v>
      </c>
      <c r="K94" s="15">
        <v>21</v>
      </c>
      <c r="L94" s="15">
        <v>5</v>
      </c>
      <c r="M94" s="80">
        <f t="shared" si="1"/>
        <v>16.38</v>
      </c>
      <c r="N94" s="71">
        <v>17</v>
      </c>
      <c r="O94" s="62">
        <v>3000</v>
      </c>
      <c r="P94" s="63">
        <f>Table224523689101112131415161718192021222423456723[[#This Row],[PEMBULATAN]]*O94</f>
        <v>51000</v>
      </c>
    </row>
    <row r="95" spans="1:16" ht="27" customHeight="1" x14ac:dyDescent="0.2">
      <c r="A95" s="90"/>
      <c r="B95" s="74"/>
      <c r="C95" s="85" t="s">
        <v>524</v>
      </c>
      <c r="D95" s="77" t="s">
        <v>292</v>
      </c>
      <c r="E95" s="13">
        <v>44414</v>
      </c>
      <c r="F95" s="75" t="s">
        <v>427</v>
      </c>
      <c r="G95" s="13">
        <v>44418</v>
      </c>
      <c r="H95" s="76" t="s">
        <v>429</v>
      </c>
      <c r="I95" s="15">
        <v>80</v>
      </c>
      <c r="J95" s="15">
        <v>58</v>
      </c>
      <c r="K95" s="15">
        <v>31</v>
      </c>
      <c r="L95" s="15">
        <v>18</v>
      </c>
      <c r="M95" s="80">
        <f t="shared" si="1"/>
        <v>35.96</v>
      </c>
      <c r="N95" s="71">
        <v>36</v>
      </c>
      <c r="O95" s="62">
        <v>3000</v>
      </c>
      <c r="P95" s="63">
        <f>Table224523689101112131415161718192021222423456723[[#This Row],[PEMBULATAN]]*O95</f>
        <v>108000</v>
      </c>
    </row>
    <row r="96" spans="1:16" ht="27" customHeight="1" x14ac:dyDescent="0.2">
      <c r="A96" s="90"/>
      <c r="B96" s="74"/>
      <c r="C96" s="85" t="s">
        <v>525</v>
      </c>
      <c r="D96" s="77" t="s">
        <v>292</v>
      </c>
      <c r="E96" s="13">
        <v>44414</v>
      </c>
      <c r="F96" s="75" t="s">
        <v>427</v>
      </c>
      <c r="G96" s="13">
        <v>44418</v>
      </c>
      <c r="H96" s="76" t="s">
        <v>429</v>
      </c>
      <c r="I96" s="15">
        <v>92</v>
      </c>
      <c r="J96" s="15">
        <v>51</v>
      </c>
      <c r="K96" s="15">
        <v>32</v>
      </c>
      <c r="L96" s="15">
        <v>15</v>
      </c>
      <c r="M96" s="80">
        <f t="shared" si="1"/>
        <v>37.536000000000001</v>
      </c>
      <c r="N96" s="71">
        <v>38</v>
      </c>
      <c r="O96" s="62">
        <v>3000</v>
      </c>
      <c r="P96" s="63">
        <f>Table224523689101112131415161718192021222423456723[[#This Row],[PEMBULATAN]]*O96</f>
        <v>114000</v>
      </c>
    </row>
    <row r="97" spans="1:16" ht="27" customHeight="1" x14ac:dyDescent="0.2">
      <c r="A97" s="90"/>
      <c r="B97" s="74"/>
      <c r="C97" s="85" t="s">
        <v>526</v>
      </c>
      <c r="D97" s="77" t="s">
        <v>292</v>
      </c>
      <c r="E97" s="13">
        <v>44414</v>
      </c>
      <c r="F97" s="75" t="s">
        <v>427</v>
      </c>
      <c r="G97" s="13">
        <v>44418</v>
      </c>
      <c r="H97" s="76" t="s">
        <v>429</v>
      </c>
      <c r="I97" s="15">
        <v>81</v>
      </c>
      <c r="J97" s="15">
        <v>52</v>
      </c>
      <c r="K97" s="15">
        <v>32</v>
      </c>
      <c r="L97" s="15">
        <v>16</v>
      </c>
      <c r="M97" s="80">
        <f t="shared" si="1"/>
        <v>33.695999999999998</v>
      </c>
      <c r="N97" s="71">
        <v>38</v>
      </c>
      <c r="O97" s="62">
        <v>3000</v>
      </c>
      <c r="P97" s="63">
        <f>Table224523689101112131415161718192021222423456723[[#This Row],[PEMBULATAN]]*O97</f>
        <v>114000</v>
      </c>
    </row>
    <row r="98" spans="1:16" ht="27" customHeight="1" x14ac:dyDescent="0.2">
      <c r="A98" s="90"/>
      <c r="B98" s="74"/>
      <c r="C98" s="85" t="s">
        <v>527</v>
      </c>
      <c r="D98" s="77" t="s">
        <v>292</v>
      </c>
      <c r="E98" s="13">
        <v>44414</v>
      </c>
      <c r="F98" s="75" t="s">
        <v>427</v>
      </c>
      <c r="G98" s="13">
        <v>44418</v>
      </c>
      <c r="H98" s="76" t="s">
        <v>429</v>
      </c>
      <c r="I98" s="15">
        <v>66</v>
      </c>
      <c r="J98" s="15">
        <v>53</v>
      </c>
      <c r="K98" s="15">
        <v>24</v>
      </c>
      <c r="L98" s="15">
        <v>9</v>
      </c>
      <c r="M98" s="80">
        <f t="shared" si="1"/>
        <v>20.988</v>
      </c>
      <c r="N98" s="71">
        <v>21</v>
      </c>
      <c r="O98" s="62">
        <v>3000</v>
      </c>
      <c r="P98" s="63">
        <f>Table224523689101112131415161718192021222423456723[[#This Row],[PEMBULATAN]]*O98</f>
        <v>63000</v>
      </c>
    </row>
    <row r="99" spans="1:16" ht="27" customHeight="1" x14ac:dyDescent="0.2">
      <c r="A99" s="90"/>
      <c r="B99" s="74"/>
      <c r="C99" s="85" t="s">
        <v>528</v>
      </c>
      <c r="D99" s="77" t="s">
        <v>292</v>
      </c>
      <c r="E99" s="13">
        <v>44414</v>
      </c>
      <c r="F99" s="75" t="s">
        <v>427</v>
      </c>
      <c r="G99" s="13">
        <v>44418</v>
      </c>
      <c r="H99" s="76" t="s">
        <v>429</v>
      </c>
      <c r="I99" s="15">
        <v>80</v>
      </c>
      <c r="J99" s="15">
        <v>53</v>
      </c>
      <c r="K99" s="15">
        <v>31</v>
      </c>
      <c r="L99" s="15">
        <v>16</v>
      </c>
      <c r="M99" s="80">
        <f t="shared" si="1"/>
        <v>32.86</v>
      </c>
      <c r="N99" s="71">
        <v>33</v>
      </c>
      <c r="O99" s="62">
        <v>3000</v>
      </c>
      <c r="P99" s="63">
        <f>Table224523689101112131415161718192021222423456723[[#This Row],[PEMBULATAN]]*O99</f>
        <v>99000</v>
      </c>
    </row>
    <row r="100" spans="1:16" ht="27" customHeight="1" x14ac:dyDescent="0.2">
      <c r="A100" s="90"/>
      <c r="B100" s="74"/>
      <c r="C100" s="85" t="s">
        <v>529</v>
      </c>
      <c r="D100" s="77" t="s">
        <v>292</v>
      </c>
      <c r="E100" s="13">
        <v>44414</v>
      </c>
      <c r="F100" s="75" t="s">
        <v>427</v>
      </c>
      <c r="G100" s="13">
        <v>44418</v>
      </c>
      <c r="H100" s="76" t="s">
        <v>429</v>
      </c>
      <c r="I100" s="15">
        <v>57</v>
      </c>
      <c r="J100" s="15">
        <v>45</v>
      </c>
      <c r="K100" s="15">
        <v>25</v>
      </c>
      <c r="L100" s="15">
        <v>7</v>
      </c>
      <c r="M100" s="80">
        <f t="shared" si="1"/>
        <v>16.03125</v>
      </c>
      <c r="N100" s="71">
        <v>16</v>
      </c>
      <c r="O100" s="62">
        <v>3000</v>
      </c>
      <c r="P100" s="63">
        <f>Table224523689101112131415161718192021222423456723[[#This Row],[PEMBULATAN]]*O100</f>
        <v>48000</v>
      </c>
    </row>
    <row r="101" spans="1:16" ht="27" customHeight="1" x14ac:dyDescent="0.2">
      <c r="A101" s="90"/>
      <c r="B101" s="74"/>
      <c r="C101" s="85" t="s">
        <v>530</v>
      </c>
      <c r="D101" s="77" t="s">
        <v>292</v>
      </c>
      <c r="E101" s="13">
        <v>44414</v>
      </c>
      <c r="F101" s="75" t="s">
        <v>427</v>
      </c>
      <c r="G101" s="13">
        <v>44418</v>
      </c>
      <c r="H101" s="76" t="s">
        <v>429</v>
      </c>
      <c r="I101" s="15">
        <v>71</v>
      </c>
      <c r="J101" s="15">
        <v>50</v>
      </c>
      <c r="K101" s="15">
        <v>30</v>
      </c>
      <c r="L101" s="15">
        <v>15</v>
      </c>
      <c r="M101" s="80">
        <f t="shared" si="1"/>
        <v>26.625</v>
      </c>
      <c r="N101" s="71">
        <v>27</v>
      </c>
      <c r="O101" s="62">
        <v>3000</v>
      </c>
      <c r="P101" s="63">
        <f>Table224523689101112131415161718192021222423456723[[#This Row],[PEMBULATAN]]*O101</f>
        <v>81000</v>
      </c>
    </row>
    <row r="102" spans="1:16" ht="27" customHeight="1" x14ac:dyDescent="0.2">
      <c r="A102" s="90"/>
      <c r="B102" s="74"/>
      <c r="C102" s="85" t="s">
        <v>531</v>
      </c>
      <c r="D102" s="77" t="s">
        <v>292</v>
      </c>
      <c r="E102" s="13">
        <v>44414</v>
      </c>
      <c r="F102" s="75" t="s">
        <v>427</v>
      </c>
      <c r="G102" s="13">
        <v>44418</v>
      </c>
      <c r="H102" s="76" t="s">
        <v>429</v>
      </c>
      <c r="I102" s="15">
        <v>80</v>
      </c>
      <c r="J102" s="15">
        <v>50</v>
      </c>
      <c r="K102" s="15">
        <v>24</v>
      </c>
      <c r="L102" s="15">
        <v>15</v>
      </c>
      <c r="M102" s="80">
        <f t="shared" si="1"/>
        <v>24</v>
      </c>
      <c r="N102" s="71">
        <v>24</v>
      </c>
      <c r="O102" s="62">
        <v>3000</v>
      </c>
      <c r="P102" s="63">
        <f>Table224523689101112131415161718192021222423456723[[#This Row],[PEMBULATAN]]*O102</f>
        <v>72000</v>
      </c>
    </row>
    <row r="103" spans="1:16" ht="27" customHeight="1" x14ac:dyDescent="0.2">
      <c r="A103" s="90"/>
      <c r="B103" s="74"/>
      <c r="C103" s="85" t="s">
        <v>532</v>
      </c>
      <c r="D103" s="77" t="s">
        <v>292</v>
      </c>
      <c r="E103" s="13">
        <v>44414</v>
      </c>
      <c r="F103" s="75" t="s">
        <v>427</v>
      </c>
      <c r="G103" s="13">
        <v>44418</v>
      </c>
      <c r="H103" s="76" t="s">
        <v>429</v>
      </c>
      <c r="I103" s="15">
        <v>74</v>
      </c>
      <c r="J103" s="15">
        <v>41</v>
      </c>
      <c r="K103" s="15">
        <v>32</v>
      </c>
      <c r="L103" s="15">
        <v>7</v>
      </c>
      <c r="M103" s="80">
        <f t="shared" si="1"/>
        <v>24.271999999999998</v>
      </c>
      <c r="N103" s="71">
        <v>24</v>
      </c>
      <c r="O103" s="62">
        <v>3000</v>
      </c>
      <c r="P103" s="63">
        <f>Table224523689101112131415161718192021222423456723[[#This Row],[PEMBULATAN]]*O103</f>
        <v>72000</v>
      </c>
    </row>
    <row r="104" spans="1:16" ht="27" customHeight="1" x14ac:dyDescent="0.2">
      <c r="A104" s="90"/>
      <c r="B104" s="74"/>
      <c r="C104" s="85" t="s">
        <v>533</v>
      </c>
      <c r="D104" s="77" t="s">
        <v>292</v>
      </c>
      <c r="E104" s="13">
        <v>44414</v>
      </c>
      <c r="F104" s="75" t="s">
        <v>427</v>
      </c>
      <c r="G104" s="13">
        <v>44418</v>
      </c>
      <c r="H104" s="76" t="s">
        <v>429</v>
      </c>
      <c r="I104" s="15">
        <v>83</v>
      </c>
      <c r="J104" s="15">
        <v>51</v>
      </c>
      <c r="K104" s="15">
        <v>31</v>
      </c>
      <c r="L104" s="15">
        <v>20</v>
      </c>
      <c r="M104" s="80">
        <f t="shared" si="1"/>
        <v>32.805750000000003</v>
      </c>
      <c r="N104" s="71">
        <v>33</v>
      </c>
      <c r="O104" s="62">
        <v>3000</v>
      </c>
      <c r="P104" s="63">
        <f>Table224523689101112131415161718192021222423456723[[#This Row],[PEMBULATAN]]*O104</f>
        <v>99000</v>
      </c>
    </row>
    <row r="105" spans="1:16" ht="27" customHeight="1" x14ac:dyDescent="0.2">
      <c r="A105" s="90"/>
      <c r="B105" s="74"/>
      <c r="C105" s="85" t="s">
        <v>534</v>
      </c>
      <c r="D105" s="77" t="s">
        <v>292</v>
      </c>
      <c r="E105" s="13">
        <v>44414</v>
      </c>
      <c r="F105" s="75" t="s">
        <v>427</v>
      </c>
      <c r="G105" s="13">
        <v>44418</v>
      </c>
      <c r="H105" s="76" t="s">
        <v>429</v>
      </c>
      <c r="I105" s="15">
        <v>80</v>
      </c>
      <c r="J105" s="15">
        <v>50</v>
      </c>
      <c r="K105" s="15">
        <v>21</v>
      </c>
      <c r="L105" s="15">
        <v>10</v>
      </c>
      <c r="M105" s="80">
        <f t="shared" si="1"/>
        <v>21</v>
      </c>
      <c r="N105" s="71">
        <v>21</v>
      </c>
      <c r="O105" s="62">
        <v>3000</v>
      </c>
      <c r="P105" s="63">
        <f>Table224523689101112131415161718192021222423456723[[#This Row],[PEMBULATAN]]*O105</f>
        <v>63000</v>
      </c>
    </row>
    <row r="106" spans="1:16" ht="27" customHeight="1" x14ac:dyDescent="0.2">
      <c r="A106" s="90"/>
      <c r="B106" s="74"/>
      <c r="C106" s="85" t="s">
        <v>535</v>
      </c>
      <c r="D106" s="77" t="s">
        <v>292</v>
      </c>
      <c r="E106" s="13">
        <v>44414</v>
      </c>
      <c r="F106" s="75" t="s">
        <v>427</v>
      </c>
      <c r="G106" s="13">
        <v>44418</v>
      </c>
      <c r="H106" s="76" t="s">
        <v>429</v>
      </c>
      <c r="I106" s="15">
        <v>91</v>
      </c>
      <c r="J106" s="15">
        <v>48</v>
      </c>
      <c r="K106" s="15">
        <v>20</v>
      </c>
      <c r="L106" s="15">
        <v>16</v>
      </c>
      <c r="M106" s="80">
        <f t="shared" si="1"/>
        <v>21.84</v>
      </c>
      <c r="N106" s="71">
        <v>22</v>
      </c>
      <c r="O106" s="62">
        <v>3000</v>
      </c>
      <c r="P106" s="63">
        <f>Table224523689101112131415161718192021222423456723[[#This Row],[PEMBULATAN]]*O106</f>
        <v>66000</v>
      </c>
    </row>
    <row r="107" spans="1:16" ht="27" customHeight="1" x14ac:dyDescent="0.2">
      <c r="A107" s="90"/>
      <c r="B107" s="74"/>
      <c r="C107" s="85" t="s">
        <v>536</v>
      </c>
      <c r="D107" s="77" t="s">
        <v>292</v>
      </c>
      <c r="E107" s="13">
        <v>44414</v>
      </c>
      <c r="F107" s="75" t="s">
        <v>427</v>
      </c>
      <c r="G107" s="13">
        <v>44418</v>
      </c>
      <c r="H107" s="76" t="s">
        <v>429</v>
      </c>
      <c r="I107" s="15">
        <v>51</v>
      </c>
      <c r="J107" s="15">
        <v>34</v>
      </c>
      <c r="K107" s="15">
        <v>15</v>
      </c>
      <c r="L107" s="15">
        <v>4</v>
      </c>
      <c r="M107" s="80">
        <f t="shared" si="1"/>
        <v>6.5025000000000004</v>
      </c>
      <c r="N107" s="71">
        <v>7</v>
      </c>
      <c r="O107" s="62">
        <v>3000</v>
      </c>
      <c r="P107" s="63">
        <f>Table224523689101112131415161718192021222423456723[[#This Row],[PEMBULATAN]]*O107</f>
        <v>21000</v>
      </c>
    </row>
    <row r="108" spans="1:16" ht="27" customHeight="1" x14ac:dyDescent="0.2">
      <c r="A108" s="90"/>
      <c r="B108" s="74"/>
      <c r="C108" s="85" t="s">
        <v>537</v>
      </c>
      <c r="D108" s="77" t="s">
        <v>292</v>
      </c>
      <c r="E108" s="13">
        <v>44414</v>
      </c>
      <c r="F108" s="75" t="s">
        <v>427</v>
      </c>
      <c r="G108" s="13">
        <v>44418</v>
      </c>
      <c r="H108" s="76" t="s">
        <v>429</v>
      </c>
      <c r="I108" s="15">
        <v>70</v>
      </c>
      <c r="J108" s="15">
        <v>60</v>
      </c>
      <c r="K108" s="15">
        <v>31</v>
      </c>
      <c r="L108" s="15">
        <v>12</v>
      </c>
      <c r="M108" s="80">
        <f t="shared" si="1"/>
        <v>32.549999999999997</v>
      </c>
      <c r="N108" s="71">
        <v>33</v>
      </c>
      <c r="O108" s="62">
        <v>3000</v>
      </c>
      <c r="P108" s="63">
        <f>Table224523689101112131415161718192021222423456723[[#This Row],[PEMBULATAN]]*O108</f>
        <v>99000</v>
      </c>
    </row>
    <row r="109" spans="1:16" ht="27" customHeight="1" x14ac:dyDescent="0.2">
      <c r="A109" s="90"/>
      <c r="B109" s="74"/>
      <c r="C109" s="85" t="s">
        <v>538</v>
      </c>
      <c r="D109" s="77" t="s">
        <v>292</v>
      </c>
      <c r="E109" s="13">
        <v>44414</v>
      </c>
      <c r="F109" s="75" t="s">
        <v>427</v>
      </c>
      <c r="G109" s="13">
        <v>44418</v>
      </c>
      <c r="H109" s="76" t="s">
        <v>429</v>
      </c>
      <c r="I109" s="15">
        <v>59</v>
      </c>
      <c r="J109" s="15">
        <v>62</v>
      </c>
      <c r="K109" s="15">
        <v>28</v>
      </c>
      <c r="L109" s="15">
        <v>17</v>
      </c>
      <c r="M109" s="80">
        <f t="shared" si="1"/>
        <v>25.606000000000002</v>
      </c>
      <c r="N109" s="71">
        <v>26</v>
      </c>
      <c r="O109" s="62">
        <v>3000</v>
      </c>
      <c r="P109" s="63">
        <f>Table224523689101112131415161718192021222423456723[[#This Row],[PEMBULATAN]]*O109</f>
        <v>78000</v>
      </c>
    </row>
    <row r="110" spans="1:16" ht="27" customHeight="1" x14ac:dyDescent="0.2">
      <c r="A110" s="90"/>
      <c r="B110" s="74"/>
      <c r="C110" s="85" t="s">
        <v>539</v>
      </c>
      <c r="D110" s="77" t="s">
        <v>292</v>
      </c>
      <c r="E110" s="13">
        <v>44414</v>
      </c>
      <c r="F110" s="75" t="s">
        <v>427</v>
      </c>
      <c r="G110" s="13">
        <v>44418</v>
      </c>
      <c r="H110" s="76" t="s">
        <v>429</v>
      </c>
      <c r="I110" s="15">
        <v>62</v>
      </c>
      <c r="J110" s="15">
        <v>50</v>
      </c>
      <c r="K110" s="15">
        <v>21</v>
      </c>
      <c r="L110" s="15">
        <v>5</v>
      </c>
      <c r="M110" s="80">
        <f t="shared" si="1"/>
        <v>16.274999999999999</v>
      </c>
      <c r="N110" s="71">
        <v>16</v>
      </c>
      <c r="O110" s="62">
        <v>3000</v>
      </c>
      <c r="P110" s="63">
        <f>Table224523689101112131415161718192021222423456723[[#This Row],[PEMBULATAN]]*O110</f>
        <v>48000</v>
      </c>
    </row>
    <row r="111" spans="1:16" ht="27" customHeight="1" x14ac:dyDescent="0.2">
      <c r="A111" s="90"/>
      <c r="B111" s="74"/>
      <c r="C111" s="85" t="s">
        <v>540</v>
      </c>
      <c r="D111" s="77" t="s">
        <v>292</v>
      </c>
      <c r="E111" s="13">
        <v>44414</v>
      </c>
      <c r="F111" s="75" t="s">
        <v>427</v>
      </c>
      <c r="G111" s="13">
        <v>44418</v>
      </c>
      <c r="H111" s="76" t="s">
        <v>429</v>
      </c>
      <c r="I111" s="15">
        <v>91</v>
      </c>
      <c r="J111" s="15">
        <v>50</v>
      </c>
      <c r="K111" s="15">
        <v>10</v>
      </c>
      <c r="L111" s="15">
        <v>22</v>
      </c>
      <c r="M111" s="80">
        <f t="shared" si="1"/>
        <v>11.375</v>
      </c>
      <c r="N111" s="71">
        <v>22</v>
      </c>
      <c r="O111" s="62">
        <v>3000</v>
      </c>
      <c r="P111" s="63">
        <f>Table224523689101112131415161718192021222423456723[[#This Row],[PEMBULATAN]]*O111</f>
        <v>66000</v>
      </c>
    </row>
    <row r="112" spans="1:16" ht="27" customHeight="1" x14ac:dyDescent="0.2">
      <c r="A112" s="90"/>
      <c r="B112" s="74"/>
      <c r="C112" s="85" t="s">
        <v>541</v>
      </c>
      <c r="D112" s="77" t="s">
        <v>292</v>
      </c>
      <c r="E112" s="13">
        <v>44414</v>
      </c>
      <c r="F112" s="75" t="s">
        <v>427</v>
      </c>
      <c r="G112" s="13">
        <v>44418</v>
      </c>
      <c r="H112" s="76" t="s">
        <v>429</v>
      </c>
      <c r="I112" s="15">
        <v>90</v>
      </c>
      <c r="J112" s="15">
        <v>54</v>
      </c>
      <c r="K112" s="15">
        <v>32</v>
      </c>
      <c r="L112" s="15">
        <v>11</v>
      </c>
      <c r="M112" s="80">
        <f t="shared" si="1"/>
        <v>38.880000000000003</v>
      </c>
      <c r="N112" s="71">
        <v>39</v>
      </c>
      <c r="O112" s="62">
        <v>3000</v>
      </c>
      <c r="P112" s="63">
        <f>Table224523689101112131415161718192021222423456723[[#This Row],[PEMBULATAN]]*O112</f>
        <v>117000</v>
      </c>
    </row>
    <row r="113" spans="1:16" ht="27" customHeight="1" x14ac:dyDescent="0.2">
      <c r="A113" s="90"/>
      <c r="B113" s="74"/>
      <c r="C113" s="85" t="s">
        <v>542</v>
      </c>
      <c r="D113" s="77" t="s">
        <v>292</v>
      </c>
      <c r="E113" s="13">
        <v>44414</v>
      </c>
      <c r="F113" s="75" t="s">
        <v>427</v>
      </c>
      <c r="G113" s="13">
        <v>44418</v>
      </c>
      <c r="H113" s="76" t="s">
        <v>429</v>
      </c>
      <c r="I113" s="15">
        <v>40</v>
      </c>
      <c r="J113" s="15">
        <v>33</v>
      </c>
      <c r="K113" s="15">
        <v>25</v>
      </c>
      <c r="L113" s="15">
        <v>3</v>
      </c>
      <c r="M113" s="80">
        <f t="shared" si="1"/>
        <v>8.25</v>
      </c>
      <c r="N113" s="71">
        <v>8</v>
      </c>
      <c r="O113" s="62">
        <v>3000</v>
      </c>
      <c r="P113" s="63">
        <f>Table224523689101112131415161718192021222423456723[[#This Row],[PEMBULATAN]]*O113</f>
        <v>24000</v>
      </c>
    </row>
    <row r="114" spans="1:16" ht="27" customHeight="1" x14ac:dyDescent="0.2">
      <c r="A114" s="90"/>
      <c r="B114" s="74"/>
      <c r="C114" s="85" t="s">
        <v>543</v>
      </c>
      <c r="D114" s="77" t="s">
        <v>292</v>
      </c>
      <c r="E114" s="13">
        <v>44414</v>
      </c>
      <c r="F114" s="75" t="s">
        <v>427</v>
      </c>
      <c r="G114" s="13">
        <v>44418</v>
      </c>
      <c r="H114" s="76" t="s">
        <v>429</v>
      </c>
      <c r="I114" s="15">
        <v>76</v>
      </c>
      <c r="J114" s="15">
        <v>64</v>
      </c>
      <c r="K114" s="15">
        <v>21</v>
      </c>
      <c r="L114" s="15">
        <v>19</v>
      </c>
      <c r="M114" s="80">
        <f t="shared" si="1"/>
        <v>25.536000000000001</v>
      </c>
      <c r="N114" s="71">
        <v>26</v>
      </c>
      <c r="O114" s="62">
        <v>3000</v>
      </c>
      <c r="P114" s="63">
        <f>Table224523689101112131415161718192021222423456723[[#This Row],[PEMBULATAN]]*O114</f>
        <v>78000</v>
      </c>
    </row>
    <row r="115" spans="1:16" ht="27" customHeight="1" x14ac:dyDescent="0.2">
      <c r="A115" s="90"/>
      <c r="B115" s="74"/>
      <c r="C115" s="85" t="s">
        <v>544</v>
      </c>
      <c r="D115" s="77" t="s">
        <v>292</v>
      </c>
      <c r="E115" s="13">
        <v>44414</v>
      </c>
      <c r="F115" s="75" t="s">
        <v>427</v>
      </c>
      <c r="G115" s="13">
        <v>44418</v>
      </c>
      <c r="H115" s="76" t="s">
        <v>429</v>
      </c>
      <c r="I115" s="15">
        <v>54</v>
      </c>
      <c r="J115" s="15">
        <v>60</v>
      </c>
      <c r="K115" s="15">
        <v>34</v>
      </c>
      <c r="L115" s="15">
        <v>13</v>
      </c>
      <c r="M115" s="80">
        <f t="shared" si="1"/>
        <v>27.54</v>
      </c>
      <c r="N115" s="71">
        <v>28</v>
      </c>
      <c r="O115" s="62">
        <v>3000</v>
      </c>
      <c r="P115" s="63">
        <f>Table224523689101112131415161718192021222423456723[[#This Row],[PEMBULATAN]]*O115</f>
        <v>84000</v>
      </c>
    </row>
    <row r="116" spans="1:16" ht="27" customHeight="1" x14ac:dyDescent="0.2">
      <c r="A116" s="90"/>
      <c r="B116" s="74"/>
      <c r="C116" s="85" t="s">
        <v>545</v>
      </c>
      <c r="D116" s="77" t="s">
        <v>292</v>
      </c>
      <c r="E116" s="13">
        <v>44414</v>
      </c>
      <c r="F116" s="75" t="s">
        <v>427</v>
      </c>
      <c r="G116" s="13">
        <v>44418</v>
      </c>
      <c r="H116" s="76" t="s">
        <v>429</v>
      </c>
      <c r="I116" s="15">
        <v>100</v>
      </c>
      <c r="J116" s="15">
        <v>60</v>
      </c>
      <c r="K116" s="15">
        <v>34</v>
      </c>
      <c r="L116" s="15">
        <v>38</v>
      </c>
      <c r="M116" s="80">
        <f t="shared" si="1"/>
        <v>51</v>
      </c>
      <c r="N116" s="71">
        <v>51</v>
      </c>
      <c r="O116" s="62">
        <v>3000</v>
      </c>
      <c r="P116" s="63">
        <f>Table224523689101112131415161718192021222423456723[[#This Row],[PEMBULATAN]]*O116</f>
        <v>153000</v>
      </c>
    </row>
    <row r="117" spans="1:16" ht="27" customHeight="1" x14ac:dyDescent="0.2">
      <c r="A117" s="90"/>
      <c r="B117" s="100"/>
      <c r="C117" s="85" t="s">
        <v>546</v>
      </c>
      <c r="D117" s="77" t="s">
        <v>292</v>
      </c>
      <c r="E117" s="13">
        <v>44414</v>
      </c>
      <c r="F117" s="75" t="s">
        <v>427</v>
      </c>
      <c r="G117" s="13">
        <v>44418</v>
      </c>
      <c r="H117" s="76" t="s">
        <v>429</v>
      </c>
      <c r="I117" s="15">
        <v>50</v>
      </c>
      <c r="J117" s="15">
        <v>44</v>
      </c>
      <c r="K117" s="15">
        <v>30</v>
      </c>
      <c r="L117" s="15">
        <v>10</v>
      </c>
      <c r="M117" s="80">
        <f t="shared" si="1"/>
        <v>16.5</v>
      </c>
      <c r="N117" s="71">
        <v>17</v>
      </c>
      <c r="O117" s="62">
        <v>3000</v>
      </c>
      <c r="P117" s="63">
        <f>Table224523689101112131415161718192021222423456723[[#This Row],[PEMBULATAN]]*O117</f>
        <v>51000</v>
      </c>
    </row>
    <row r="118" spans="1:16" ht="27" customHeight="1" x14ac:dyDescent="0.2">
      <c r="A118" s="90"/>
      <c r="B118" s="101" t="s">
        <v>547</v>
      </c>
      <c r="C118" s="85" t="s">
        <v>548</v>
      </c>
      <c r="D118" s="77" t="s">
        <v>292</v>
      </c>
      <c r="E118" s="13">
        <v>44414</v>
      </c>
      <c r="F118" s="75" t="s">
        <v>427</v>
      </c>
      <c r="G118" s="13">
        <v>44418</v>
      </c>
      <c r="H118" s="76" t="s">
        <v>429</v>
      </c>
      <c r="I118" s="15">
        <v>34</v>
      </c>
      <c r="J118" s="15">
        <v>35</v>
      </c>
      <c r="K118" s="15">
        <v>53</v>
      </c>
      <c r="L118" s="15">
        <v>10</v>
      </c>
      <c r="M118" s="80">
        <f>I118*J118*K118/4000</f>
        <v>15.7675</v>
      </c>
      <c r="N118" s="71">
        <v>16</v>
      </c>
      <c r="O118" s="62">
        <v>3000</v>
      </c>
      <c r="P118" s="63">
        <f>Table224523689101112131415161718192021222423456723[[#This Row],[PEMBULATAN]]*O118</f>
        <v>48000</v>
      </c>
    </row>
    <row r="119" spans="1:16" ht="27" customHeight="1" x14ac:dyDescent="0.2">
      <c r="A119" s="90"/>
      <c r="B119" s="74" t="s">
        <v>549</v>
      </c>
      <c r="C119" s="85" t="s">
        <v>550</v>
      </c>
      <c r="D119" s="77" t="s">
        <v>292</v>
      </c>
      <c r="E119" s="13">
        <v>44414</v>
      </c>
      <c r="F119" s="75" t="s">
        <v>427</v>
      </c>
      <c r="G119" s="13">
        <v>44418</v>
      </c>
      <c r="H119" s="76" t="s">
        <v>429</v>
      </c>
      <c r="I119" s="15">
        <v>40</v>
      </c>
      <c r="J119" s="15">
        <v>40</v>
      </c>
      <c r="K119" s="15">
        <v>14</v>
      </c>
      <c r="L119" s="15">
        <v>4</v>
      </c>
      <c r="M119" s="80">
        <f>I119*J119*K119/4000</f>
        <v>5.6</v>
      </c>
      <c r="N119" s="71">
        <v>6</v>
      </c>
      <c r="O119" s="62">
        <v>3000</v>
      </c>
      <c r="P119" s="63">
        <f>Table224523689101112131415161718192021222423456723[[#This Row],[PEMBULATAN]]*O119</f>
        <v>18000</v>
      </c>
    </row>
    <row r="120" spans="1:16" ht="22.5" customHeight="1" x14ac:dyDescent="0.2">
      <c r="A120" s="143" t="s">
        <v>32</v>
      </c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5"/>
      <c r="M120" s="78">
        <f>SUBTOTAL(109,Table224523689101112131415161718192021222423456723[KG VOLUME])</f>
        <v>3259.8557500000006</v>
      </c>
      <c r="N120" s="66">
        <f>SUM(N3:N119)</f>
        <v>3295</v>
      </c>
      <c r="O120" s="146">
        <f>SUM(P3:P119)</f>
        <v>9885000</v>
      </c>
      <c r="P120" s="147"/>
    </row>
    <row r="121" spans="1:16" ht="22.5" customHeight="1" x14ac:dyDescent="0.2">
      <c r="A121" s="81"/>
      <c r="B121" s="81"/>
      <c r="C121" s="53" t="s">
        <v>3713</v>
      </c>
      <c r="D121" s="81"/>
      <c r="E121" s="81"/>
      <c r="F121" s="81"/>
      <c r="G121" s="81"/>
      <c r="H121" s="81"/>
      <c r="I121" s="81"/>
      <c r="J121" s="81"/>
      <c r="K121" s="81"/>
      <c r="L121" s="81"/>
      <c r="M121" s="82"/>
      <c r="N121" s="84" t="s">
        <v>53</v>
      </c>
      <c r="O121" s="83"/>
      <c r="P121" s="83">
        <f>O120*10%</f>
        <v>988500</v>
      </c>
    </row>
    <row r="122" spans="1:16" x14ac:dyDescent="0.2">
      <c r="A122" s="11"/>
      <c r="B122" s="54" t="s">
        <v>46</v>
      </c>
      <c r="C122" s="2" t="s">
        <v>3714</v>
      </c>
      <c r="D122" s="55" t="s">
        <v>47</v>
      </c>
      <c r="H122" s="61"/>
      <c r="N122" s="60" t="s">
        <v>33</v>
      </c>
      <c r="P122" s="67">
        <f>O120*1%</f>
        <v>98850</v>
      </c>
    </row>
    <row r="123" spans="1:16" x14ac:dyDescent="0.2">
      <c r="A123" s="11"/>
      <c r="C123" s="2" t="s">
        <v>3715</v>
      </c>
      <c r="H123" s="61"/>
      <c r="N123" s="60" t="s">
        <v>34</v>
      </c>
      <c r="P123" s="69">
        <v>0</v>
      </c>
    </row>
    <row r="124" spans="1:16" ht="15.75" thickBot="1" x14ac:dyDescent="0.25">
      <c r="A124" s="11"/>
      <c r="C124" s="2" t="s">
        <v>3402</v>
      </c>
      <c r="H124" s="61"/>
      <c r="N124" s="60" t="s">
        <v>35</v>
      </c>
      <c r="P124" s="69">
        <v>0</v>
      </c>
    </row>
    <row r="125" spans="1:16" x14ac:dyDescent="0.2">
      <c r="A125" s="11"/>
      <c r="C125" s="53" t="s">
        <v>3716</v>
      </c>
      <c r="H125" s="61"/>
      <c r="N125" s="64" t="s">
        <v>36</v>
      </c>
      <c r="O125" s="65"/>
      <c r="P125" s="68">
        <f>O120-P121+P122</f>
        <v>8995350</v>
      </c>
    </row>
    <row r="126" spans="1:16" x14ac:dyDescent="0.2">
      <c r="B126" s="54"/>
      <c r="C126" s="2" t="s">
        <v>3399</v>
      </c>
      <c r="D126" s="55"/>
    </row>
    <row r="127" spans="1:16" x14ac:dyDescent="0.2">
      <c r="C127" s="2" t="s">
        <v>3717</v>
      </c>
    </row>
    <row r="128" spans="1:16" x14ac:dyDescent="0.2">
      <c r="A128" s="11"/>
      <c r="C128" s="2" t="s">
        <v>3383</v>
      </c>
      <c r="H128" s="61"/>
      <c r="P128" s="70"/>
    </row>
    <row r="129" spans="1:16" x14ac:dyDescent="0.2">
      <c r="A129" s="11"/>
      <c r="C129" s="2" t="s">
        <v>3393</v>
      </c>
      <c r="H129" s="61"/>
      <c r="O129" s="56"/>
      <c r="P129" s="70"/>
    </row>
    <row r="130" spans="1:16" s="3" customFormat="1" x14ac:dyDescent="0.25">
      <c r="A130" s="11"/>
      <c r="B130" s="2"/>
      <c r="C130" s="2" t="s">
        <v>3394</v>
      </c>
      <c r="E130" s="12"/>
      <c r="H130" s="61"/>
      <c r="N130" s="14"/>
      <c r="O130" s="14"/>
      <c r="P130" s="14"/>
    </row>
    <row r="131" spans="1:16" s="3" customFormat="1" x14ac:dyDescent="0.25">
      <c r="A131" s="11"/>
      <c r="B131" s="2"/>
      <c r="C131" s="2" t="s">
        <v>3382</v>
      </c>
      <c r="E131" s="12"/>
      <c r="H131" s="61"/>
      <c r="N131" s="14"/>
      <c r="O131" s="14"/>
      <c r="P131" s="14"/>
    </row>
    <row r="132" spans="1:16" s="3" customFormat="1" x14ac:dyDescent="0.25">
      <c r="A132" s="11"/>
      <c r="B132" s="2"/>
      <c r="C132" s="2" t="s">
        <v>3371</v>
      </c>
      <c r="E132" s="12"/>
      <c r="H132" s="61"/>
      <c r="N132" s="14"/>
      <c r="O132" s="14"/>
      <c r="P132" s="14"/>
    </row>
    <row r="133" spans="1:16" s="3" customFormat="1" x14ac:dyDescent="0.25">
      <c r="A133" s="11"/>
      <c r="B133" s="2"/>
      <c r="C133" s="2" t="s">
        <v>3362</v>
      </c>
      <c r="E133" s="12"/>
      <c r="H133" s="61"/>
      <c r="N133" s="14"/>
      <c r="O133" s="14"/>
      <c r="P133" s="14"/>
    </row>
    <row r="134" spans="1:16" s="3" customFormat="1" x14ac:dyDescent="0.25">
      <c r="A134" s="11"/>
      <c r="B134" s="2"/>
      <c r="C134" s="2" t="s">
        <v>3374</v>
      </c>
      <c r="E134" s="12"/>
      <c r="H134" s="61"/>
      <c r="N134" s="14"/>
      <c r="O134" s="14"/>
      <c r="P134" s="14"/>
    </row>
    <row r="135" spans="1:16" s="3" customFormat="1" x14ac:dyDescent="0.25">
      <c r="A135" s="11"/>
      <c r="B135" s="2"/>
      <c r="C135" s="2" t="s">
        <v>3375</v>
      </c>
      <c r="E135" s="12"/>
      <c r="H135" s="61"/>
      <c r="N135" s="14"/>
      <c r="O135" s="14"/>
      <c r="P135" s="14"/>
    </row>
    <row r="136" spans="1:16" s="3" customFormat="1" x14ac:dyDescent="0.25">
      <c r="A136" s="11"/>
      <c r="B136" s="2"/>
      <c r="C136" s="2" t="s">
        <v>3373</v>
      </c>
      <c r="E136" s="12"/>
      <c r="H136" s="61"/>
      <c r="N136" s="14"/>
      <c r="O136" s="14"/>
      <c r="P136" s="14"/>
    </row>
    <row r="137" spans="1:16" s="3" customFormat="1" x14ac:dyDescent="0.25">
      <c r="A137" s="11"/>
      <c r="B137" s="2"/>
      <c r="C137" s="2" t="s">
        <v>3350</v>
      </c>
      <c r="E137" s="12"/>
      <c r="H137" s="61"/>
      <c r="N137" s="14"/>
      <c r="O137" s="14"/>
      <c r="P137" s="14"/>
    </row>
    <row r="138" spans="1:16" s="3" customFormat="1" x14ac:dyDescent="0.25">
      <c r="A138" s="11"/>
      <c r="B138" s="2"/>
      <c r="C138" s="2" t="s">
        <v>3359</v>
      </c>
      <c r="E138" s="12"/>
      <c r="H138" s="61"/>
      <c r="N138" s="14"/>
      <c r="O138" s="14"/>
      <c r="P138" s="14"/>
    </row>
    <row r="139" spans="1:16" s="3" customFormat="1" x14ac:dyDescent="0.25">
      <c r="A139" s="11"/>
      <c r="B139" s="2"/>
      <c r="C139" s="2" t="s">
        <v>3366</v>
      </c>
      <c r="E139" s="12"/>
      <c r="H139" s="61"/>
      <c r="N139" s="14"/>
      <c r="O139" s="14"/>
      <c r="P139" s="14"/>
    </row>
    <row r="140" spans="1:16" s="3" customFormat="1" x14ac:dyDescent="0.25">
      <c r="A140" s="11"/>
      <c r="B140" s="2"/>
      <c r="C140" s="2" t="s">
        <v>3368</v>
      </c>
      <c r="E140" s="12"/>
      <c r="H140" s="61"/>
      <c r="N140" s="14"/>
      <c r="O140" s="14"/>
      <c r="P140" s="14"/>
    </row>
    <row r="141" spans="1:16" s="3" customFormat="1" x14ac:dyDescent="0.25">
      <c r="A141" s="11"/>
      <c r="B141" s="2"/>
      <c r="C141" s="2" t="s">
        <v>3352</v>
      </c>
      <c r="E141" s="12"/>
      <c r="H141" s="61"/>
      <c r="N141" s="14"/>
      <c r="O141" s="14"/>
      <c r="P141" s="14"/>
    </row>
    <row r="142" spans="1:16" x14ac:dyDescent="0.2">
      <c r="C142" s="2" t="s">
        <v>3358</v>
      </c>
    </row>
    <row r="143" spans="1:16" x14ac:dyDescent="0.2">
      <c r="C143" s="2" t="s">
        <v>3367</v>
      </c>
    </row>
    <row r="144" spans="1:16" x14ac:dyDescent="0.2">
      <c r="C144" s="2" t="s">
        <v>3348</v>
      </c>
    </row>
    <row r="145" spans="3:3" x14ac:dyDescent="0.2">
      <c r="C145" s="2" t="s">
        <v>3341</v>
      </c>
    </row>
    <row r="146" spans="3:3" x14ac:dyDescent="0.2">
      <c r="C146" s="2" t="s">
        <v>3345</v>
      </c>
    </row>
    <row r="147" spans="3:3" x14ac:dyDescent="0.2">
      <c r="C147" s="2" t="s">
        <v>3322</v>
      </c>
    </row>
    <row r="148" spans="3:3" x14ac:dyDescent="0.2">
      <c r="C148" s="2" t="s">
        <v>3320</v>
      </c>
    </row>
    <row r="149" spans="3:3" x14ac:dyDescent="0.2">
      <c r="C149" s="2" t="s">
        <v>3306</v>
      </c>
    </row>
    <row r="150" spans="3:3" x14ac:dyDescent="0.2">
      <c r="C150" s="2" t="s">
        <v>3299</v>
      </c>
    </row>
    <row r="151" spans="3:3" x14ac:dyDescent="0.2">
      <c r="C151" s="2" t="s">
        <v>3280</v>
      </c>
    </row>
    <row r="152" spans="3:3" x14ac:dyDescent="0.2">
      <c r="C152" s="2" t="s">
        <v>3302</v>
      </c>
    </row>
    <row r="153" spans="3:3" x14ac:dyDescent="0.2">
      <c r="C153" s="2" t="s">
        <v>3333</v>
      </c>
    </row>
    <row r="154" spans="3:3" x14ac:dyDescent="0.2">
      <c r="C154" s="2" t="s">
        <v>3298</v>
      </c>
    </row>
    <row r="155" spans="3:3" x14ac:dyDescent="0.2">
      <c r="C155" s="2" t="s">
        <v>3301</v>
      </c>
    </row>
    <row r="156" spans="3:3" x14ac:dyDescent="0.2">
      <c r="C156" s="2" t="s">
        <v>3379</v>
      </c>
    </row>
    <row r="157" spans="3:3" x14ac:dyDescent="0.2">
      <c r="C157" s="2" t="s">
        <v>3365</v>
      </c>
    </row>
    <row r="158" spans="3:3" x14ac:dyDescent="0.2">
      <c r="C158" s="2" t="s">
        <v>3356</v>
      </c>
    </row>
    <row r="159" spans="3:3" x14ac:dyDescent="0.2">
      <c r="C159" s="2" t="s">
        <v>3346</v>
      </c>
    </row>
    <row r="160" spans="3:3" x14ac:dyDescent="0.2">
      <c r="C160" s="2" t="s">
        <v>3335</v>
      </c>
    </row>
    <row r="161" spans="3:3" x14ac:dyDescent="0.2">
      <c r="C161" s="2" t="s">
        <v>3384</v>
      </c>
    </row>
    <row r="162" spans="3:3" x14ac:dyDescent="0.2">
      <c r="C162" s="2" t="s">
        <v>3339</v>
      </c>
    </row>
    <row r="163" spans="3:3" x14ac:dyDescent="0.2">
      <c r="C163" s="2" t="s">
        <v>3327</v>
      </c>
    </row>
    <row r="164" spans="3:3" x14ac:dyDescent="0.2">
      <c r="C164" s="2" t="s">
        <v>3386</v>
      </c>
    </row>
    <row r="165" spans="3:3" x14ac:dyDescent="0.2">
      <c r="C165" s="2" t="s">
        <v>3318</v>
      </c>
    </row>
    <row r="166" spans="3:3" x14ac:dyDescent="0.2">
      <c r="C166" s="2" t="s">
        <v>3325</v>
      </c>
    </row>
    <row r="167" spans="3:3" x14ac:dyDescent="0.2">
      <c r="C167" s="2" t="s">
        <v>3309</v>
      </c>
    </row>
    <row r="168" spans="3:3" x14ac:dyDescent="0.2">
      <c r="C168" s="2" t="s">
        <v>3314</v>
      </c>
    </row>
    <row r="169" spans="3:3" x14ac:dyDescent="0.2">
      <c r="C169" s="2" t="s">
        <v>3290</v>
      </c>
    </row>
    <row r="170" spans="3:3" x14ac:dyDescent="0.2">
      <c r="C170" s="2" t="s">
        <v>3268</v>
      </c>
    </row>
    <row r="171" spans="3:3" x14ac:dyDescent="0.2">
      <c r="C171" s="2" t="s">
        <v>3288</v>
      </c>
    </row>
    <row r="172" spans="3:3" x14ac:dyDescent="0.2">
      <c r="C172" s="2" t="s">
        <v>3287</v>
      </c>
    </row>
    <row r="173" spans="3:3" x14ac:dyDescent="0.2">
      <c r="C173" s="2" t="s">
        <v>3261</v>
      </c>
    </row>
    <row r="174" spans="3:3" x14ac:dyDescent="0.2">
      <c r="C174" s="2" t="s">
        <v>3274</v>
      </c>
    </row>
    <row r="175" spans="3:3" x14ac:dyDescent="0.2">
      <c r="C175" s="2" t="s">
        <v>3246</v>
      </c>
    </row>
    <row r="176" spans="3:3" x14ac:dyDescent="0.2">
      <c r="C176" s="2" t="s">
        <v>3259</v>
      </c>
    </row>
    <row r="177" spans="3:3" x14ac:dyDescent="0.2">
      <c r="C177" s="2" t="s">
        <v>3266</v>
      </c>
    </row>
    <row r="178" spans="3:3" x14ac:dyDescent="0.2">
      <c r="C178" s="2" t="s">
        <v>3338</v>
      </c>
    </row>
    <row r="179" spans="3:3" x14ac:dyDescent="0.2">
      <c r="C179" s="2" t="s">
        <v>3269</v>
      </c>
    </row>
    <row r="180" spans="3:3" x14ac:dyDescent="0.2">
      <c r="C180" s="2" t="s">
        <v>3243</v>
      </c>
    </row>
    <row r="181" spans="3:3" x14ac:dyDescent="0.2">
      <c r="C181" s="2" t="s">
        <v>3242</v>
      </c>
    </row>
    <row r="182" spans="3:3" x14ac:dyDescent="0.2">
      <c r="C182" s="2" t="s">
        <v>3244</v>
      </c>
    </row>
    <row r="183" spans="3:3" x14ac:dyDescent="0.2">
      <c r="C183" s="2" t="s">
        <v>3389</v>
      </c>
    </row>
    <row r="184" spans="3:3" x14ac:dyDescent="0.2">
      <c r="C184" s="2" t="s">
        <v>3390</v>
      </c>
    </row>
    <row r="185" spans="3:3" x14ac:dyDescent="0.2">
      <c r="C185" s="2" t="s">
        <v>3391</v>
      </c>
    </row>
    <row r="186" spans="3:3" x14ac:dyDescent="0.2">
      <c r="C186" s="2" t="s">
        <v>3256</v>
      </c>
    </row>
    <row r="187" spans="3:3" x14ac:dyDescent="0.2">
      <c r="C187" s="2" t="s">
        <v>3353</v>
      </c>
    </row>
    <row r="188" spans="3:3" x14ac:dyDescent="0.2">
      <c r="C188" s="2" t="s">
        <v>3340</v>
      </c>
    </row>
    <row r="189" spans="3:3" x14ac:dyDescent="0.2">
      <c r="C189" s="2" t="s">
        <v>3351</v>
      </c>
    </row>
    <row r="190" spans="3:3" x14ac:dyDescent="0.2">
      <c r="C190" s="2" t="s">
        <v>3282</v>
      </c>
    </row>
    <row r="191" spans="3:3" x14ac:dyDescent="0.2">
      <c r="C191" s="2" t="s">
        <v>3328</v>
      </c>
    </row>
    <row r="192" spans="3:3" x14ac:dyDescent="0.2">
      <c r="C192" s="2" t="s">
        <v>3317</v>
      </c>
    </row>
    <row r="193" spans="3:3" x14ac:dyDescent="0.2">
      <c r="C193" s="2" t="s">
        <v>3291</v>
      </c>
    </row>
    <row r="194" spans="3:3" x14ac:dyDescent="0.2">
      <c r="C194" s="2" t="s">
        <v>3277</v>
      </c>
    </row>
    <row r="195" spans="3:3" x14ac:dyDescent="0.2">
      <c r="C195" s="2" t="s">
        <v>3289</v>
      </c>
    </row>
    <row r="196" spans="3:3" x14ac:dyDescent="0.2">
      <c r="C196" s="2" t="s">
        <v>3273</v>
      </c>
    </row>
    <row r="197" spans="3:3" x14ac:dyDescent="0.2">
      <c r="C197" s="2" t="s">
        <v>3227</v>
      </c>
    </row>
    <row r="198" spans="3:3" x14ac:dyDescent="0.2">
      <c r="C198" s="2" t="s">
        <v>3331</v>
      </c>
    </row>
    <row r="199" spans="3:3" x14ac:dyDescent="0.2">
      <c r="C199" s="2" t="s">
        <v>3265</v>
      </c>
    </row>
    <row r="200" spans="3:3" x14ac:dyDescent="0.2">
      <c r="C200" s="2" t="s">
        <v>3304</v>
      </c>
    </row>
    <row r="201" spans="3:3" x14ac:dyDescent="0.2">
      <c r="C201" s="2" t="s">
        <v>3293</v>
      </c>
    </row>
    <row r="202" spans="3:3" x14ac:dyDescent="0.2">
      <c r="C202" s="2" t="s">
        <v>3214</v>
      </c>
    </row>
    <row r="203" spans="3:3" x14ac:dyDescent="0.2">
      <c r="C203" s="2" t="s">
        <v>3230</v>
      </c>
    </row>
    <row r="204" spans="3:3" x14ac:dyDescent="0.2">
      <c r="C204" s="2" t="s">
        <v>3221</v>
      </c>
    </row>
    <row r="205" spans="3:3" x14ac:dyDescent="0.2">
      <c r="C205" s="2" t="s">
        <v>3218</v>
      </c>
    </row>
    <row r="206" spans="3:3" x14ac:dyDescent="0.2">
      <c r="C206" s="2" t="s">
        <v>3224</v>
      </c>
    </row>
    <row r="207" spans="3:3" x14ac:dyDescent="0.2">
      <c r="C207" s="2" t="s">
        <v>3222</v>
      </c>
    </row>
    <row r="208" spans="3:3" x14ac:dyDescent="0.2">
      <c r="C208" s="2" t="s">
        <v>3223</v>
      </c>
    </row>
    <row r="209" spans="3:3" x14ac:dyDescent="0.2">
      <c r="C209" s="2" t="s">
        <v>3403</v>
      </c>
    </row>
    <row r="210" spans="3:3" x14ac:dyDescent="0.2">
      <c r="C210" s="2" t="s">
        <v>3257</v>
      </c>
    </row>
    <row r="211" spans="3:3" x14ac:dyDescent="0.2">
      <c r="C211" s="2" t="s">
        <v>3213</v>
      </c>
    </row>
    <row r="212" spans="3:3" x14ac:dyDescent="0.2">
      <c r="C212" s="2" t="s">
        <v>3247</v>
      </c>
    </row>
    <row r="213" spans="3:3" x14ac:dyDescent="0.2">
      <c r="C213" s="2" t="s">
        <v>3205</v>
      </c>
    </row>
    <row r="214" spans="3:3" x14ac:dyDescent="0.2">
      <c r="C214" s="2" t="s">
        <v>3250</v>
      </c>
    </row>
    <row r="215" spans="3:3" x14ac:dyDescent="0.2">
      <c r="C215" s="2" t="s">
        <v>3191</v>
      </c>
    </row>
    <row r="216" spans="3:3" x14ac:dyDescent="0.2">
      <c r="C216" s="2" t="s">
        <v>3193</v>
      </c>
    </row>
    <row r="217" spans="3:3" x14ac:dyDescent="0.2">
      <c r="C217" s="2" t="s">
        <v>3188</v>
      </c>
    </row>
    <row r="218" spans="3:3" x14ac:dyDescent="0.2">
      <c r="C218" s="2" t="s">
        <v>3248</v>
      </c>
    </row>
    <row r="219" spans="3:3" x14ac:dyDescent="0.2">
      <c r="C219" s="2" t="s">
        <v>3199</v>
      </c>
    </row>
    <row r="220" spans="3:3" x14ac:dyDescent="0.2">
      <c r="C220" s="2" t="s">
        <v>3198</v>
      </c>
    </row>
    <row r="221" spans="3:3" x14ac:dyDescent="0.2">
      <c r="C221" s="2" t="s">
        <v>3129</v>
      </c>
    </row>
    <row r="222" spans="3:3" x14ac:dyDescent="0.2">
      <c r="C222" s="2" t="s">
        <v>3174</v>
      </c>
    </row>
    <row r="223" spans="3:3" x14ac:dyDescent="0.2">
      <c r="C223" s="2" t="s">
        <v>3126</v>
      </c>
    </row>
    <row r="224" spans="3:3" x14ac:dyDescent="0.2">
      <c r="C224" s="2" t="s">
        <v>3103</v>
      </c>
    </row>
    <row r="225" spans="3:3" x14ac:dyDescent="0.2">
      <c r="C225" s="2" t="s">
        <v>3123</v>
      </c>
    </row>
    <row r="226" spans="3:3" x14ac:dyDescent="0.2">
      <c r="C226" s="2" t="s">
        <v>3110</v>
      </c>
    </row>
    <row r="227" spans="3:3" x14ac:dyDescent="0.2">
      <c r="C227" s="2" t="s">
        <v>3163</v>
      </c>
    </row>
    <row r="228" spans="3:3" x14ac:dyDescent="0.2">
      <c r="C228" s="2" t="s">
        <v>3200</v>
      </c>
    </row>
    <row r="229" spans="3:3" x14ac:dyDescent="0.2">
      <c r="C229" s="2" t="s">
        <v>3187</v>
      </c>
    </row>
    <row r="230" spans="3:3" x14ac:dyDescent="0.2">
      <c r="C230" s="2" t="s">
        <v>3106</v>
      </c>
    </row>
    <row r="231" spans="3:3" x14ac:dyDescent="0.2">
      <c r="C231" s="2" t="s">
        <v>3107</v>
      </c>
    </row>
    <row r="232" spans="3:3" x14ac:dyDescent="0.2">
      <c r="C232" s="2" t="s">
        <v>3113</v>
      </c>
    </row>
    <row r="233" spans="3:3" x14ac:dyDescent="0.2">
      <c r="C233" s="2" t="s">
        <v>3112</v>
      </c>
    </row>
    <row r="234" spans="3:3" x14ac:dyDescent="0.2">
      <c r="C234" s="2" t="s">
        <v>3119</v>
      </c>
    </row>
    <row r="235" spans="3:3" x14ac:dyDescent="0.2">
      <c r="C235" s="2" t="s">
        <v>3196</v>
      </c>
    </row>
    <row r="236" spans="3:3" x14ac:dyDescent="0.2">
      <c r="C236" s="2" t="s">
        <v>3139</v>
      </c>
    </row>
    <row r="237" spans="3:3" x14ac:dyDescent="0.2">
      <c r="C237" s="2" t="s">
        <v>3135</v>
      </c>
    </row>
    <row r="238" spans="3:3" x14ac:dyDescent="0.2">
      <c r="C238" s="2" t="s">
        <v>3140</v>
      </c>
    </row>
    <row r="239" spans="3:3" x14ac:dyDescent="0.2">
      <c r="C239" s="2" t="s">
        <v>3130</v>
      </c>
    </row>
    <row r="240" spans="3:3" x14ac:dyDescent="0.2">
      <c r="C240" s="2" t="s">
        <v>3142</v>
      </c>
    </row>
    <row r="241" spans="3:3" x14ac:dyDescent="0.2">
      <c r="C241" s="2" t="s">
        <v>3143</v>
      </c>
    </row>
    <row r="242" spans="3:3" x14ac:dyDescent="0.2">
      <c r="C242" s="2" t="s">
        <v>3109</v>
      </c>
    </row>
    <row r="243" spans="3:3" x14ac:dyDescent="0.2">
      <c r="C243" s="2" t="s">
        <v>3157</v>
      </c>
    </row>
    <row r="244" spans="3:3" x14ac:dyDescent="0.2">
      <c r="C244" s="2" t="s">
        <v>3235</v>
      </c>
    </row>
    <row r="245" spans="3:3" x14ac:dyDescent="0.2">
      <c r="C245" s="2" t="s">
        <v>3167</v>
      </c>
    </row>
    <row r="246" spans="3:3" x14ac:dyDescent="0.2">
      <c r="C246" s="2" t="s">
        <v>3095</v>
      </c>
    </row>
    <row r="247" spans="3:3" x14ac:dyDescent="0.2">
      <c r="C247" s="2" t="s">
        <v>3025</v>
      </c>
    </row>
    <row r="248" spans="3:3" x14ac:dyDescent="0.2">
      <c r="C248" s="2" t="s">
        <v>3183</v>
      </c>
    </row>
    <row r="249" spans="3:3" x14ac:dyDescent="0.2">
      <c r="C249" s="2" t="s">
        <v>3152</v>
      </c>
    </row>
    <row r="250" spans="3:3" x14ac:dyDescent="0.2">
      <c r="C250" s="2" t="s">
        <v>3138</v>
      </c>
    </row>
    <row r="251" spans="3:3" x14ac:dyDescent="0.2">
      <c r="C251" s="2" t="s">
        <v>3124</v>
      </c>
    </row>
    <row r="252" spans="3:3" x14ac:dyDescent="0.2">
      <c r="C252" s="2" t="s">
        <v>3153</v>
      </c>
    </row>
    <row r="253" spans="3:3" x14ac:dyDescent="0.2">
      <c r="C253" s="2" t="s">
        <v>3147</v>
      </c>
    </row>
    <row r="254" spans="3:3" x14ac:dyDescent="0.2">
      <c r="C254" s="2" t="s">
        <v>3111</v>
      </c>
    </row>
    <row r="255" spans="3:3" x14ac:dyDescent="0.2">
      <c r="C255" s="2" t="s">
        <v>3134</v>
      </c>
    </row>
    <row r="256" spans="3:3" x14ac:dyDescent="0.2">
      <c r="C256" s="2" t="s">
        <v>3145</v>
      </c>
    </row>
    <row r="257" spans="3:3" x14ac:dyDescent="0.2">
      <c r="C257" s="2" t="s">
        <v>3117</v>
      </c>
    </row>
    <row r="258" spans="3:3" x14ac:dyDescent="0.2">
      <c r="C258" s="2" t="s">
        <v>3154</v>
      </c>
    </row>
    <row r="259" spans="3:3" x14ac:dyDescent="0.2">
      <c r="C259" s="2" t="s">
        <v>3181</v>
      </c>
    </row>
    <row r="260" spans="3:3" x14ac:dyDescent="0.2">
      <c r="C260" s="2" t="s">
        <v>3030</v>
      </c>
    </row>
    <row r="261" spans="3:3" x14ac:dyDescent="0.2">
      <c r="C261" s="2" t="s">
        <v>3073</v>
      </c>
    </row>
    <row r="262" spans="3:3" x14ac:dyDescent="0.2">
      <c r="C262" s="2" t="s">
        <v>3029</v>
      </c>
    </row>
    <row r="263" spans="3:3" x14ac:dyDescent="0.2">
      <c r="C263" s="2" t="s">
        <v>3038</v>
      </c>
    </row>
    <row r="264" spans="3:3" x14ac:dyDescent="0.2">
      <c r="C264" s="2" t="s">
        <v>3085</v>
      </c>
    </row>
    <row r="265" spans="3:3" x14ac:dyDescent="0.2">
      <c r="C265" s="2" t="s">
        <v>3054</v>
      </c>
    </row>
    <row r="266" spans="3:3" x14ac:dyDescent="0.2">
      <c r="C266" s="2" t="s">
        <v>3040</v>
      </c>
    </row>
    <row r="267" spans="3:3" x14ac:dyDescent="0.2">
      <c r="C267" s="2" t="s">
        <v>3078</v>
      </c>
    </row>
    <row r="268" spans="3:3" x14ac:dyDescent="0.2">
      <c r="C268" s="2" t="s">
        <v>3059</v>
      </c>
    </row>
    <row r="269" spans="3:3" x14ac:dyDescent="0.2">
      <c r="C269" s="2" t="s">
        <v>3028</v>
      </c>
    </row>
    <row r="270" spans="3:3" x14ac:dyDescent="0.2">
      <c r="C270" s="2" t="s">
        <v>3166</v>
      </c>
    </row>
    <row r="271" spans="3:3" x14ac:dyDescent="0.2">
      <c r="C271" s="2" t="s">
        <v>3097</v>
      </c>
    </row>
    <row r="272" spans="3:3" x14ac:dyDescent="0.2">
      <c r="C272" s="2" t="s">
        <v>3172</v>
      </c>
    </row>
    <row r="273" spans="3:3" x14ac:dyDescent="0.2">
      <c r="C273" s="2" t="s">
        <v>3175</v>
      </c>
    </row>
    <row r="274" spans="3:3" x14ac:dyDescent="0.2">
      <c r="C274" s="2" t="s">
        <v>3079</v>
      </c>
    </row>
    <row r="275" spans="3:3" x14ac:dyDescent="0.2">
      <c r="C275" s="2" t="s">
        <v>3056</v>
      </c>
    </row>
    <row r="276" spans="3:3" x14ac:dyDescent="0.2">
      <c r="C276" s="2" t="s">
        <v>3048</v>
      </c>
    </row>
    <row r="277" spans="3:3" x14ac:dyDescent="0.2">
      <c r="C277" s="2" t="s">
        <v>3083</v>
      </c>
    </row>
    <row r="278" spans="3:3" x14ac:dyDescent="0.2">
      <c r="C278" s="2" t="s">
        <v>3060</v>
      </c>
    </row>
    <row r="279" spans="3:3" x14ac:dyDescent="0.2">
      <c r="C279" s="2" t="s">
        <v>3076</v>
      </c>
    </row>
    <row r="280" spans="3:3" x14ac:dyDescent="0.2">
      <c r="C280" s="2" t="s">
        <v>3069</v>
      </c>
    </row>
    <row r="281" spans="3:3" x14ac:dyDescent="0.2">
      <c r="C281" s="2" t="s">
        <v>3080</v>
      </c>
    </row>
    <row r="282" spans="3:3" x14ac:dyDescent="0.2">
      <c r="C282" s="2" t="s">
        <v>3074</v>
      </c>
    </row>
    <row r="283" spans="3:3" x14ac:dyDescent="0.2">
      <c r="C283" s="2" t="s">
        <v>3070</v>
      </c>
    </row>
    <row r="284" spans="3:3" x14ac:dyDescent="0.2">
      <c r="C284" s="2" t="s">
        <v>3072</v>
      </c>
    </row>
    <row r="285" spans="3:3" x14ac:dyDescent="0.2">
      <c r="C285" s="2" t="s">
        <v>3067</v>
      </c>
    </row>
    <row r="286" spans="3:3" x14ac:dyDescent="0.2">
      <c r="C286" s="2" t="s">
        <v>3063</v>
      </c>
    </row>
    <row r="287" spans="3:3" x14ac:dyDescent="0.2">
      <c r="C287" s="2" t="s">
        <v>3049</v>
      </c>
    </row>
    <row r="288" spans="3:3" x14ac:dyDescent="0.2">
      <c r="C288" s="2" t="s">
        <v>3718</v>
      </c>
    </row>
    <row r="289" spans="3:3" x14ac:dyDescent="0.2">
      <c r="C289" s="2" t="s">
        <v>3719</v>
      </c>
    </row>
    <row r="290" spans="3:3" x14ac:dyDescent="0.2">
      <c r="C290" s="2" t="s">
        <v>3720</v>
      </c>
    </row>
    <row r="291" spans="3:3" x14ac:dyDescent="0.2">
      <c r="C291" s="2" t="s">
        <v>3721</v>
      </c>
    </row>
    <row r="292" spans="3:3" x14ac:dyDescent="0.2">
      <c r="C292" s="2" t="s">
        <v>3722</v>
      </c>
    </row>
    <row r="293" spans="3:3" x14ac:dyDescent="0.2">
      <c r="C293" s="2" t="s">
        <v>3723</v>
      </c>
    </row>
    <row r="294" spans="3:3" x14ac:dyDescent="0.2">
      <c r="C294" s="2" t="s">
        <v>3724</v>
      </c>
    </row>
    <row r="295" spans="3:3" x14ac:dyDescent="0.2">
      <c r="C295" s="2" t="s">
        <v>3725</v>
      </c>
    </row>
    <row r="296" spans="3:3" x14ac:dyDescent="0.2">
      <c r="C296" s="2" t="s">
        <v>3726</v>
      </c>
    </row>
    <row r="297" spans="3:3" x14ac:dyDescent="0.2">
      <c r="C297" s="2" t="s">
        <v>3727</v>
      </c>
    </row>
    <row r="298" spans="3:3" x14ac:dyDescent="0.2">
      <c r="C298" s="2" t="s">
        <v>3728</v>
      </c>
    </row>
    <row r="299" spans="3:3" x14ac:dyDescent="0.2">
      <c r="C299" s="2" t="s">
        <v>3729</v>
      </c>
    </row>
    <row r="300" spans="3:3" x14ac:dyDescent="0.2">
      <c r="C300" s="2" t="s">
        <v>3730</v>
      </c>
    </row>
    <row r="301" spans="3:3" x14ac:dyDescent="0.2">
      <c r="C301" s="2" t="s">
        <v>3731</v>
      </c>
    </row>
    <row r="302" spans="3:3" x14ac:dyDescent="0.2">
      <c r="C302" s="2" t="s">
        <v>3732</v>
      </c>
    </row>
    <row r="303" spans="3:3" x14ac:dyDescent="0.2">
      <c r="C303" s="2" t="s">
        <v>3733</v>
      </c>
    </row>
    <row r="304" spans="3:3" x14ac:dyDescent="0.2">
      <c r="C304" s="2" t="s">
        <v>3734</v>
      </c>
    </row>
    <row r="305" spans="3:3" x14ac:dyDescent="0.2">
      <c r="C305" s="2" t="s">
        <v>3735</v>
      </c>
    </row>
    <row r="306" spans="3:3" x14ac:dyDescent="0.2">
      <c r="C306" s="2" t="s">
        <v>3736</v>
      </c>
    </row>
    <row r="307" spans="3:3" x14ac:dyDescent="0.2">
      <c r="C307" s="2" t="s">
        <v>3737</v>
      </c>
    </row>
    <row r="308" spans="3:3" x14ac:dyDescent="0.2">
      <c r="C308" s="2" t="s">
        <v>3738</v>
      </c>
    </row>
    <row r="309" spans="3:3" x14ac:dyDescent="0.2">
      <c r="C309" s="2" t="s">
        <v>3739</v>
      </c>
    </row>
    <row r="310" spans="3:3" x14ac:dyDescent="0.2">
      <c r="C310" s="2" t="s">
        <v>3740</v>
      </c>
    </row>
    <row r="311" spans="3:3" x14ac:dyDescent="0.2">
      <c r="C311" s="2" t="s">
        <v>3741</v>
      </c>
    </row>
    <row r="312" spans="3:3" x14ac:dyDescent="0.2">
      <c r="C312" s="2" t="s">
        <v>3742</v>
      </c>
    </row>
    <row r="313" spans="3:3" x14ac:dyDescent="0.2">
      <c r="C313" s="2" t="s">
        <v>3743</v>
      </c>
    </row>
    <row r="314" spans="3:3" x14ac:dyDescent="0.2">
      <c r="C314" s="2" t="s">
        <v>3744</v>
      </c>
    </row>
    <row r="315" spans="3:3" x14ac:dyDescent="0.2">
      <c r="C315" s="2" t="s">
        <v>3745</v>
      </c>
    </row>
    <row r="316" spans="3:3" x14ac:dyDescent="0.2">
      <c r="C316" s="2" t="s">
        <v>3746</v>
      </c>
    </row>
    <row r="317" spans="3:3" x14ac:dyDescent="0.2">
      <c r="C317" s="2" t="s">
        <v>3747</v>
      </c>
    </row>
    <row r="318" spans="3:3" x14ac:dyDescent="0.2">
      <c r="C318" s="2" t="s">
        <v>3748</v>
      </c>
    </row>
    <row r="319" spans="3:3" x14ac:dyDescent="0.2">
      <c r="C319" s="2" t="s">
        <v>3749</v>
      </c>
    </row>
    <row r="320" spans="3:3" x14ac:dyDescent="0.2">
      <c r="C320" s="2" t="s">
        <v>3750</v>
      </c>
    </row>
    <row r="321" spans="3:3" x14ac:dyDescent="0.2">
      <c r="C321" s="2" t="s">
        <v>3751</v>
      </c>
    </row>
    <row r="322" spans="3:3" x14ac:dyDescent="0.2">
      <c r="C322" s="2" t="s">
        <v>3752</v>
      </c>
    </row>
    <row r="323" spans="3:3" x14ac:dyDescent="0.2">
      <c r="C323" s="2" t="s">
        <v>3753</v>
      </c>
    </row>
    <row r="324" spans="3:3" x14ac:dyDescent="0.2">
      <c r="C324" s="2" t="s">
        <v>3754</v>
      </c>
    </row>
    <row r="325" spans="3:3" x14ac:dyDescent="0.2">
      <c r="C325" s="2" t="s">
        <v>3755</v>
      </c>
    </row>
    <row r="326" spans="3:3" x14ac:dyDescent="0.2">
      <c r="C326" s="2" t="s">
        <v>3756</v>
      </c>
    </row>
    <row r="327" spans="3:3" x14ac:dyDescent="0.2">
      <c r="C327" s="2" t="s">
        <v>3757</v>
      </c>
    </row>
    <row r="328" spans="3:3" x14ac:dyDescent="0.2">
      <c r="C328" s="2" t="s">
        <v>3758</v>
      </c>
    </row>
    <row r="329" spans="3:3" x14ac:dyDescent="0.2">
      <c r="C329" s="2" t="s">
        <v>3759</v>
      </c>
    </row>
    <row r="330" spans="3:3" x14ac:dyDescent="0.2">
      <c r="C330" s="2" t="s">
        <v>3760</v>
      </c>
    </row>
    <row r="331" spans="3:3" x14ac:dyDescent="0.2">
      <c r="C331" s="2" t="s">
        <v>3761</v>
      </c>
    </row>
    <row r="332" spans="3:3" x14ac:dyDescent="0.2">
      <c r="C332" s="2" t="s">
        <v>3762</v>
      </c>
    </row>
    <row r="333" spans="3:3" x14ac:dyDescent="0.2">
      <c r="C333" s="2" t="s">
        <v>3763</v>
      </c>
    </row>
    <row r="334" spans="3:3" x14ac:dyDescent="0.2">
      <c r="C334" s="2" t="s">
        <v>3764</v>
      </c>
    </row>
    <row r="335" spans="3:3" x14ac:dyDescent="0.2">
      <c r="C335" s="2" t="s">
        <v>3765</v>
      </c>
    </row>
    <row r="336" spans="3:3" x14ac:dyDescent="0.2">
      <c r="C336" s="2" t="s">
        <v>3766</v>
      </c>
    </row>
    <row r="337" spans="3:3" x14ac:dyDescent="0.2">
      <c r="C337" s="2" t="s">
        <v>3767</v>
      </c>
    </row>
    <row r="338" spans="3:3" x14ac:dyDescent="0.2">
      <c r="C338" s="2" t="s">
        <v>3768</v>
      </c>
    </row>
    <row r="339" spans="3:3" x14ac:dyDescent="0.2">
      <c r="C339" s="2" t="s">
        <v>3769</v>
      </c>
    </row>
    <row r="340" spans="3:3" x14ac:dyDescent="0.2">
      <c r="C340" s="2" t="s">
        <v>3770</v>
      </c>
    </row>
    <row r="341" spans="3:3" x14ac:dyDescent="0.2">
      <c r="C341" s="2" t="s">
        <v>3771</v>
      </c>
    </row>
    <row r="342" spans="3:3" x14ac:dyDescent="0.2">
      <c r="C342" s="2" t="s">
        <v>3772</v>
      </c>
    </row>
    <row r="343" spans="3:3" x14ac:dyDescent="0.2">
      <c r="C343" s="2" t="s">
        <v>3773</v>
      </c>
    </row>
    <row r="344" spans="3:3" x14ac:dyDescent="0.2">
      <c r="C344" s="2" t="s">
        <v>3774</v>
      </c>
    </row>
    <row r="345" spans="3:3" x14ac:dyDescent="0.2">
      <c r="C345" s="2" t="s">
        <v>3775</v>
      </c>
    </row>
    <row r="346" spans="3:3" x14ac:dyDescent="0.2">
      <c r="C346" s="2" t="s">
        <v>3776</v>
      </c>
    </row>
    <row r="347" spans="3:3" x14ac:dyDescent="0.2">
      <c r="C347" s="2" t="s">
        <v>3777</v>
      </c>
    </row>
    <row r="348" spans="3:3" x14ac:dyDescent="0.2">
      <c r="C348" s="2" t="s">
        <v>3778</v>
      </c>
    </row>
    <row r="349" spans="3:3" x14ac:dyDescent="0.2">
      <c r="C349" s="2" t="s">
        <v>3779</v>
      </c>
    </row>
    <row r="350" spans="3:3" x14ac:dyDescent="0.2">
      <c r="C350" s="2" t="s">
        <v>3780</v>
      </c>
    </row>
    <row r="351" spans="3:3" x14ac:dyDescent="0.2">
      <c r="C351" s="2" t="s">
        <v>3781</v>
      </c>
    </row>
    <row r="352" spans="3:3" x14ac:dyDescent="0.2">
      <c r="C352" s="2" t="s">
        <v>3782</v>
      </c>
    </row>
    <row r="353" spans="3:3" x14ac:dyDescent="0.2">
      <c r="C353" s="2" t="s">
        <v>3783</v>
      </c>
    </row>
    <row r="354" spans="3:3" x14ac:dyDescent="0.2">
      <c r="C354" s="2" t="s">
        <v>3784</v>
      </c>
    </row>
    <row r="355" spans="3:3" x14ac:dyDescent="0.2">
      <c r="C355" s="2" t="s">
        <v>3785</v>
      </c>
    </row>
    <row r="356" spans="3:3" x14ac:dyDescent="0.2">
      <c r="C356" s="2" t="s">
        <v>3786</v>
      </c>
    </row>
    <row r="357" spans="3:3" x14ac:dyDescent="0.2">
      <c r="C357" s="2" t="s">
        <v>3787</v>
      </c>
    </row>
    <row r="358" spans="3:3" x14ac:dyDescent="0.2">
      <c r="C358" s="2" t="s">
        <v>3788</v>
      </c>
    </row>
    <row r="359" spans="3:3" x14ac:dyDescent="0.2">
      <c r="C359" s="2" t="s">
        <v>3789</v>
      </c>
    </row>
    <row r="360" spans="3:3" x14ac:dyDescent="0.2">
      <c r="C360" s="2" t="s">
        <v>3790</v>
      </c>
    </row>
    <row r="361" spans="3:3" x14ac:dyDescent="0.2">
      <c r="C361" s="2" t="s">
        <v>3791</v>
      </c>
    </row>
    <row r="362" spans="3:3" x14ac:dyDescent="0.2">
      <c r="C362" s="2" t="s">
        <v>3792</v>
      </c>
    </row>
    <row r="363" spans="3:3" x14ac:dyDescent="0.2">
      <c r="C363" s="2" t="s">
        <v>3372</v>
      </c>
    </row>
    <row r="364" spans="3:3" x14ac:dyDescent="0.2">
      <c r="C364" s="2" t="s">
        <v>3400</v>
      </c>
    </row>
    <row r="365" spans="3:3" x14ac:dyDescent="0.2">
      <c r="C365" s="2" t="s">
        <v>3793</v>
      </c>
    </row>
    <row r="366" spans="3:3" x14ac:dyDescent="0.2">
      <c r="C366" s="2" t="s">
        <v>3397</v>
      </c>
    </row>
    <row r="367" spans="3:3" x14ac:dyDescent="0.2">
      <c r="C367" s="2" t="s">
        <v>3398</v>
      </c>
    </row>
    <row r="368" spans="3:3" x14ac:dyDescent="0.2">
      <c r="C368" s="2" t="s">
        <v>3395</v>
      </c>
    </row>
    <row r="369" spans="3:3" x14ac:dyDescent="0.2">
      <c r="C369" s="2" t="s">
        <v>3381</v>
      </c>
    </row>
    <row r="370" spans="3:3" x14ac:dyDescent="0.2">
      <c r="C370" s="2" t="s">
        <v>3794</v>
      </c>
    </row>
    <row r="371" spans="3:3" x14ac:dyDescent="0.2">
      <c r="C371" s="2" t="s">
        <v>3396</v>
      </c>
    </row>
    <row r="372" spans="3:3" x14ac:dyDescent="0.2">
      <c r="C372" s="2" t="s">
        <v>3795</v>
      </c>
    </row>
    <row r="373" spans="3:3" x14ac:dyDescent="0.2">
      <c r="C373" s="2" t="s">
        <v>3796</v>
      </c>
    </row>
    <row r="374" spans="3:3" x14ac:dyDescent="0.2">
      <c r="C374" s="2" t="s">
        <v>3401</v>
      </c>
    </row>
    <row r="375" spans="3:3" x14ac:dyDescent="0.2">
      <c r="C375" s="2" t="s">
        <v>3797</v>
      </c>
    </row>
    <row r="376" spans="3:3" x14ac:dyDescent="0.2">
      <c r="C376" s="2" t="s">
        <v>3360</v>
      </c>
    </row>
    <row r="377" spans="3:3" x14ac:dyDescent="0.2">
      <c r="C377" s="2" t="s">
        <v>3378</v>
      </c>
    </row>
    <row r="378" spans="3:3" x14ac:dyDescent="0.2">
      <c r="C378" s="2" t="s">
        <v>3370</v>
      </c>
    </row>
    <row r="379" spans="3:3" x14ac:dyDescent="0.2">
      <c r="C379" s="2" t="s">
        <v>3380</v>
      </c>
    </row>
    <row r="380" spans="3:3" x14ac:dyDescent="0.2">
      <c r="C380" s="2" t="s">
        <v>3392</v>
      </c>
    </row>
    <row r="381" spans="3:3" x14ac:dyDescent="0.2">
      <c r="C381" s="2" t="s">
        <v>3363</v>
      </c>
    </row>
    <row r="382" spans="3:3" x14ac:dyDescent="0.2">
      <c r="C382" s="2" t="s">
        <v>3369</v>
      </c>
    </row>
    <row r="383" spans="3:3" x14ac:dyDescent="0.2">
      <c r="C383" s="2" t="s">
        <v>3361</v>
      </c>
    </row>
    <row r="384" spans="3:3" x14ac:dyDescent="0.2">
      <c r="C384" s="2" t="s">
        <v>3376</v>
      </c>
    </row>
    <row r="385" spans="3:3" x14ac:dyDescent="0.2">
      <c r="C385" s="2" t="s">
        <v>3347</v>
      </c>
    </row>
    <row r="386" spans="3:3" x14ac:dyDescent="0.2">
      <c r="C386" s="2" t="s">
        <v>3336</v>
      </c>
    </row>
    <row r="387" spans="3:3" x14ac:dyDescent="0.2">
      <c r="C387" s="2" t="s">
        <v>3310</v>
      </c>
    </row>
    <row r="388" spans="3:3" x14ac:dyDescent="0.2">
      <c r="C388" s="2" t="s">
        <v>3297</v>
      </c>
    </row>
    <row r="389" spans="3:3" x14ac:dyDescent="0.2">
      <c r="C389" s="2" t="s">
        <v>3337</v>
      </c>
    </row>
    <row r="390" spans="3:3" x14ac:dyDescent="0.2">
      <c r="C390" s="2" t="s">
        <v>3334</v>
      </c>
    </row>
    <row r="391" spans="3:3" x14ac:dyDescent="0.2">
      <c r="C391" s="2" t="s">
        <v>3300</v>
      </c>
    </row>
    <row r="392" spans="3:3" x14ac:dyDescent="0.2">
      <c r="C392" s="2" t="s">
        <v>3303</v>
      </c>
    </row>
    <row r="393" spans="3:3" x14ac:dyDescent="0.2">
      <c r="C393" s="2" t="s">
        <v>3364</v>
      </c>
    </row>
    <row r="394" spans="3:3" x14ac:dyDescent="0.2">
      <c r="C394" s="2" t="s">
        <v>3355</v>
      </c>
    </row>
    <row r="395" spans="3:3" x14ac:dyDescent="0.2">
      <c r="C395" s="2" t="s">
        <v>3354</v>
      </c>
    </row>
    <row r="396" spans="3:3" x14ac:dyDescent="0.2">
      <c r="C396" s="2" t="s">
        <v>3349</v>
      </c>
    </row>
    <row r="397" spans="3:3" x14ac:dyDescent="0.2">
      <c r="C397" s="2" t="s">
        <v>3344</v>
      </c>
    </row>
    <row r="398" spans="3:3" x14ac:dyDescent="0.2">
      <c r="C398" s="2" t="s">
        <v>3385</v>
      </c>
    </row>
    <row r="399" spans="3:3" x14ac:dyDescent="0.2">
      <c r="C399" s="2" t="s">
        <v>3388</v>
      </c>
    </row>
    <row r="400" spans="3:3" x14ac:dyDescent="0.2">
      <c r="C400" s="2" t="s">
        <v>3357</v>
      </c>
    </row>
    <row r="401" spans="3:3" x14ac:dyDescent="0.2">
      <c r="C401" s="2" t="s">
        <v>3387</v>
      </c>
    </row>
    <row r="402" spans="3:3" x14ac:dyDescent="0.2">
      <c r="C402" s="2" t="s">
        <v>3315</v>
      </c>
    </row>
    <row r="403" spans="3:3" x14ac:dyDescent="0.2">
      <c r="C403" s="2" t="s">
        <v>3324</v>
      </c>
    </row>
    <row r="404" spans="3:3" x14ac:dyDescent="0.2">
      <c r="C404" s="2" t="s">
        <v>3316</v>
      </c>
    </row>
    <row r="405" spans="3:3" x14ac:dyDescent="0.2">
      <c r="C405" s="2" t="s">
        <v>3319</v>
      </c>
    </row>
    <row r="406" spans="3:3" x14ac:dyDescent="0.2">
      <c r="C406" s="2" t="s">
        <v>3342</v>
      </c>
    </row>
    <row r="407" spans="3:3" x14ac:dyDescent="0.2">
      <c r="C407" s="2" t="s">
        <v>3284</v>
      </c>
    </row>
    <row r="408" spans="3:3" x14ac:dyDescent="0.2">
      <c r="C408" s="2" t="s">
        <v>3286</v>
      </c>
    </row>
    <row r="409" spans="3:3" x14ac:dyDescent="0.2">
      <c r="C409" s="2" t="s">
        <v>3323</v>
      </c>
    </row>
    <row r="410" spans="3:3" x14ac:dyDescent="0.2">
      <c r="C410" s="2" t="s">
        <v>3329</v>
      </c>
    </row>
    <row r="411" spans="3:3" x14ac:dyDescent="0.2">
      <c r="C411" s="2" t="s">
        <v>3283</v>
      </c>
    </row>
    <row r="412" spans="3:3" x14ac:dyDescent="0.2">
      <c r="C412" s="2" t="s">
        <v>3285</v>
      </c>
    </row>
    <row r="413" spans="3:3" x14ac:dyDescent="0.2">
      <c r="C413" s="2" t="s">
        <v>3292</v>
      </c>
    </row>
    <row r="414" spans="3:3" x14ac:dyDescent="0.2">
      <c r="C414" s="2" t="s">
        <v>3294</v>
      </c>
    </row>
    <row r="415" spans="3:3" x14ac:dyDescent="0.2">
      <c r="C415" s="2" t="s">
        <v>3267</v>
      </c>
    </row>
    <row r="416" spans="3:3" x14ac:dyDescent="0.2">
      <c r="C416" s="2" t="s">
        <v>3270</v>
      </c>
    </row>
    <row r="417" spans="3:3" x14ac:dyDescent="0.2">
      <c r="C417" s="2" t="s">
        <v>3321</v>
      </c>
    </row>
    <row r="418" spans="3:3" x14ac:dyDescent="0.2">
      <c r="C418" s="2" t="s">
        <v>3271</v>
      </c>
    </row>
    <row r="419" spans="3:3" x14ac:dyDescent="0.2">
      <c r="C419" s="2" t="s">
        <v>3263</v>
      </c>
    </row>
    <row r="420" spans="3:3" x14ac:dyDescent="0.2">
      <c r="C420" s="2" t="s">
        <v>3238</v>
      </c>
    </row>
    <row r="421" spans="3:3" x14ac:dyDescent="0.2">
      <c r="C421" s="2" t="s">
        <v>3258</v>
      </c>
    </row>
    <row r="422" spans="3:3" x14ac:dyDescent="0.2">
      <c r="C422" s="2" t="s">
        <v>3241</v>
      </c>
    </row>
    <row r="423" spans="3:3" x14ac:dyDescent="0.2">
      <c r="C423" s="2" t="s">
        <v>3245</v>
      </c>
    </row>
    <row r="424" spans="3:3" x14ac:dyDescent="0.2">
      <c r="C424" s="2" t="s">
        <v>3239</v>
      </c>
    </row>
    <row r="425" spans="3:3" x14ac:dyDescent="0.2">
      <c r="C425" s="2" t="s">
        <v>3332</v>
      </c>
    </row>
    <row r="426" spans="3:3" x14ac:dyDescent="0.2">
      <c r="C426" s="2" t="s">
        <v>3343</v>
      </c>
    </row>
    <row r="427" spans="3:3" x14ac:dyDescent="0.2">
      <c r="C427" s="2" t="s">
        <v>3330</v>
      </c>
    </row>
    <row r="428" spans="3:3" x14ac:dyDescent="0.2">
      <c r="C428" s="2" t="s">
        <v>3278</v>
      </c>
    </row>
    <row r="429" spans="3:3" x14ac:dyDescent="0.2">
      <c r="C429" s="2" t="s">
        <v>3326</v>
      </c>
    </row>
    <row r="430" spans="3:3" x14ac:dyDescent="0.2">
      <c r="C430" s="2" t="s">
        <v>3312</v>
      </c>
    </row>
    <row r="431" spans="3:3" x14ac:dyDescent="0.2">
      <c r="C431" s="2" t="s">
        <v>3313</v>
      </c>
    </row>
    <row r="432" spans="3:3" x14ac:dyDescent="0.2">
      <c r="C432" s="2" t="s">
        <v>3305</v>
      </c>
    </row>
    <row r="433" spans="3:3" x14ac:dyDescent="0.2">
      <c r="C433" s="2" t="s">
        <v>3276</v>
      </c>
    </row>
    <row r="434" spans="3:3" x14ac:dyDescent="0.2">
      <c r="C434" s="2" t="s">
        <v>3308</v>
      </c>
    </row>
    <row r="435" spans="3:3" x14ac:dyDescent="0.2">
      <c r="C435" s="2" t="s">
        <v>3279</v>
      </c>
    </row>
    <row r="436" spans="3:3" x14ac:dyDescent="0.2">
      <c r="C436" s="2" t="s">
        <v>3311</v>
      </c>
    </row>
    <row r="437" spans="3:3" x14ac:dyDescent="0.2">
      <c r="C437" s="2" t="s">
        <v>3708</v>
      </c>
    </row>
    <row r="438" spans="3:3" x14ac:dyDescent="0.2">
      <c r="C438" s="2" t="s">
        <v>3295</v>
      </c>
    </row>
    <row r="439" spans="3:3" x14ac:dyDescent="0.2">
      <c r="C439" s="2" t="s">
        <v>3272</v>
      </c>
    </row>
    <row r="440" spans="3:3" x14ac:dyDescent="0.2">
      <c r="C440" s="2" t="s">
        <v>3296</v>
      </c>
    </row>
    <row r="441" spans="3:3" x14ac:dyDescent="0.2">
      <c r="C441" s="2" t="s">
        <v>3281</v>
      </c>
    </row>
    <row r="442" spans="3:3" x14ac:dyDescent="0.2">
      <c r="C442" s="2" t="s">
        <v>3260</v>
      </c>
    </row>
    <row r="443" spans="3:3" x14ac:dyDescent="0.2">
      <c r="C443" s="2" t="s">
        <v>3264</v>
      </c>
    </row>
    <row r="444" spans="3:3" x14ac:dyDescent="0.2">
      <c r="C444" s="2" t="s">
        <v>3240</v>
      </c>
    </row>
    <row r="445" spans="3:3" x14ac:dyDescent="0.2">
      <c r="C445" s="2" t="s">
        <v>3228</v>
      </c>
    </row>
    <row r="446" spans="3:3" x14ac:dyDescent="0.2">
      <c r="C446" s="2" t="s">
        <v>3226</v>
      </c>
    </row>
    <row r="447" spans="3:3" x14ac:dyDescent="0.2">
      <c r="C447" s="2" t="s">
        <v>3209</v>
      </c>
    </row>
    <row r="448" spans="3:3" x14ac:dyDescent="0.2">
      <c r="C448" s="2" t="s">
        <v>3220</v>
      </c>
    </row>
    <row r="449" spans="3:3" x14ac:dyDescent="0.2">
      <c r="C449" s="2" t="s">
        <v>3229</v>
      </c>
    </row>
    <row r="450" spans="3:3" x14ac:dyDescent="0.2">
      <c r="C450" s="2" t="s">
        <v>3231</v>
      </c>
    </row>
    <row r="451" spans="3:3" x14ac:dyDescent="0.2">
      <c r="C451" s="2" t="s">
        <v>3307</v>
      </c>
    </row>
    <row r="452" spans="3:3" x14ac:dyDescent="0.2">
      <c r="C452" s="2" t="s">
        <v>3208</v>
      </c>
    </row>
    <row r="453" spans="3:3" x14ac:dyDescent="0.2">
      <c r="C453" s="2" t="s">
        <v>3215</v>
      </c>
    </row>
    <row r="454" spans="3:3" x14ac:dyDescent="0.2">
      <c r="C454" s="2" t="s">
        <v>3210</v>
      </c>
    </row>
    <row r="455" spans="3:3" x14ac:dyDescent="0.2">
      <c r="C455" s="2" t="s">
        <v>3211</v>
      </c>
    </row>
    <row r="456" spans="3:3" x14ac:dyDescent="0.2">
      <c r="C456" s="2" t="s">
        <v>3216</v>
      </c>
    </row>
    <row r="457" spans="3:3" x14ac:dyDescent="0.2">
      <c r="C457" s="2" t="s">
        <v>3212</v>
      </c>
    </row>
    <row r="458" spans="3:3" x14ac:dyDescent="0.2">
      <c r="C458" s="2" t="s">
        <v>3217</v>
      </c>
    </row>
    <row r="459" spans="3:3" x14ac:dyDescent="0.2">
      <c r="C459" s="2" t="s">
        <v>3202</v>
      </c>
    </row>
    <row r="460" spans="3:3" x14ac:dyDescent="0.2">
      <c r="C460" s="2" t="s">
        <v>3203</v>
      </c>
    </row>
    <row r="461" spans="3:3" x14ac:dyDescent="0.2">
      <c r="C461" s="2" t="s">
        <v>3255</v>
      </c>
    </row>
    <row r="462" spans="3:3" x14ac:dyDescent="0.2">
      <c r="C462" s="2" t="s">
        <v>3262</v>
      </c>
    </row>
    <row r="463" spans="3:3" x14ac:dyDescent="0.2">
      <c r="C463" s="2" t="s">
        <v>3253</v>
      </c>
    </row>
    <row r="464" spans="3:3" x14ac:dyDescent="0.2">
      <c r="C464" s="2" t="s">
        <v>3195</v>
      </c>
    </row>
    <row r="465" spans="3:3" x14ac:dyDescent="0.2">
      <c r="C465" s="2" t="s">
        <v>3234</v>
      </c>
    </row>
    <row r="466" spans="3:3" x14ac:dyDescent="0.2">
      <c r="C466" s="2" t="s">
        <v>3206</v>
      </c>
    </row>
    <row r="467" spans="3:3" x14ac:dyDescent="0.2">
      <c r="C467" s="2" t="s">
        <v>3207</v>
      </c>
    </row>
    <row r="468" spans="3:3" x14ac:dyDescent="0.2">
      <c r="C468" s="2" t="s">
        <v>3251</v>
      </c>
    </row>
    <row r="469" spans="3:3" x14ac:dyDescent="0.2">
      <c r="C469" s="2" t="s">
        <v>3237</v>
      </c>
    </row>
    <row r="470" spans="3:3" x14ac:dyDescent="0.2">
      <c r="C470" s="2" t="s">
        <v>3232</v>
      </c>
    </row>
    <row r="471" spans="3:3" x14ac:dyDescent="0.2">
      <c r="C471" s="2" t="s">
        <v>3192</v>
      </c>
    </row>
    <row r="472" spans="3:3" x14ac:dyDescent="0.2">
      <c r="C472" s="2" t="s">
        <v>3178</v>
      </c>
    </row>
    <row r="473" spans="3:3" x14ac:dyDescent="0.2">
      <c r="C473" s="2" t="s">
        <v>3236</v>
      </c>
    </row>
    <row r="474" spans="3:3" x14ac:dyDescent="0.2">
      <c r="C474" s="2" t="s">
        <v>3194</v>
      </c>
    </row>
    <row r="475" spans="3:3" x14ac:dyDescent="0.2">
      <c r="C475" s="2" t="s">
        <v>3249</v>
      </c>
    </row>
    <row r="476" spans="3:3" x14ac:dyDescent="0.2">
      <c r="C476" s="2" t="s">
        <v>3252</v>
      </c>
    </row>
    <row r="477" spans="3:3" x14ac:dyDescent="0.2">
      <c r="C477" s="2" t="s">
        <v>3204</v>
      </c>
    </row>
    <row r="478" spans="3:3" x14ac:dyDescent="0.2">
      <c r="C478" s="2" t="s">
        <v>3186</v>
      </c>
    </row>
    <row r="479" spans="3:3" x14ac:dyDescent="0.2">
      <c r="C479" s="2" t="s">
        <v>3189</v>
      </c>
    </row>
    <row r="480" spans="3:3" x14ac:dyDescent="0.2">
      <c r="C480" s="2" t="s">
        <v>3185</v>
      </c>
    </row>
    <row r="481" spans="3:3" x14ac:dyDescent="0.2">
      <c r="C481" s="2" t="s">
        <v>3102</v>
      </c>
    </row>
    <row r="482" spans="3:3" x14ac:dyDescent="0.2">
      <c r="C482" s="2" t="s">
        <v>3177</v>
      </c>
    </row>
    <row r="483" spans="3:3" x14ac:dyDescent="0.2">
      <c r="C483" s="2" t="s">
        <v>3173</v>
      </c>
    </row>
    <row r="484" spans="3:3" x14ac:dyDescent="0.2">
      <c r="C484" s="2" t="s">
        <v>3176</v>
      </c>
    </row>
    <row r="485" spans="3:3" x14ac:dyDescent="0.2">
      <c r="C485" s="2" t="s">
        <v>3104</v>
      </c>
    </row>
    <row r="486" spans="3:3" x14ac:dyDescent="0.2">
      <c r="C486" s="2" t="s">
        <v>3132</v>
      </c>
    </row>
    <row r="487" spans="3:3" x14ac:dyDescent="0.2">
      <c r="C487" s="2" t="s">
        <v>3121</v>
      </c>
    </row>
    <row r="488" spans="3:3" x14ac:dyDescent="0.2">
      <c r="C488" s="2" t="s">
        <v>3146</v>
      </c>
    </row>
    <row r="489" spans="3:3" x14ac:dyDescent="0.2">
      <c r="C489" s="2" t="s">
        <v>3137</v>
      </c>
    </row>
    <row r="490" spans="3:3" x14ac:dyDescent="0.2">
      <c r="C490" s="2" t="s">
        <v>3161</v>
      </c>
    </row>
    <row r="491" spans="3:3" x14ac:dyDescent="0.2">
      <c r="C491" s="2" t="s">
        <v>3149</v>
      </c>
    </row>
    <row r="492" spans="3:3" x14ac:dyDescent="0.2">
      <c r="C492" s="2" t="s">
        <v>3118</v>
      </c>
    </row>
    <row r="493" spans="3:3" x14ac:dyDescent="0.2">
      <c r="C493" s="2" t="s">
        <v>3197</v>
      </c>
    </row>
    <row r="494" spans="3:3" x14ac:dyDescent="0.2">
      <c r="C494" s="2" t="s">
        <v>3201</v>
      </c>
    </row>
    <row r="495" spans="3:3" x14ac:dyDescent="0.2">
      <c r="C495" s="2" t="s">
        <v>3233</v>
      </c>
    </row>
    <row r="496" spans="3:3" x14ac:dyDescent="0.2">
      <c r="C496" s="2" t="s">
        <v>3141</v>
      </c>
    </row>
    <row r="497" spans="3:3" x14ac:dyDescent="0.2">
      <c r="C497" s="2" t="s">
        <v>3159</v>
      </c>
    </row>
    <row r="498" spans="3:3" x14ac:dyDescent="0.2">
      <c r="C498" s="2" t="s">
        <v>3170</v>
      </c>
    </row>
    <row r="499" spans="3:3" x14ac:dyDescent="0.2">
      <c r="C499" s="2" t="s">
        <v>3089</v>
      </c>
    </row>
    <row r="500" spans="3:3" x14ac:dyDescent="0.2">
      <c r="C500" s="2" t="s">
        <v>3105</v>
      </c>
    </row>
    <row r="501" spans="3:3" x14ac:dyDescent="0.2">
      <c r="C501" s="2" t="s">
        <v>3160</v>
      </c>
    </row>
    <row r="502" spans="3:3" x14ac:dyDescent="0.2">
      <c r="C502" s="2" t="s">
        <v>3158</v>
      </c>
    </row>
    <row r="503" spans="3:3" x14ac:dyDescent="0.2">
      <c r="C503" s="2" t="s">
        <v>3136</v>
      </c>
    </row>
    <row r="504" spans="3:3" x14ac:dyDescent="0.2">
      <c r="C504" s="2" t="s">
        <v>3180</v>
      </c>
    </row>
    <row r="505" spans="3:3" x14ac:dyDescent="0.2">
      <c r="C505" s="2" t="s">
        <v>3150</v>
      </c>
    </row>
    <row r="506" spans="3:3" x14ac:dyDescent="0.2">
      <c r="C506" s="2" t="s">
        <v>3190</v>
      </c>
    </row>
    <row r="507" spans="3:3" x14ac:dyDescent="0.2">
      <c r="C507" s="2" t="s">
        <v>3131</v>
      </c>
    </row>
    <row r="508" spans="3:3" x14ac:dyDescent="0.2">
      <c r="C508" s="2" t="s">
        <v>3034</v>
      </c>
    </row>
    <row r="509" spans="3:3" x14ac:dyDescent="0.2">
      <c r="C509" s="2" t="s">
        <v>3182</v>
      </c>
    </row>
    <row r="510" spans="3:3" x14ac:dyDescent="0.2">
      <c r="C510" s="2" t="s">
        <v>3033</v>
      </c>
    </row>
    <row r="511" spans="3:3" x14ac:dyDescent="0.2">
      <c r="C511" s="2" t="s">
        <v>3090</v>
      </c>
    </row>
    <row r="512" spans="3:3" x14ac:dyDescent="0.2">
      <c r="C512" s="2" t="s">
        <v>3055</v>
      </c>
    </row>
    <row r="513" spans="3:3" x14ac:dyDescent="0.2">
      <c r="C513" s="2" t="s">
        <v>3068</v>
      </c>
    </row>
    <row r="514" spans="3:3" x14ac:dyDescent="0.2">
      <c r="C514" s="2" t="s">
        <v>3042</v>
      </c>
    </row>
    <row r="515" spans="3:3" x14ac:dyDescent="0.2">
      <c r="C515" s="2" t="s">
        <v>3171</v>
      </c>
    </row>
    <row r="516" spans="3:3" x14ac:dyDescent="0.2">
      <c r="C516" s="2" t="s">
        <v>3164</v>
      </c>
    </row>
    <row r="517" spans="3:3" x14ac:dyDescent="0.2">
      <c r="C517" s="2" t="s">
        <v>3027</v>
      </c>
    </row>
    <row r="518" spans="3:3" x14ac:dyDescent="0.2">
      <c r="C518" s="2" t="s">
        <v>3114</v>
      </c>
    </row>
    <row r="519" spans="3:3" x14ac:dyDescent="0.2">
      <c r="C519" s="2" t="s">
        <v>3122</v>
      </c>
    </row>
    <row r="520" spans="3:3" x14ac:dyDescent="0.2">
      <c r="C520" s="2" t="s">
        <v>3184</v>
      </c>
    </row>
    <row r="521" spans="3:3" x14ac:dyDescent="0.2">
      <c r="C521" s="2" t="s">
        <v>3116</v>
      </c>
    </row>
    <row r="522" spans="3:3" x14ac:dyDescent="0.2">
      <c r="C522" s="2" t="s">
        <v>3115</v>
      </c>
    </row>
    <row r="523" spans="3:3" x14ac:dyDescent="0.2">
      <c r="C523" s="2" t="s">
        <v>3127</v>
      </c>
    </row>
    <row r="524" spans="3:3" x14ac:dyDescent="0.2">
      <c r="C524" s="2" t="s">
        <v>3144</v>
      </c>
    </row>
    <row r="525" spans="3:3" x14ac:dyDescent="0.2">
      <c r="C525" s="2" t="s">
        <v>3162</v>
      </c>
    </row>
    <row r="526" spans="3:3" x14ac:dyDescent="0.2">
      <c r="C526" s="2" t="s">
        <v>3086</v>
      </c>
    </row>
    <row r="527" spans="3:3" x14ac:dyDescent="0.2">
      <c r="C527" s="2" t="s">
        <v>3096</v>
      </c>
    </row>
    <row r="528" spans="3:3" x14ac:dyDescent="0.2">
      <c r="C528" s="2" t="s">
        <v>3057</v>
      </c>
    </row>
    <row r="529" spans="3:3" x14ac:dyDescent="0.2">
      <c r="C529" s="2" t="s">
        <v>3047</v>
      </c>
    </row>
    <row r="530" spans="3:3" x14ac:dyDescent="0.2">
      <c r="C530" s="2" t="s">
        <v>3125</v>
      </c>
    </row>
    <row r="531" spans="3:3" x14ac:dyDescent="0.2">
      <c r="C531" s="2" t="s">
        <v>3077</v>
      </c>
    </row>
    <row r="532" spans="3:3" x14ac:dyDescent="0.2">
      <c r="C532" s="2" t="s">
        <v>3065</v>
      </c>
    </row>
    <row r="533" spans="3:3" x14ac:dyDescent="0.2">
      <c r="C533" s="2" t="s">
        <v>3066</v>
      </c>
    </row>
    <row r="534" spans="3:3" x14ac:dyDescent="0.2">
      <c r="C534" s="2" t="s">
        <v>3151</v>
      </c>
    </row>
    <row r="535" spans="3:3" x14ac:dyDescent="0.2">
      <c r="C535" s="2" t="s">
        <v>3148</v>
      </c>
    </row>
    <row r="536" spans="3:3" x14ac:dyDescent="0.2">
      <c r="C536" s="2" t="s">
        <v>3075</v>
      </c>
    </row>
    <row r="537" spans="3:3" x14ac:dyDescent="0.2">
      <c r="C537" s="2" t="s">
        <v>3053</v>
      </c>
    </row>
    <row r="538" spans="3:3" x14ac:dyDescent="0.2">
      <c r="C538" s="2" t="s">
        <v>3120</v>
      </c>
    </row>
    <row r="539" spans="3:3" x14ac:dyDescent="0.2">
      <c r="C539" s="2" t="s">
        <v>3156</v>
      </c>
    </row>
    <row r="540" spans="3:3" x14ac:dyDescent="0.2">
      <c r="C540" s="2" t="s">
        <v>3058</v>
      </c>
    </row>
    <row r="541" spans="3:3" x14ac:dyDescent="0.2">
      <c r="C541" s="2" t="s">
        <v>3064</v>
      </c>
    </row>
    <row r="542" spans="3:3" x14ac:dyDescent="0.2">
      <c r="C542" s="2" t="s">
        <v>3061</v>
      </c>
    </row>
    <row r="543" spans="3:3" x14ac:dyDescent="0.2">
      <c r="C543" s="2" t="s">
        <v>3039</v>
      </c>
    </row>
    <row r="544" spans="3:3" x14ac:dyDescent="0.2">
      <c r="C544" s="2" t="s">
        <v>3052</v>
      </c>
    </row>
    <row r="545" spans="3:3" x14ac:dyDescent="0.2">
      <c r="C545" s="2" t="s">
        <v>3168</v>
      </c>
    </row>
    <row r="546" spans="3:3" x14ac:dyDescent="0.2">
      <c r="C546" s="2" t="s">
        <v>3041</v>
      </c>
    </row>
    <row r="547" spans="3:3" x14ac:dyDescent="0.2">
      <c r="C547" s="2" t="s">
        <v>3071</v>
      </c>
    </row>
    <row r="548" spans="3:3" x14ac:dyDescent="0.2">
      <c r="C548" s="2" t="s">
        <v>3045</v>
      </c>
    </row>
    <row r="549" spans="3:3" x14ac:dyDescent="0.2">
      <c r="C549" s="2" t="s">
        <v>3050</v>
      </c>
    </row>
    <row r="550" spans="3:3" x14ac:dyDescent="0.2">
      <c r="C550" s="2" t="s">
        <v>3165</v>
      </c>
    </row>
    <row r="551" spans="3:3" x14ac:dyDescent="0.2">
      <c r="C551" s="2" t="s">
        <v>3087</v>
      </c>
    </row>
    <row r="552" spans="3:3" x14ac:dyDescent="0.2">
      <c r="C552" s="2" t="s">
        <v>3081</v>
      </c>
    </row>
    <row r="553" spans="3:3" x14ac:dyDescent="0.2">
      <c r="C553" s="2" t="s">
        <v>3093</v>
      </c>
    </row>
    <row r="554" spans="3:3" x14ac:dyDescent="0.2">
      <c r="C554" s="2" t="s">
        <v>3099</v>
      </c>
    </row>
    <row r="555" spans="3:3" x14ac:dyDescent="0.2">
      <c r="C555" s="2" t="s">
        <v>3026</v>
      </c>
    </row>
    <row r="556" spans="3:3" x14ac:dyDescent="0.2">
      <c r="C556" s="2" t="s">
        <v>3035</v>
      </c>
    </row>
    <row r="557" spans="3:3" x14ac:dyDescent="0.2">
      <c r="C557" s="2" t="s">
        <v>3798</v>
      </c>
    </row>
    <row r="558" spans="3:3" x14ac:dyDescent="0.2">
      <c r="C558" s="2" t="s">
        <v>3032</v>
      </c>
    </row>
    <row r="559" spans="3:3" x14ac:dyDescent="0.2">
      <c r="C559" s="2" t="s">
        <v>3084</v>
      </c>
    </row>
    <row r="560" spans="3:3" x14ac:dyDescent="0.2">
      <c r="C560" s="2" t="s">
        <v>3051</v>
      </c>
    </row>
    <row r="561" spans="3:3" x14ac:dyDescent="0.2">
      <c r="C561" s="2" t="s">
        <v>3043</v>
      </c>
    </row>
    <row r="562" spans="3:3" x14ac:dyDescent="0.2">
      <c r="C562" s="2" t="s">
        <v>3799</v>
      </c>
    </row>
    <row r="563" spans="3:3" x14ac:dyDescent="0.2">
      <c r="C563" s="2" t="s">
        <v>3169</v>
      </c>
    </row>
    <row r="564" spans="3:3" x14ac:dyDescent="0.2">
      <c r="C564" s="2" t="s">
        <v>3800</v>
      </c>
    </row>
    <row r="565" spans="3:3" x14ac:dyDescent="0.2">
      <c r="C565" s="2" t="s">
        <v>3088</v>
      </c>
    </row>
    <row r="566" spans="3:3" x14ac:dyDescent="0.2">
      <c r="C566" s="2" t="s">
        <v>3801</v>
      </c>
    </row>
    <row r="567" spans="3:3" x14ac:dyDescent="0.2">
      <c r="C567" s="2" t="s">
        <v>3094</v>
      </c>
    </row>
    <row r="568" spans="3:3" x14ac:dyDescent="0.2">
      <c r="C568" s="2" t="s">
        <v>3092</v>
      </c>
    </row>
    <row r="569" spans="3:3" x14ac:dyDescent="0.2">
      <c r="C569" s="2" t="s">
        <v>3082</v>
      </c>
    </row>
    <row r="570" spans="3:3" x14ac:dyDescent="0.2">
      <c r="C570" s="2" t="s">
        <v>3091</v>
      </c>
    </row>
    <row r="571" spans="3:3" x14ac:dyDescent="0.2">
      <c r="C571" s="2" t="s">
        <v>3062</v>
      </c>
    </row>
    <row r="572" spans="3:3" x14ac:dyDescent="0.2">
      <c r="C572" s="2" t="s">
        <v>3046</v>
      </c>
    </row>
    <row r="573" spans="3:3" x14ac:dyDescent="0.2">
      <c r="C573" s="2" t="s">
        <v>3031</v>
      </c>
    </row>
    <row r="574" spans="3:3" x14ac:dyDescent="0.2">
      <c r="C574" s="2" t="s">
        <v>3802</v>
      </c>
    </row>
    <row r="575" spans="3:3" x14ac:dyDescent="0.2">
      <c r="C575" s="2" t="s">
        <v>3098</v>
      </c>
    </row>
    <row r="576" spans="3:3" x14ac:dyDescent="0.2">
      <c r="C576" s="2" t="s">
        <v>3803</v>
      </c>
    </row>
    <row r="577" spans="3:3" x14ac:dyDescent="0.2">
      <c r="C577" s="2" t="s">
        <v>3036</v>
      </c>
    </row>
    <row r="578" spans="3:3" x14ac:dyDescent="0.2">
      <c r="C578" s="2" t="s">
        <v>3100</v>
      </c>
    </row>
    <row r="579" spans="3:3" x14ac:dyDescent="0.2">
      <c r="C579" s="2" t="s">
        <v>3804</v>
      </c>
    </row>
    <row r="580" spans="3:3" x14ac:dyDescent="0.2">
      <c r="C580" s="2" t="s">
        <v>3805</v>
      </c>
    </row>
    <row r="581" spans="3:3" x14ac:dyDescent="0.2">
      <c r="C581" s="2" t="s">
        <v>3101</v>
      </c>
    </row>
    <row r="582" spans="3:3" x14ac:dyDescent="0.2">
      <c r="C582" s="2" t="s">
        <v>3806</v>
      </c>
    </row>
    <row r="583" spans="3:3" x14ac:dyDescent="0.2">
      <c r="C583" s="2" t="s">
        <v>3807</v>
      </c>
    </row>
    <row r="584" spans="3:3" x14ac:dyDescent="0.2">
      <c r="C584" s="2" t="s">
        <v>3037</v>
      </c>
    </row>
    <row r="585" spans="3:3" x14ac:dyDescent="0.2">
      <c r="C585" s="2" t="s">
        <v>3808</v>
      </c>
    </row>
    <row r="586" spans="3:3" x14ac:dyDescent="0.2">
      <c r="C586" s="2" t="s">
        <v>3809</v>
      </c>
    </row>
    <row r="587" spans="3:3" x14ac:dyDescent="0.2">
      <c r="C587" s="2" t="s">
        <v>3810</v>
      </c>
    </row>
    <row r="588" spans="3:3" x14ac:dyDescent="0.2">
      <c r="C588" s="2" t="s">
        <v>3811</v>
      </c>
    </row>
    <row r="589" spans="3:3" x14ac:dyDescent="0.2">
      <c r="C589" s="2" t="s">
        <v>3812</v>
      </c>
    </row>
    <row r="590" spans="3:3" x14ac:dyDescent="0.2">
      <c r="C590" s="2" t="s">
        <v>3813</v>
      </c>
    </row>
    <row r="591" spans="3:3" x14ac:dyDescent="0.2">
      <c r="C591" s="2" t="s">
        <v>3814</v>
      </c>
    </row>
    <row r="592" spans="3:3" x14ac:dyDescent="0.2">
      <c r="C592" s="2" t="s">
        <v>3815</v>
      </c>
    </row>
    <row r="593" spans="3:3" x14ac:dyDescent="0.2">
      <c r="C593" s="2" t="s">
        <v>3816</v>
      </c>
    </row>
    <row r="594" spans="3:3" x14ac:dyDescent="0.2">
      <c r="C594" s="2" t="s">
        <v>3817</v>
      </c>
    </row>
    <row r="595" spans="3:3" x14ac:dyDescent="0.2">
      <c r="C595" s="2" t="s">
        <v>3818</v>
      </c>
    </row>
    <row r="596" spans="3:3" x14ac:dyDescent="0.2">
      <c r="C596" s="2" t="s">
        <v>3819</v>
      </c>
    </row>
    <row r="597" spans="3:3" x14ac:dyDescent="0.2">
      <c r="C597" s="2" t="s">
        <v>3820</v>
      </c>
    </row>
    <row r="598" spans="3:3" x14ac:dyDescent="0.2">
      <c r="C598" s="2" t="s">
        <v>3821</v>
      </c>
    </row>
    <row r="599" spans="3:3" x14ac:dyDescent="0.2">
      <c r="C599" s="2" t="s">
        <v>3822</v>
      </c>
    </row>
    <row r="600" spans="3:3" x14ac:dyDescent="0.2">
      <c r="C600" s="2" t="s">
        <v>3823</v>
      </c>
    </row>
    <row r="601" spans="3:3" x14ac:dyDescent="0.2">
      <c r="C601" s="2" t="s">
        <v>3824</v>
      </c>
    </row>
    <row r="602" spans="3:3" x14ac:dyDescent="0.2">
      <c r="C602" s="2" t="s">
        <v>3825</v>
      </c>
    </row>
    <row r="603" spans="3:3" x14ac:dyDescent="0.2">
      <c r="C603" s="2" t="s">
        <v>3826</v>
      </c>
    </row>
    <row r="604" spans="3:3" x14ac:dyDescent="0.2">
      <c r="C604" s="2" t="s">
        <v>3827</v>
      </c>
    </row>
    <row r="605" spans="3:3" x14ac:dyDescent="0.2">
      <c r="C605" s="2" t="s">
        <v>3828</v>
      </c>
    </row>
    <row r="606" spans="3:3" x14ac:dyDescent="0.2">
      <c r="C606" s="2" t="s">
        <v>3829</v>
      </c>
    </row>
    <row r="607" spans="3:3" x14ac:dyDescent="0.2">
      <c r="C607" s="2" t="s">
        <v>3830</v>
      </c>
    </row>
    <row r="608" spans="3:3" x14ac:dyDescent="0.2">
      <c r="C608" s="2" t="s">
        <v>3831</v>
      </c>
    </row>
    <row r="609" spans="3:3" x14ac:dyDescent="0.2">
      <c r="C609" s="2" t="s">
        <v>3832</v>
      </c>
    </row>
    <row r="610" spans="3:3" x14ac:dyDescent="0.2">
      <c r="C610" s="2" t="s">
        <v>3833</v>
      </c>
    </row>
    <row r="611" spans="3:3" x14ac:dyDescent="0.2">
      <c r="C611" s="2" t="s">
        <v>3834</v>
      </c>
    </row>
    <row r="612" spans="3:3" x14ac:dyDescent="0.2">
      <c r="C612" s="2" t="s">
        <v>3835</v>
      </c>
    </row>
    <row r="613" spans="3:3" x14ac:dyDescent="0.2">
      <c r="C613" s="2" t="s">
        <v>3836</v>
      </c>
    </row>
    <row r="614" spans="3:3" x14ac:dyDescent="0.2">
      <c r="C614" s="2" t="s">
        <v>3837</v>
      </c>
    </row>
    <row r="615" spans="3:3" x14ac:dyDescent="0.2">
      <c r="C615" s="2" t="s">
        <v>3838</v>
      </c>
    </row>
    <row r="616" spans="3:3" x14ac:dyDescent="0.2">
      <c r="C616" s="2" t="s">
        <v>3839</v>
      </c>
    </row>
    <row r="617" spans="3:3" x14ac:dyDescent="0.2">
      <c r="C617" s="2" t="s">
        <v>3840</v>
      </c>
    </row>
    <row r="618" spans="3:3" x14ac:dyDescent="0.2">
      <c r="C618" s="2" t="s">
        <v>3841</v>
      </c>
    </row>
    <row r="619" spans="3:3" x14ac:dyDescent="0.2">
      <c r="C619" s="2" t="s">
        <v>3842</v>
      </c>
    </row>
    <row r="620" spans="3:3" x14ac:dyDescent="0.2">
      <c r="C620" s="2" t="s">
        <v>3843</v>
      </c>
    </row>
    <row r="621" spans="3:3" x14ac:dyDescent="0.2">
      <c r="C621" s="2" t="s">
        <v>3844</v>
      </c>
    </row>
    <row r="622" spans="3:3" x14ac:dyDescent="0.2">
      <c r="C622" s="2" t="s">
        <v>3845</v>
      </c>
    </row>
    <row r="623" spans="3:3" x14ac:dyDescent="0.2">
      <c r="C623" s="2" t="s">
        <v>3846</v>
      </c>
    </row>
    <row r="624" spans="3:3" x14ac:dyDescent="0.2">
      <c r="C624" s="2" t="s">
        <v>3847</v>
      </c>
    </row>
    <row r="625" spans="3:3" x14ac:dyDescent="0.2">
      <c r="C625" s="2" t="s">
        <v>3848</v>
      </c>
    </row>
    <row r="626" spans="3:3" x14ac:dyDescent="0.2">
      <c r="C626" s="2" t="s">
        <v>3849</v>
      </c>
    </row>
    <row r="627" spans="3:3" x14ac:dyDescent="0.2">
      <c r="C627" s="2" t="s">
        <v>3850</v>
      </c>
    </row>
    <row r="628" spans="3:3" x14ac:dyDescent="0.2">
      <c r="C628" s="2" t="s">
        <v>3851</v>
      </c>
    </row>
    <row r="629" spans="3:3" x14ac:dyDescent="0.2">
      <c r="C629" s="2" t="s">
        <v>3852</v>
      </c>
    </row>
    <row r="630" spans="3:3" x14ac:dyDescent="0.2">
      <c r="C630" s="2" t="s">
        <v>3853</v>
      </c>
    </row>
    <row r="631" spans="3:3" x14ac:dyDescent="0.2">
      <c r="C631" s="2" t="s">
        <v>3854</v>
      </c>
    </row>
    <row r="632" spans="3:3" x14ac:dyDescent="0.2">
      <c r="C632" s="2" t="s">
        <v>3855</v>
      </c>
    </row>
    <row r="633" spans="3:3" x14ac:dyDescent="0.2">
      <c r="C633" s="2" t="s">
        <v>3856</v>
      </c>
    </row>
    <row r="634" spans="3:3" x14ac:dyDescent="0.2">
      <c r="C634" s="2" t="s">
        <v>3857</v>
      </c>
    </row>
    <row r="635" spans="3:3" x14ac:dyDescent="0.2">
      <c r="C635" s="2" t="s">
        <v>3858</v>
      </c>
    </row>
    <row r="636" spans="3:3" x14ac:dyDescent="0.2">
      <c r="C636" s="2" t="s">
        <v>3859</v>
      </c>
    </row>
    <row r="637" spans="3:3" x14ac:dyDescent="0.2">
      <c r="C637" s="2" t="s">
        <v>3860</v>
      </c>
    </row>
    <row r="638" spans="3:3" x14ac:dyDescent="0.2">
      <c r="C638" s="2" t="s">
        <v>3861</v>
      </c>
    </row>
    <row r="639" spans="3:3" x14ac:dyDescent="0.2">
      <c r="C639" s="2" t="s">
        <v>3862</v>
      </c>
    </row>
    <row r="640" spans="3:3" x14ac:dyDescent="0.2">
      <c r="C640" s="2" t="s">
        <v>3863</v>
      </c>
    </row>
    <row r="641" spans="3:3" x14ac:dyDescent="0.2">
      <c r="C641" s="2" t="s">
        <v>3864</v>
      </c>
    </row>
    <row r="642" spans="3:3" x14ac:dyDescent="0.2">
      <c r="C642" s="2" t="s">
        <v>3865</v>
      </c>
    </row>
    <row r="643" spans="3:3" x14ac:dyDescent="0.2">
      <c r="C643" s="2" t="s">
        <v>3866</v>
      </c>
    </row>
    <row r="644" spans="3:3" x14ac:dyDescent="0.2">
      <c r="C644" s="2" t="s">
        <v>3867</v>
      </c>
    </row>
    <row r="645" spans="3:3" x14ac:dyDescent="0.2">
      <c r="C645" s="2" t="s">
        <v>3868</v>
      </c>
    </row>
    <row r="646" spans="3:3" x14ac:dyDescent="0.2">
      <c r="C646" s="2" t="s">
        <v>3869</v>
      </c>
    </row>
    <row r="647" spans="3:3" x14ac:dyDescent="0.2">
      <c r="C647" s="2" t="s">
        <v>3870</v>
      </c>
    </row>
    <row r="648" spans="3:3" x14ac:dyDescent="0.2">
      <c r="C648" s="2" t="s">
        <v>3871</v>
      </c>
    </row>
    <row r="649" spans="3:3" x14ac:dyDescent="0.2">
      <c r="C649" s="2" t="s">
        <v>3872</v>
      </c>
    </row>
    <row r="650" spans="3:3" x14ac:dyDescent="0.2">
      <c r="C650" s="2" t="s">
        <v>3873</v>
      </c>
    </row>
    <row r="651" spans="3:3" x14ac:dyDescent="0.2">
      <c r="C651" s="2" t="s">
        <v>3874</v>
      </c>
    </row>
    <row r="652" spans="3:3" x14ac:dyDescent="0.2">
      <c r="C652" s="2" t="s">
        <v>3875</v>
      </c>
    </row>
    <row r="653" spans="3:3" x14ac:dyDescent="0.2">
      <c r="C653" s="2" t="s">
        <v>3876</v>
      </c>
    </row>
    <row r="654" spans="3:3" x14ac:dyDescent="0.2">
      <c r="C654" s="2" t="s">
        <v>3877</v>
      </c>
    </row>
    <row r="655" spans="3:3" x14ac:dyDescent="0.2">
      <c r="C655" s="2" t="s">
        <v>3878</v>
      </c>
    </row>
    <row r="656" spans="3:3" x14ac:dyDescent="0.2">
      <c r="C656" s="2" t="s">
        <v>3879</v>
      </c>
    </row>
    <row r="657" spans="3:3" x14ac:dyDescent="0.2">
      <c r="C657" s="2" t="s">
        <v>3880</v>
      </c>
    </row>
    <row r="658" spans="3:3" x14ac:dyDescent="0.2">
      <c r="C658" s="2" t="s">
        <v>3881</v>
      </c>
    </row>
    <row r="659" spans="3:3" x14ac:dyDescent="0.2">
      <c r="C659" s="2" t="s">
        <v>3882</v>
      </c>
    </row>
    <row r="660" spans="3:3" x14ac:dyDescent="0.2">
      <c r="C660" s="2" t="s">
        <v>3883</v>
      </c>
    </row>
    <row r="661" spans="3:3" x14ac:dyDescent="0.2">
      <c r="C661" s="2" t="s">
        <v>3884</v>
      </c>
    </row>
    <row r="662" spans="3:3" x14ac:dyDescent="0.2">
      <c r="C662" s="2" t="s">
        <v>3885</v>
      </c>
    </row>
    <row r="663" spans="3:3" x14ac:dyDescent="0.2">
      <c r="C663" s="2" t="s">
        <v>3886</v>
      </c>
    </row>
    <row r="664" spans="3:3" x14ac:dyDescent="0.2">
      <c r="C664" s="2" t="s">
        <v>3887</v>
      </c>
    </row>
    <row r="665" spans="3:3" x14ac:dyDescent="0.2">
      <c r="C665" s="2" t="s">
        <v>3888</v>
      </c>
    </row>
    <row r="666" spans="3:3" x14ac:dyDescent="0.2">
      <c r="C666" s="2" t="s">
        <v>3889</v>
      </c>
    </row>
    <row r="667" spans="3:3" x14ac:dyDescent="0.2">
      <c r="C667" s="2" t="s">
        <v>3890</v>
      </c>
    </row>
    <row r="668" spans="3:3" x14ac:dyDescent="0.2">
      <c r="C668" s="2" t="s">
        <v>3891</v>
      </c>
    </row>
    <row r="669" spans="3:3" x14ac:dyDescent="0.2">
      <c r="C669" s="2" t="s">
        <v>3892</v>
      </c>
    </row>
    <row r="670" spans="3:3" x14ac:dyDescent="0.2">
      <c r="C670" s="2" t="s">
        <v>3893</v>
      </c>
    </row>
    <row r="671" spans="3:3" x14ac:dyDescent="0.2">
      <c r="C671" s="2" t="s">
        <v>3894</v>
      </c>
    </row>
    <row r="672" spans="3:3" x14ac:dyDescent="0.2">
      <c r="C672" s="2" t="s">
        <v>3895</v>
      </c>
    </row>
    <row r="673" spans="3:3" x14ac:dyDescent="0.2">
      <c r="C673" s="2" t="s">
        <v>3896</v>
      </c>
    </row>
    <row r="674" spans="3:3" x14ac:dyDescent="0.2">
      <c r="C674" s="2" t="s">
        <v>3897</v>
      </c>
    </row>
    <row r="675" spans="3:3" x14ac:dyDescent="0.2">
      <c r="C675" s="2" t="s">
        <v>3898</v>
      </c>
    </row>
    <row r="676" spans="3:3" x14ac:dyDescent="0.2">
      <c r="C676" s="2" t="s">
        <v>3899</v>
      </c>
    </row>
    <row r="677" spans="3:3" x14ac:dyDescent="0.2">
      <c r="C677" s="2" t="s">
        <v>3900</v>
      </c>
    </row>
    <row r="678" spans="3:3" x14ac:dyDescent="0.2">
      <c r="C678" s="2" t="s">
        <v>3901</v>
      </c>
    </row>
    <row r="679" spans="3:3" x14ac:dyDescent="0.2">
      <c r="C679" s="2" t="s">
        <v>3902</v>
      </c>
    </row>
    <row r="680" spans="3:3" x14ac:dyDescent="0.2">
      <c r="C680" s="2" t="s">
        <v>3377</v>
      </c>
    </row>
    <row r="681" spans="3:3" x14ac:dyDescent="0.2">
      <c r="C681" s="2" t="s">
        <v>3275</v>
      </c>
    </row>
    <row r="682" spans="3:3" x14ac:dyDescent="0.2">
      <c r="C682" s="2" t="s">
        <v>3044</v>
      </c>
    </row>
    <row r="683" spans="3:3" x14ac:dyDescent="0.2">
      <c r="C683" s="2" t="s">
        <v>3903</v>
      </c>
    </row>
    <row r="684" spans="3:3" x14ac:dyDescent="0.2">
      <c r="C684" s="2" t="s">
        <v>3904</v>
      </c>
    </row>
    <row r="685" spans="3:3" x14ac:dyDescent="0.2">
      <c r="C685" s="2" t="s">
        <v>3905</v>
      </c>
    </row>
    <row r="686" spans="3:3" x14ac:dyDescent="0.2">
      <c r="C686" s="2" t="s">
        <v>3108</v>
      </c>
    </row>
    <row r="687" spans="3:3" x14ac:dyDescent="0.2">
      <c r="C687" s="2" t="s">
        <v>3155</v>
      </c>
    </row>
    <row r="688" spans="3:3" x14ac:dyDescent="0.2">
      <c r="C688" s="2" t="s">
        <v>3906</v>
      </c>
    </row>
    <row r="689" spans="3:3" x14ac:dyDescent="0.2">
      <c r="C689" s="2" t="s">
        <v>3907</v>
      </c>
    </row>
    <row r="690" spans="3:3" x14ac:dyDescent="0.2">
      <c r="C690" s="2" t="s">
        <v>3908</v>
      </c>
    </row>
    <row r="691" spans="3:3" x14ac:dyDescent="0.2">
      <c r="C691" s="2" t="s">
        <v>3128</v>
      </c>
    </row>
    <row r="692" spans="3:3" x14ac:dyDescent="0.2">
      <c r="C692" s="2" t="s">
        <v>3179</v>
      </c>
    </row>
    <row r="693" spans="3:3" x14ac:dyDescent="0.2">
      <c r="C693" s="2" t="s">
        <v>3225</v>
      </c>
    </row>
    <row r="694" spans="3:3" x14ac:dyDescent="0.2">
      <c r="C694" s="2" t="s">
        <v>3219</v>
      </c>
    </row>
    <row r="695" spans="3:3" x14ac:dyDescent="0.2">
      <c r="C695" s="2" t="s">
        <v>3909</v>
      </c>
    </row>
    <row r="696" spans="3:3" x14ac:dyDescent="0.2">
      <c r="C696" s="2" t="s">
        <v>3254</v>
      </c>
    </row>
    <row r="697" spans="3:3" x14ac:dyDescent="0.2">
      <c r="C697" s="2" t="s">
        <v>3133</v>
      </c>
    </row>
  </sheetData>
  <mergeCells count="3">
    <mergeCell ref="A3:A4"/>
    <mergeCell ref="A120:L120"/>
    <mergeCell ref="O120:P120"/>
  </mergeCells>
  <conditionalFormatting sqref="B3">
    <cfRule type="duplicateValues" dxfId="147" priority="2"/>
  </conditionalFormatting>
  <conditionalFormatting sqref="B4:B119">
    <cfRule type="duplicateValues" dxfId="146" priority="60"/>
  </conditionalFormatting>
  <conditionalFormatting sqref="C121:C698">
    <cfRule type="duplicateValues" dxfId="14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21"/>
  <sheetViews>
    <sheetView zoomScale="110" zoomScaleNormal="110" workbookViewId="0">
      <pane xSplit="3" ySplit="2" topLeftCell="D3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29.25" customHeight="1" x14ac:dyDescent="0.2">
      <c r="A3" s="141" t="s">
        <v>792</v>
      </c>
      <c r="B3" s="73" t="s">
        <v>551</v>
      </c>
      <c r="C3" s="9" t="s">
        <v>552</v>
      </c>
      <c r="D3" s="75" t="s">
        <v>292</v>
      </c>
      <c r="E3" s="13">
        <v>44415</v>
      </c>
      <c r="F3" s="75" t="s">
        <v>427</v>
      </c>
      <c r="G3" s="13">
        <v>44418</v>
      </c>
      <c r="H3" s="10" t="s">
        <v>429</v>
      </c>
      <c r="I3" s="1">
        <v>64</v>
      </c>
      <c r="J3" s="1">
        <v>53</v>
      </c>
      <c r="K3" s="1">
        <v>40</v>
      </c>
      <c r="L3" s="1">
        <v>10</v>
      </c>
      <c r="M3" s="79">
        <f t="shared" ref="M3:M66" si="0">I3*J3*K3/4000</f>
        <v>33.92</v>
      </c>
      <c r="N3" s="8">
        <v>34</v>
      </c>
      <c r="O3" s="62">
        <v>3000</v>
      </c>
      <c r="P3" s="63">
        <f>Table2245236891011121314151617181920212224234567234[[#This Row],[PEMBULATAN]]*O3</f>
        <v>102000</v>
      </c>
    </row>
    <row r="4" spans="1:16" ht="29.25" customHeight="1" x14ac:dyDescent="0.2">
      <c r="A4" s="142"/>
      <c r="B4" s="74"/>
      <c r="C4" s="9" t="s">
        <v>553</v>
      </c>
      <c r="D4" s="75" t="s">
        <v>292</v>
      </c>
      <c r="E4" s="13">
        <v>44415</v>
      </c>
      <c r="F4" s="75" t="s">
        <v>427</v>
      </c>
      <c r="G4" s="13">
        <v>44418</v>
      </c>
      <c r="H4" s="10" t="s">
        <v>429</v>
      </c>
      <c r="I4" s="1">
        <v>85</v>
      </c>
      <c r="J4" s="1">
        <v>62</v>
      </c>
      <c r="K4" s="1">
        <v>21</v>
      </c>
      <c r="L4" s="1">
        <v>14</v>
      </c>
      <c r="M4" s="79">
        <f t="shared" si="0"/>
        <v>27.6675</v>
      </c>
      <c r="N4" s="8">
        <v>28</v>
      </c>
      <c r="O4" s="62">
        <v>3000</v>
      </c>
      <c r="P4" s="63">
        <f>Table2245236891011121314151617181920212224234567234[[#This Row],[PEMBULATAN]]*O4</f>
        <v>84000</v>
      </c>
    </row>
    <row r="5" spans="1:16" ht="29.25" customHeight="1" x14ac:dyDescent="0.2">
      <c r="A5" s="90"/>
      <c r="B5" s="74"/>
      <c r="C5" s="92" t="s">
        <v>554</v>
      </c>
      <c r="D5" s="93" t="s">
        <v>292</v>
      </c>
      <c r="E5" s="94">
        <v>44415</v>
      </c>
      <c r="F5" s="95" t="s">
        <v>427</v>
      </c>
      <c r="G5" s="13">
        <v>44418</v>
      </c>
      <c r="H5" s="96" t="s">
        <v>429</v>
      </c>
      <c r="I5" s="97">
        <v>89</v>
      </c>
      <c r="J5" s="97">
        <v>61</v>
      </c>
      <c r="K5" s="97">
        <v>31</v>
      </c>
      <c r="L5" s="97">
        <v>14</v>
      </c>
      <c r="M5" s="98">
        <f t="shared" si="0"/>
        <v>42.074750000000002</v>
      </c>
      <c r="N5" s="99">
        <v>42</v>
      </c>
      <c r="O5" s="62">
        <v>3000</v>
      </c>
      <c r="P5" s="63">
        <f>Table2245236891011121314151617181920212224234567234[[#This Row],[PEMBULATAN]]*O5</f>
        <v>126000</v>
      </c>
    </row>
    <row r="6" spans="1:16" ht="29.25" customHeight="1" x14ac:dyDescent="0.2">
      <c r="A6" s="90"/>
      <c r="B6" s="74"/>
      <c r="C6" s="92" t="s">
        <v>555</v>
      </c>
      <c r="D6" s="93" t="s">
        <v>292</v>
      </c>
      <c r="E6" s="94">
        <v>44415</v>
      </c>
      <c r="F6" s="95" t="s">
        <v>427</v>
      </c>
      <c r="G6" s="13">
        <v>44418</v>
      </c>
      <c r="H6" s="96" t="s">
        <v>429</v>
      </c>
      <c r="I6" s="97">
        <v>92</v>
      </c>
      <c r="J6" s="97">
        <v>61</v>
      </c>
      <c r="K6" s="97">
        <v>35</v>
      </c>
      <c r="L6" s="97">
        <v>27</v>
      </c>
      <c r="M6" s="98">
        <f t="shared" si="0"/>
        <v>49.104999999999997</v>
      </c>
      <c r="N6" s="99">
        <v>49</v>
      </c>
      <c r="O6" s="62">
        <v>3000</v>
      </c>
      <c r="P6" s="63">
        <f>Table2245236891011121314151617181920212224234567234[[#This Row],[PEMBULATAN]]*O6</f>
        <v>147000</v>
      </c>
    </row>
    <row r="7" spans="1:16" ht="29.25" customHeight="1" x14ac:dyDescent="0.2">
      <c r="A7" s="90"/>
      <c r="B7" s="74"/>
      <c r="C7" s="92" t="s">
        <v>556</v>
      </c>
      <c r="D7" s="93" t="s">
        <v>292</v>
      </c>
      <c r="E7" s="94">
        <v>44415</v>
      </c>
      <c r="F7" s="95" t="s">
        <v>427</v>
      </c>
      <c r="G7" s="13">
        <v>44418</v>
      </c>
      <c r="H7" s="96" t="s">
        <v>429</v>
      </c>
      <c r="I7" s="97">
        <v>82</v>
      </c>
      <c r="J7" s="97">
        <v>55</v>
      </c>
      <c r="K7" s="97">
        <v>27</v>
      </c>
      <c r="L7" s="97">
        <v>19</v>
      </c>
      <c r="M7" s="98">
        <f t="shared" si="0"/>
        <v>30.442499999999999</v>
      </c>
      <c r="N7" s="99">
        <v>31</v>
      </c>
      <c r="O7" s="62">
        <v>3000</v>
      </c>
      <c r="P7" s="63">
        <f>Table2245236891011121314151617181920212224234567234[[#This Row],[PEMBULATAN]]*O7</f>
        <v>93000</v>
      </c>
    </row>
    <row r="8" spans="1:16" ht="29.25" customHeight="1" x14ac:dyDescent="0.2">
      <c r="A8" s="90"/>
      <c r="B8" s="74"/>
      <c r="C8" s="92" t="s">
        <v>557</v>
      </c>
      <c r="D8" s="93" t="s">
        <v>292</v>
      </c>
      <c r="E8" s="94">
        <v>44415</v>
      </c>
      <c r="F8" s="95" t="s">
        <v>427</v>
      </c>
      <c r="G8" s="13">
        <v>44418</v>
      </c>
      <c r="H8" s="96" t="s">
        <v>429</v>
      </c>
      <c r="I8" s="97">
        <v>95</v>
      </c>
      <c r="J8" s="97">
        <v>55</v>
      </c>
      <c r="K8" s="97">
        <v>31</v>
      </c>
      <c r="L8" s="97">
        <v>25</v>
      </c>
      <c r="M8" s="98">
        <f t="shared" si="0"/>
        <v>40.493749999999999</v>
      </c>
      <c r="N8" s="99">
        <v>41</v>
      </c>
      <c r="O8" s="62">
        <v>3000</v>
      </c>
      <c r="P8" s="63">
        <f>Table2245236891011121314151617181920212224234567234[[#This Row],[PEMBULATAN]]*O8</f>
        <v>123000</v>
      </c>
    </row>
    <row r="9" spans="1:16" ht="29.25" customHeight="1" x14ac:dyDescent="0.2">
      <c r="A9" s="90"/>
      <c r="B9" s="74"/>
      <c r="C9" s="92" t="s">
        <v>558</v>
      </c>
      <c r="D9" s="93" t="s">
        <v>292</v>
      </c>
      <c r="E9" s="94">
        <v>44415</v>
      </c>
      <c r="F9" s="95" t="s">
        <v>427</v>
      </c>
      <c r="G9" s="13">
        <v>44418</v>
      </c>
      <c r="H9" s="96" t="s">
        <v>429</v>
      </c>
      <c r="I9" s="97">
        <v>99</v>
      </c>
      <c r="J9" s="97">
        <v>60</v>
      </c>
      <c r="K9" s="97">
        <v>33</v>
      </c>
      <c r="L9" s="97">
        <v>18</v>
      </c>
      <c r="M9" s="98">
        <f t="shared" si="0"/>
        <v>49.005000000000003</v>
      </c>
      <c r="N9" s="99">
        <v>49</v>
      </c>
      <c r="O9" s="62">
        <v>3000</v>
      </c>
      <c r="P9" s="63">
        <f>Table2245236891011121314151617181920212224234567234[[#This Row],[PEMBULATAN]]*O9</f>
        <v>147000</v>
      </c>
    </row>
    <row r="10" spans="1:16" ht="29.25" customHeight="1" x14ac:dyDescent="0.2">
      <c r="A10" s="90"/>
      <c r="B10" s="74"/>
      <c r="C10" s="92" t="s">
        <v>559</v>
      </c>
      <c r="D10" s="93" t="s">
        <v>292</v>
      </c>
      <c r="E10" s="94">
        <v>44415</v>
      </c>
      <c r="F10" s="95" t="s">
        <v>427</v>
      </c>
      <c r="G10" s="13">
        <v>44418</v>
      </c>
      <c r="H10" s="96" t="s">
        <v>429</v>
      </c>
      <c r="I10" s="97">
        <v>89</v>
      </c>
      <c r="J10" s="97">
        <v>52</v>
      </c>
      <c r="K10" s="97">
        <v>33</v>
      </c>
      <c r="L10" s="97">
        <v>9</v>
      </c>
      <c r="M10" s="98">
        <f t="shared" si="0"/>
        <v>38.180999999999997</v>
      </c>
      <c r="N10" s="99">
        <v>38</v>
      </c>
      <c r="O10" s="62">
        <v>3000</v>
      </c>
      <c r="P10" s="63">
        <f>Table2245236891011121314151617181920212224234567234[[#This Row],[PEMBULATAN]]*O10</f>
        <v>114000</v>
      </c>
    </row>
    <row r="11" spans="1:16" ht="29.25" customHeight="1" x14ac:dyDescent="0.2">
      <c r="A11" s="90"/>
      <c r="B11" s="74"/>
      <c r="C11" s="92" t="s">
        <v>560</v>
      </c>
      <c r="D11" s="93" t="s">
        <v>292</v>
      </c>
      <c r="E11" s="94">
        <v>44415</v>
      </c>
      <c r="F11" s="95" t="s">
        <v>427</v>
      </c>
      <c r="G11" s="13">
        <v>44418</v>
      </c>
      <c r="H11" s="96" t="s">
        <v>429</v>
      </c>
      <c r="I11" s="97">
        <v>99</v>
      </c>
      <c r="J11" s="97">
        <v>51</v>
      </c>
      <c r="K11" s="97">
        <v>30</v>
      </c>
      <c r="L11" s="97">
        <v>16</v>
      </c>
      <c r="M11" s="98">
        <f t="shared" si="0"/>
        <v>37.8675</v>
      </c>
      <c r="N11" s="99">
        <v>38</v>
      </c>
      <c r="O11" s="62">
        <v>3000</v>
      </c>
      <c r="P11" s="63">
        <f>Table2245236891011121314151617181920212224234567234[[#This Row],[PEMBULATAN]]*O11</f>
        <v>114000</v>
      </c>
    </row>
    <row r="12" spans="1:16" ht="29.25" customHeight="1" x14ac:dyDescent="0.2">
      <c r="A12" s="90"/>
      <c r="B12" s="74"/>
      <c r="C12" s="92" t="s">
        <v>561</v>
      </c>
      <c r="D12" s="93" t="s">
        <v>292</v>
      </c>
      <c r="E12" s="94">
        <v>44415</v>
      </c>
      <c r="F12" s="95" t="s">
        <v>427</v>
      </c>
      <c r="G12" s="13">
        <v>44418</v>
      </c>
      <c r="H12" s="96" t="s">
        <v>429</v>
      </c>
      <c r="I12" s="97">
        <v>95</v>
      </c>
      <c r="J12" s="97">
        <v>52</v>
      </c>
      <c r="K12" s="97">
        <v>26</v>
      </c>
      <c r="L12" s="97">
        <v>23</v>
      </c>
      <c r="M12" s="98">
        <f t="shared" si="0"/>
        <v>32.11</v>
      </c>
      <c r="N12" s="99">
        <v>32</v>
      </c>
      <c r="O12" s="62">
        <v>3000</v>
      </c>
      <c r="P12" s="63">
        <f>Table2245236891011121314151617181920212224234567234[[#This Row],[PEMBULATAN]]*O12</f>
        <v>96000</v>
      </c>
    </row>
    <row r="13" spans="1:16" ht="29.25" customHeight="1" x14ac:dyDescent="0.2">
      <c r="A13" s="90"/>
      <c r="B13" s="74"/>
      <c r="C13" s="92" t="s">
        <v>562</v>
      </c>
      <c r="D13" s="93" t="s">
        <v>292</v>
      </c>
      <c r="E13" s="94">
        <v>44415</v>
      </c>
      <c r="F13" s="95" t="s">
        <v>427</v>
      </c>
      <c r="G13" s="13">
        <v>44418</v>
      </c>
      <c r="H13" s="96" t="s">
        <v>429</v>
      </c>
      <c r="I13" s="97">
        <v>51</v>
      </c>
      <c r="J13" s="97">
        <v>35</v>
      </c>
      <c r="K13" s="97">
        <v>14</v>
      </c>
      <c r="L13" s="97">
        <v>7</v>
      </c>
      <c r="M13" s="98">
        <f t="shared" si="0"/>
        <v>6.2474999999999996</v>
      </c>
      <c r="N13" s="99">
        <v>7</v>
      </c>
      <c r="O13" s="62">
        <v>3000</v>
      </c>
      <c r="P13" s="63">
        <f>Table2245236891011121314151617181920212224234567234[[#This Row],[PEMBULATAN]]*O13</f>
        <v>21000</v>
      </c>
    </row>
    <row r="14" spans="1:16" ht="29.25" customHeight="1" x14ac:dyDescent="0.2">
      <c r="A14" s="90"/>
      <c r="B14" s="74"/>
      <c r="C14" s="92" t="s">
        <v>563</v>
      </c>
      <c r="D14" s="93" t="s">
        <v>292</v>
      </c>
      <c r="E14" s="94">
        <v>44415</v>
      </c>
      <c r="F14" s="95" t="s">
        <v>427</v>
      </c>
      <c r="G14" s="13">
        <v>44418</v>
      </c>
      <c r="H14" s="96" t="s">
        <v>429</v>
      </c>
      <c r="I14" s="97">
        <v>63</v>
      </c>
      <c r="J14" s="97">
        <v>56</v>
      </c>
      <c r="K14" s="97">
        <v>23</v>
      </c>
      <c r="L14" s="97">
        <v>11</v>
      </c>
      <c r="M14" s="98">
        <f t="shared" si="0"/>
        <v>20.286000000000001</v>
      </c>
      <c r="N14" s="99">
        <v>20</v>
      </c>
      <c r="O14" s="62">
        <v>3000</v>
      </c>
      <c r="P14" s="63">
        <f>Table2245236891011121314151617181920212224234567234[[#This Row],[PEMBULATAN]]*O14</f>
        <v>60000</v>
      </c>
    </row>
    <row r="15" spans="1:16" ht="29.25" customHeight="1" x14ac:dyDescent="0.2">
      <c r="A15" s="90"/>
      <c r="B15" s="74"/>
      <c r="C15" s="92" t="s">
        <v>564</v>
      </c>
      <c r="D15" s="93" t="s">
        <v>292</v>
      </c>
      <c r="E15" s="94">
        <v>44415</v>
      </c>
      <c r="F15" s="95" t="s">
        <v>427</v>
      </c>
      <c r="G15" s="13">
        <v>44418</v>
      </c>
      <c r="H15" s="96" t="s">
        <v>429</v>
      </c>
      <c r="I15" s="97">
        <v>82</v>
      </c>
      <c r="J15" s="97">
        <v>47</v>
      </c>
      <c r="K15" s="97">
        <v>32</v>
      </c>
      <c r="L15" s="97">
        <v>10</v>
      </c>
      <c r="M15" s="98">
        <f t="shared" si="0"/>
        <v>30.832000000000001</v>
      </c>
      <c r="N15" s="99">
        <v>31</v>
      </c>
      <c r="O15" s="62">
        <v>3000</v>
      </c>
      <c r="P15" s="63">
        <f>Table2245236891011121314151617181920212224234567234[[#This Row],[PEMBULATAN]]*O15</f>
        <v>93000</v>
      </c>
    </row>
    <row r="16" spans="1:16" ht="29.25" customHeight="1" x14ac:dyDescent="0.2">
      <c r="A16" s="90"/>
      <c r="B16" s="74"/>
      <c r="C16" s="92" t="s">
        <v>565</v>
      </c>
      <c r="D16" s="93" t="s">
        <v>292</v>
      </c>
      <c r="E16" s="94">
        <v>44415</v>
      </c>
      <c r="F16" s="95" t="s">
        <v>427</v>
      </c>
      <c r="G16" s="13">
        <v>44418</v>
      </c>
      <c r="H16" s="96" t="s">
        <v>429</v>
      </c>
      <c r="I16" s="97">
        <v>88</v>
      </c>
      <c r="J16" s="97">
        <v>57</v>
      </c>
      <c r="K16" s="97">
        <v>42</v>
      </c>
      <c r="L16" s="97">
        <v>18</v>
      </c>
      <c r="M16" s="98">
        <f t="shared" si="0"/>
        <v>52.667999999999999</v>
      </c>
      <c r="N16" s="99">
        <v>53</v>
      </c>
      <c r="O16" s="62">
        <v>3000</v>
      </c>
      <c r="P16" s="63">
        <f>Table2245236891011121314151617181920212224234567234[[#This Row],[PEMBULATAN]]*O16</f>
        <v>159000</v>
      </c>
    </row>
    <row r="17" spans="1:16" ht="29.25" customHeight="1" x14ac:dyDescent="0.2">
      <c r="A17" s="90"/>
      <c r="B17" s="74"/>
      <c r="C17" s="92" t="s">
        <v>566</v>
      </c>
      <c r="D17" s="93" t="s">
        <v>292</v>
      </c>
      <c r="E17" s="94">
        <v>44415</v>
      </c>
      <c r="F17" s="95" t="s">
        <v>427</v>
      </c>
      <c r="G17" s="13">
        <v>44418</v>
      </c>
      <c r="H17" s="96" t="s">
        <v>429</v>
      </c>
      <c r="I17" s="97">
        <v>56</v>
      </c>
      <c r="J17" s="97">
        <v>56</v>
      </c>
      <c r="K17" s="97">
        <v>27</v>
      </c>
      <c r="L17" s="97">
        <v>8</v>
      </c>
      <c r="M17" s="98">
        <f t="shared" si="0"/>
        <v>21.167999999999999</v>
      </c>
      <c r="N17" s="99">
        <v>21</v>
      </c>
      <c r="O17" s="62">
        <v>3000</v>
      </c>
      <c r="P17" s="63">
        <f>Table2245236891011121314151617181920212224234567234[[#This Row],[PEMBULATAN]]*O17</f>
        <v>63000</v>
      </c>
    </row>
    <row r="18" spans="1:16" ht="29.25" customHeight="1" x14ac:dyDescent="0.2">
      <c r="A18" s="90"/>
      <c r="B18" s="74"/>
      <c r="C18" s="92" t="s">
        <v>567</v>
      </c>
      <c r="D18" s="93" t="s">
        <v>292</v>
      </c>
      <c r="E18" s="94">
        <v>44415</v>
      </c>
      <c r="F18" s="95" t="s">
        <v>427</v>
      </c>
      <c r="G18" s="13">
        <v>44418</v>
      </c>
      <c r="H18" s="96" t="s">
        <v>429</v>
      </c>
      <c r="I18" s="97">
        <v>93</v>
      </c>
      <c r="J18" s="97">
        <v>55</v>
      </c>
      <c r="K18" s="97">
        <v>24</v>
      </c>
      <c r="L18" s="97">
        <v>17</v>
      </c>
      <c r="M18" s="98">
        <f t="shared" si="0"/>
        <v>30.69</v>
      </c>
      <c r="N18" s="99">
        <v>31</v>
      </c>
      <c r="O18" s="62">
        <v>3000</v>
      </c>
      <c r="P18" s="63">
        <f>Table2245236891011121314151617181920212224234567234[[#This Row],[PEMBULATAN]]*O18</f>
        <v>93000</v>
      </c>
    </row>
    <row r="19" spans="1:16" ht="29.25" customHeight="1" x14ac:dyDescent="0.2">
      <c r="A19" s="90"/>
      <c r="B19" s="74"/>
      <c r="C19" s="92" t="s">
        <v>568</v>
      </c>
      <c r="D19" s="93" t="s">
        <v>292</v>
      </c>
      <c r="E19" s="94">
        <v>44415</v>
      </c>
      <c r="F19" s="95" t="s">
        <v>427</v>
      </c>
      <c r="G19" s="13">
        <v>44418</v>
      </c>
      <c r="H19" s="96" t="s">
        <v>429</v>
      </c>
      <c r="I19" s="97">
        <v>94</v>
      </c>
      <c r="J19" s="97">
        <v>51</v>
      </c>
      <c r="K19" s="97">
        <v>26</v>
      </c>
      <c r="L19" s="97">
        <v>11</v>
      </c>
      <c r="M19" s="98">
        <f t="shared" si="0"/>
        <v>31.161000000000001</v>
      </c>
      <c r="N19" s="99">
        <v>31</v>
      </c>
      <c r="O19" s="62">
        <v>3000</v>
      </c>
      <c r="P19" s="63">
        <f>Table2245236891011121314151617181920212224234567234[[#This Row],[PEMBULATAN]]*O19</f>
        <v>93000</v>
      </c>
    </row>
    <row r="20" spans="1:16" ht="29.25" customHeight="1" x14ac:dyDescent="0.2">
      <c r="A20" s="90"/>
      <c r="B20" s="74"/>
      <c r="C20" s="92" t="s">
        <v>569</v>
      </c>
      <c r="D20" s="93" t="s">
        <v>292</v>
      </c>
      <c r="E20" s="94">
        <v>44415</v>
      </c>
      <c r="F20" s="95" t="s">
        <v>427</v>
      </c>
      <c r="G20" s="13">
        <v>44418</v>
      </c>
      <c r="H20" s="96" t="s">
        <v>429</v>
      </c>
      <c r="I20" s="97">
        <v>98</v>
      </c>
      <c r="J20" s="97">
        <v>56</v>
      </c>
      <c r="K20" s="97">
        <v>25</v>
      </c>
      <c r="L20" s="97">
        <v>23</v>
      </c>
      <c r="M20" s="98">
        <f t="shared" si="0"/>
        <v>34.299999999999997</v>
      </c>
      <c r="N20" s="99">
        <v>35</v>
      </c>
      <c r="O20" s="62">
        <v>3000</v>
      </c>
      <c r="P20" s="63">
        <f>Table2245236891011121314151617181920212224234567234[[#This Row],[PEMBULATAN]]*O20</f>
        <v>105000</v>
      </c>
    </row>
    <row r="21" spans="1:16" ht="29.25" customHeight="1" x14ac:dyDescent="0.2">
      <c r="A21" s="90"/>
      <c r="B21" s="74"/>
      <c r="C21" s="92" t="s">
        <v>570</v>
      </c>
      <c r="D21" s="93" t="s">
        <v>292</v>
      </c>
      <c r="E21" s="94">
        <v>44415</v>
      </c>
      <c r="F21" s="95" t="s">
        <v>427</v>
      </c>
      <c r="G21" s="13">
        <v>44418</v>
      </c>
      <c r="H21" s="96" t="s">
        <v>429</v>
      </c>
      <c r="I21" s="97">
        <v>76</v>
      </c>
      <c r="J21" s="97">
        <v>57</v>
      </c>
      <c r="K21" s="97">
        <v>23</v>
      </c>
      <c r="L21" s="97">
        <v>19</v>
      </c>
      <c r="M21" s="98">
        <f t="shared" si="0"/>
        <v>24.908999999999999</v>
      </c>
      <c r="N21" s="99">
        <v>24</v>
      </c>
      <c r="O21" s="62">
        <v>3000</v>
      </c>
      <c r="P21" s="63">
        <f>Table2245236891011121314151617181920212224234567234[[#This Row],[PEMBULATAN]]*O21</f>
        <v>72000</v>
      </c>
    </row>
    <row r="22" spans="1:16" ht="29.25" customHeight="1" x14ac:dyDescent="0.2">
      <c r="A22" s="90"/>
      <c r="B22" s="74"/>
      <c r="C22" s="92" t="s">
        <v>571</v>
      </c>
      <c r="D22" s="93" t="s">
        <v>292</v>
      </c>
      <c r="E22" s="94">
        <v>44415</v>
      </c>
      <c r="F22" s="95" t="s">
        <v>427</v>
      </c>
      <c r="G22" s="13">
        <v>44418</v>
      </c>
      <c r="H22" s="96" t="s">
        <v>429</v>
      </c>
      <c r="I22" s="97">
        <v>94</v>
      </c>
      <c r="J22" s="97">
        <v>58</v>
      </c>
      <c r="K22" s="97">
        <v>32</v>
      </c>
      <c r="L22" s="97">
        <v>15</v>
      </c>
      <c r="M22" s="98">
        <f t="shared" si="0"/>
        <v>43.616</v>
      </c>
      <c r="N22" s="99">
        <v>44</v>
      </c>
      <c r="O22" s="62">
        <v>3000</v>
      </c>
      <c r="P22" s="63">
        <f>Table2245236891011121314151617181920212224234567234[[#This Row],[PEMBULATAN]]*O22</f>
        <v>132000</v>
      </c>
    </row>
    <row r="23" spans="1:16" ht="29.25" customHeight="1" x14ac:dyDescent="0.2">
      <c r="A23" s="90"/>
      <c r="B23" s="74"/>
      <c r="C23" s="92" t="s">
        <v>572</v>
      </c>
      <c r="D23" s="93" t="s">
        <v>292</v>
      </c>
      <c r="E23" s="94">
        <v>44415</v>
      </c>
      <c r="F23" s="95" t="s">
        <v>427</v>
      </c>
      <c r="G23" s="13">
        <v>44418</v>
      </c>
      <c r="H23" s="96" t="s">
        <v>429</v>
      </c>
      <c r="I23" s="97">
        <v>19</v>
      </c>
      <c r="J23" s="97">
        <v>33</v>
      </c>
      <c r="K23" s="97">
        <v>6</v>
      </c>
      <c r="L23" s="97">
        <v>2</v>
      </c>
      <c r="M23" s="98">
        <f t="shared" si="0"/>
        <v>0.9405</v>
      </c>
      <c r="N23" s="99">
        <v>2</v>
      </c>
      <c r="O23" s="62">
        <v>3000</v>
      </c>
      <c r="P23" s="63">
        <f>Table2245236891011121314151617181920212224234567234[[#This Row],[PEMBULATAN]]*O23</f>
        <v>6000</v>
      </c>
    </row>
    <row r="24" spans="1:16" ht="29.25" customHeight="1" x14ac:dyDescent="0.2">
      <c r="A24" s="90"/>
      <c r="B24" s="74"/>
      <c r="C24" s="92" t="s">
        <v>573</v>
      </c>
      <c r="D24" s="93" t="s">
        <v>292</v>
      </c>
      <c r="E24" s="94">
        <v>44415</v>
      </c>
      <c r="F24" s="95" t="s">
        <v>427</v>
      </c>
      <c r="G24" s="13">
        <v>44418</v>
      </c>
      <c r="H24" s="96" t="s">
        <v>429</v>
      </c>
      <c r="I24" s="97">
        <v>86</v>
      </c>
      <c r="J24" s="97">
        <v>51</v>
      </c>
      <c r="K24" s="97">
        <v>21</v>
      </c>
      <c r="L24" s="97">
        <v>10</v>
      </c>
      <c r="M24" s="98">
        <f t="shared" si="0"/>
        <v>23.026499999999999</v>
      </c>
      <c r="N24" s="99">
        <v>23</v>
      </c>
      <c r="O24" s="62">
        <v>3000</v>
      </c>
      <c r="P24" s="63">
        <f>Table2245236891011121314151617181920212224234567234[[#This Row],[PEMBULATAN]]*O24</f>
        <v>69000</v>
      </c>
    </row>
    <row r="25" spans="1:16" ht="29.25" customHeight="1" x14ac:dyDescent="0.2">
      <c r="A25" s="90"/>
      <c r="B25" s="74"/>
      <c r="C25" s="92" t="s">
        <v>574</v>
      </c>
      <c r="D25" s="93" t="s">
        <v>292</v>
      </c>
      <c r="E25" s="94">
        <v>44415</v>
      </c>
      <c r="F25" s="95" t="s">
        <v>427</v>
      </c>
      <c r="G25" s="13">
        <v>44418</v>
      </c>
      <c r="H25" s="96" t="s">
        <v>429</v>
      </c>
      <c r="I25" s="97">
        <v>90</v>
      </c>
      <c r="J25" s="97">
        <v>53</v>
      </c>
      <c r="K25" s="97">
        <v>43</v>
      </c>
      <c r="L25" s="97">
        <v>14</v>
      </c>
      <c r="M25" s="98">
        <f t="shared" si="0"/>
        <v>51.277500000000003</v>
      </c>
      <c r="N25" s="99">
        <v>51</v>
      </c>
      <c r="O25" s="62">
        <v>3000</v>
      </c>
      <c r="P25" s="63">
        <f>Table2245236891011121314151617181920212224234567234[[#This Row],[PEMBULATAN]]*O25</f>
        <v>153000</v>
      </c>
    </row>
    <row r="26" spans="1:16" ht="29.25" customHeight="1" x14ac:dyDescent="0.2">
      <c r="A26" s="90"/>
      <c r="B26" s="74"/>
      <c r="C26" s="92" t="s">
        <v>575</v>
      </c>
      <c r="D26" s="93" t="s">
        <v>292</v>
      </c>
      <c r="E26" s="94">
        <v>44415</v>
      </c>
      <c r="F26" s="95" t="s">
        <v>427</v>
      </c>
      <c r="G26" s="13">
        <v>44418</v>
      </c>
      <c r="H26" s="96" t="s">
        <v>429</v>
      </c>
      <c r="I26" s="97">
        <v>94</v>
      </c>
      <c r="J26" s="97">
        <v>53</v>
      </c>
      <c r="K26" s="97">
        <v>33</v>
      </c>
      <c r="L26" s="97">
        <v>14</v>
      </c>
      <c r="M26" s="98">
        <f t="shared" si="0"/>
        <v>41.101500000000001</v>
      </c>
      <c r="N26" s="99">
        <v>41</v>
      </c>
      <c r="O26" s="62">
        <v>3000</v>
      </c>
      <c r="P26" s="63">
        <f>Table2245236891011121314151617181920212224234567234[[#This Row],[PEMBULATAN]]*O26</f>
        <v>123000</v>
      </c>
    </row>
    <row r="27" spans="1:16" ht="29.25" customHeight="1" x14ac:dyDescent="0.2">
      <c r="A27" s="90"/>
      <c r="B27" s="74"/>
      <c r="C27" s="92" t="s">
        <v>576</v>
      </c>
      <c r="D27" s="93" t="s">
        <v>292</v>
      </c>
      <c r="E27" s="94">
        <v>44415</v>
      </c>
      <c r="F27" s="95" t="s">
        <v>427</v>
      </c>
      <c r="G27" s="13">
        <v>44418</v>
      </c>
      <c r="H27" s="96" t="s">
        <v>429</v>
      </c>
      <c r="I27" s="97">
        <v>93</v>
      </c>
      <c r="J27" s="97">
        <v>57</v>
      </c>
      <c r="K27" s="97">
        <v>43</v>
      </c>
      <c r="L27" s="97">
        <v>11</v>
      </c>
      <c r="M27" s="98">
        <f t="shared" si="0"/>
        <v>56.985750000000003</v>
      </c>
      <c r="N27" s="99">
        <v>57</v>
      </c>
      <c r="O27" s="62">
        <v>3000</v>
      </c>
      <c r="P27" s="63">
        <f>Table2245236891011121314151617181920212224234567234[[#This Row],[PEMBULATAN]]*O27</f>
        <v>171000</v>
      </c>
    </row>
    <row r="28" spans="1:16" ht="29.25" customHeight="1" x14ac:dyDescent="0.2">
      <c r="A28" s="90"/>
      <c r="B28" s="74"/>
      <c r="C28" s="92" t="s">
        <v>577</v>
      </c>
      <c r="D28" s="93" t="s">
        <v>292</v>
      </c>
      <c r="E28" s="94">
        <v>44415</v>
      </c>
      <c r="F28" s="95" t="s">
        <v>427</v>
      </c>
      <c r="G28" s="13">
        <v>44418</v>
      </c>
      <c r="H28" s="96" t="s">
        <v>429</v>
      </c>
      <c r="I28" s="97">
        <v>88</v>
      </c>
      <c r="J28" s="97">
        <v>55</v>
      </c>
      <c r="K28" s="97">
        <v>35</v>
      </c>
      <c r="L28" s="97">
        <v>17</v>
      </c>
      <c r="M28" s="98">
        <f t="shared" si="0"/>
        <v>42.35</v>
      </c>
      <c r="N28" s="99">
        <v>43</v>
      </c>
      <c r="O28" s="62">
        <v>3000</v>
      </c>
      <c r="P28" s="63">
        <f>Table2245236891011121314151617181920212224234567234[[#This Row],[PEMBULATAN]]*O28</f>
        <v>129000</v>
      </c>
    </row>
    <row r="29" spans="1:16" ht="29.25" customHeight="1" x14ac:dyDescent="0.2">
      <c r="A29" s="90"/>
      <c r="B29" s="74"/>
      <c r="C29" s="92" t="s">
        <v>578</v>
      </c>
      <c r="D29" s="93" t="s">
        <v>292</v>
      </c>
      <c r="E29" s="94">
        <v>44415</v>
      </c>
      <c r="F29" s="95" t="s">
        <v>427</v>
      </c>
      <c r="G29" s="13">
        <v>44418</v>
      </c>
      <c r="H29" s="96" t="s">
        <v>429</v>
      </c>
      <c r="I29" s="97">
        <v>49</v>
      </c>
      <c r="J29" s="97">
        <v>58</v>
      </c>
      <c r="K29" s="97">
        <v>15</v>
      </c>
      <c r="L29" s="97">
        <v>3</v>
      </c>
      <c r="M29" s="98">
        <f t="shared" si="0"/>
        <v>10.657500000000001</v>
      </c>
      <c r="N29" s="99">
        <v>11</v>
      </c>
      <c r="O29" s="62">
        <v>3000</v>
      </c>
      <c r="P29" s="63">
        <f>Table2245236891011121314151617181920212224234567234[[#This Row],[PEMBULATAN]]*O29</f>
        <v>33000</v>
      </c>
    </row>
    <row r="30" spans="1:16" ht="29.25" customHeight="1" x14ac:dyDescent="0.2">
      <c r="A30" s="90"/>
      <c r="B30" s="74"/>
      <c r="C30" s="92" t="s">
        <v>579</v>
      </c>
      <c r="D30" s="93" t="s">
        <v>292</v>
      </c>
      <c r="E30" s="94">
        <v>44415</v>
      </c>
      <c r="F30" s="95" t="s">
        <v>427</v>
      </c>
      <c r="G30" s="13">
        <v>44418</v>
      </c>
      <c r="H30" s="96" t="s">
        <v>429</v>
      </c>
      <c r="I30" s="97">
        <v>39</v>
      </c>
      <c r="J30" s="97">
        <v>31</v>
      </c>
      <c r="K30" s="97">
        <v>23</v>
      </c>
      <c r="L30" s="97">
        <v>3</v>
      </c>
      <c r="M30" s="98">
        <f t="shared" si="0"/>
        <v>6.9517499999999997</v>
      </c>
      <c r="N30" s="99">
        <v>7</v>
      </c>
      <c r="O30" s="62">
        <v>3000</v>
      </c>
      <c r="P30" s="63">
        <f>Table2245236891011121314151617181920212224234567234[[#This Row],[PEMBULATAN]]*O30</f>
        <v>21000</v>
      </c>
    </row>
    <row r="31" spans="1:16" ht="29.25" customHeight="1" x14ac:dyDescent="0.2">
      <c r="A31" s="90"/>
      <c r="B31" s="74"/>
      <c r="C31" s="92" t="s">
        <v>580</v>
      </c>
      <c r="D31" s="93" t="s">
        <v>292</v>
      </c>
      <c r="E31" s="94">
        <v>44415</v>
      </c>
      <c r="F31" s="95" t="s">
        <v>427</v>
      </c>
      <c r="G31" s="13">
        <v>44418</v>
      </c>
      <c r="H31" s="96" t="s">
        <v>429</v>
      </c>
      <c r="I31" s="97">
        <v>88</v>
      </c>
      <c r="J31" s="97">
        <v>47</v>
      </c>
      <c r="K31" s="97">
        <v>17</v>
      </c>
      <c r="L31" s="97">
        <v>9</v>
      </c>
      <c r="M31" s="98">
        <f t="shared" si="0"/>
        <v>17.577999999999999</v>
      </c>
      <c r="N31" s="99">
        <v>18</v>
      </c>
      <c r="O31" s="62">
        <v>3000</v>
      </c>
      <c r="P31" s="63">
        <f>Table2245236891011121314151617181920212224234567234[[#This Row],[PEMBULATAN]]*O31</f>
        <v>54000</v>
      </c>
    </row>
    <row r="32" spans="1:16" ht="29.25" customHeight="1" x14ac:dyDescent="0.2">
      <c r="A32" s="90"/>
      <c r="B32" s="74"/>
      <c r="C32" s="92" t="s">
        <v>581</v>
      </c>
      <c r="D32" s="93" t="s">
        <v>292</v>
      </c>
      <c r="E32" s="94">
        <v>44415</v>
      </c>
      <c r="F32" s="95" t="s">
        <v>427</v>
      </c>
      <c r="G32" s="13">
        <v>44418</v>
      </c>
      <c r="H32" s="96" t="s">
        <v>429</v>
      </c>
      <c r="I32" s="97">
        <v>99</v>
      </c>
      <c r="J32" s="97">
        <v>55</v>
      </c>
      <c r="K32" s="97">
        <v>28</v>
      </c>
      <c r="L32" s="97">
        <v>10</v>
      </c>
      <c r="M32" s="98">
        <f t="shared" si="0"/>
        <v>38.115000000000002</v>
      </c>
      <c r="N32" s="99">
        <v>38</v>
      </c>
      <c r="O32" s="62">
        <v>3000</v>
      </c>
      <c r="P32" s="63">
        <f>Table2245236891011121314151617181920212224234567234[[#This Row],[PEMBULATAN]]*O32</f>
        <v>114000</v>
      </c>
    </row>
    <row r="33" spans="1:16" ht="29.25" customHeight="1" x14ac:dyDescent="0.2">
      <c r="A33" s="90"/>
      <c r="B33" s="74"/>
      <c r="C33" s="92" t="s">
        <v>3703</v>
      </c>
      <c r="D33" s="93" t="s">
        <v>292</v>
      </c>
      <c r="E33" s="94">
        <v>44415</v>
      </c>
      <c r="F33" s="95" t="s">
        <v>427</v>
      </c>
      <c r="G33" s="13">
        <v>44418</v>
      </c>
      <c r="H33" s="96" t="s">
        <v>429</v>
      </c>
      <c r="I33" s="97">
        <v>76</v>
      </c>
      <c r="J33" s="97">
        <v>53</v>
      </c>
      <c r="K33" s="97">
        <v>22</v>
      </c>
      <c r="L33" s="97">
        <v>3</v>
      </c>
      <c r="M33" s="98">
        <f t="shared" si="0"/>
        <v>22.154</v>
      </c>
      <c r="N33" s="99">
        <v>22</v>
      </c>
      <c r="O33" s="62">
        <v>3000</v>
      </c>
      <c r="P33" s="63">
        <f>Table2245236891011121314151617181920212224234567234[[#This Row],[PEMBULATAN]]*O33</f>
        <v>66000</v>
      </c>
    </row>
    <row r="34" spans="1:16" ht="29.25" customHeight="1" x14ac:dyDescent="0.2">
      <c r="A34" s="90"/>
      <c r="B34" s="74"/>
      <c r="C34" s="92" t="s">
        <v>582</v>
      </c>
      <c r="D34" s="93" t="s">
        <v>292</v>
      </c>
      <c r="E34" s="94">
        <v>44415</v>
      </c>
      <c r="F34" s="95" t="s">
        <v>427</v>
      </c>
      <c r="G34" s="13">
        <v>44418</v>
      </c>
      <c r="H34" s="96" t="s">
        <v>429</v>
      </c>
      <c r="I34" s="97">
        <v>84</v>
      </c>
      <c r="J34" s="97">
        <v>44</v>
      </c>
      <c r="K34" s="97">
        <v>28</v>
      </c>
      <c r="L34" s="97">
        <v>13</v>
      </c>
      <c r="M34" s="98">
        <f t="shared" si="0"/>
        <v>25.872</v>
      </c>
      <c r="N34" s="99">
        <v>26</v>
      </c>
      <c r="O34" s="62">
        <v>3000</v>
      </c>
      <c r="P34" s="63">
        <f>Table2245236891011121314151617181920212224234567234[[#This Row],[PEMBULATAN]]*O34</f>
        <v>78000</v>
      </c>
    </row>
    <row r="35" spans="1:16" ht="29.25" customHeight="1" x14ac:dyDescent="0.2">
      <c r="A35" s="90"/>
      <c r="B35" s="74"/>
      <c r="C35" s="92" t="s">
        <v>583</v>
      </c>
      <c r="D35" s="93" t="s">
        <v>292</v>
      </c>
      <c r="E35" s="94">
        <v>44415</v>
      </c>
      <c r="F35" s="95" t="s">
        <v>427</v>
      </c>
      <c r="G35" s="13">
        <v>44418</v>
      </c>
      <c r="H35" s="96" t="s">
        <v>429</v>
      </c>
      <c r="I35" s="97">
        <v>93</v>
      </c>
      <c r="J35" s="97">
        <v>44</v>
      </c>
      <c r="K35" s="97">
        <v>42</v>
      </c>
      <c r="L35" s="97">
        <v>9</v>
      </c>
      <c r="M35" s="98">
        <f t="shared" si="0"/>
        <v>42.966000000000001</v>
      </c>
      <c r="N35" s="99">
        <v>43</v>
      </c>
      <c r="O35" s="62">
        <v>3000</v>
      </c>
      <c r="P35" s="63">
        <f>Table2245236891011121314151617181920212224234567234[[#This Row],[PEMBULATAN]]*O35</f>
        <v>129000</v>
      </c>
    </row>
    <row r="36" spans="1:16" ht="29.25" customHeight="1" x14ac:dyDescent="0.2">
      <c r="A36" s="90"/>
      <c r="B36" s="74"/>
      <c r="C36" s="92" t="s">
        <v>584</v>
      </c>
      <c r="D36" s="93" t="s">
        <v>292</v>
      </c>
      <c r="E36" s="94">
        <v>44415</v>
      </c>
      <c r="F36" s="95" t="s">
        <v>427</v>
      </c>
      <c r="G36" s="13">
        <v>44418</v>
      </c>
      <c r="H36" s="96" t="s">
        <v>429</v>
      </c>
      <c r="I36" s="97">
        <v>80</v>
      </c>
      <c r="J36" s="97">
        <v>58</v>
      </c>
      <c r="K36" s="97">
        <v>23</v>
      </c>
      <c r="L36" s="97">
        <v>10</v>
      </c>
      <c r="M36" s="98">
        <f t="shared" si="0"/>
        <v>26.68</v>
      </c>
      <c r="N36" s="99">
        <v>27</v>
      </c>
      <c r="O36" s="62">
        <v>3000</v>
      </c>
      <c r="P36" s="63">
        <f>Table2245236891011121314151617181920212224234567234[[#This Row],[PEMBULATAN]]*O36</f>
        <v>81000</v>
      </c>
    </row>
    <row r="37" spans="1:16" ht="29.25" customHeight="1" x14ac:dyDescent="0.2">
      <c r="A37" s="90"/>
      <c r="B37" s="74"/>
      <c r="C37" s="92" t="s">
        <v>585</v>
      </c>
      <c r="D37" s="93" t="s">
        <v>292</v>
      </c>
      <c r="E37" s="94">
        <v>44415</v>
      </c>
      <c r="F37" s="95" t="s">
        <v>427</v>
      </c>
      <c r="G37" s="13">
        <v>44418</v>
      </c>
      <c r="H37" s="96" t="s">
        <v>429</v>
      </c>
      <c r="I37" s="97">
        <v>90</v>
      </c>
      <c r="J37" s="97">
        <v>52</v>
      </c>
      <c r="K37" s="97">
        <v>38</v>
      </c>
      <c r="L37" s="97">
        <v>18</v>
      </c>
      <c r="M37" s="98">
        <f t="shared" si="0"/>
        <v>44.46</v>
      </c>
      <c r="N37" s="99">
        <v>45</v>
      </c>
      <c r="O37" s="62">
        <v>3000</v>
      </c>
      <c r="P37" s="63">
        <f>Table2245236891011121314151617181920212224234567234[[#This Row],[PEMBULATAN]]*O37</f>
        <v>135000</v>
      </c>
    </row>
    <row r="38" spans="1:16" ht="29.25" customHeight="1" x14ac:dyDescent="0.2">
      <c r="A38" s="90"/>
      <c r="B38" s="74"/>
      <c r="C38" s="92" t="s">
        <v>586</v>
      </c>
      <c r="D38" s="93" t="s">
        <v>292</v>
      </c>
      <c r="E38" s="94">
        <v>44415</v>
      </c>
      <c r="F38" s="95" t="s">
        <v>427</v>
      </c>
      <c r="G38" s="13">
        <v>44418</v>
      </c>
      <c r="H38" s="96" t="s">
        <v>429</v>
      </c>
      <c r="I38" s="97">
        <v>79</v>
      </c>
      <c r="J38" s="97">
        <v>52</v>
      </c>
      <c r="K38" s="97">
        <v>20</v>
      </c>
      <c r="L38" s="97">
        <v>8</v>
      </c>
      <c r="M38" s="98">
        <f t="shared" si="0"/>
        <v>20.54</v>
      </c>
      <c r="N38" s="99">
        <v>21</v>
      </c>
      <c r="O38" s="62">
        <v>3000</v>
      </c>
      <c r="P38" s="63">
        <f>Table2245236891011121314151617181920212224234567234[[#This Row],[PEMBULATAN]]*O38</f>
        <v>63000</v>
      </c>
    </row>
    <row r="39" spans="1:16" ht="29.25" customHeight="1" x14ac:dyDescent="0.2">
      <c r="A39" s="90"/>
      <c r="B39" s="74"/>
      <c r="C39" s="92" t="s">
        <v>587</v>
      </c>
      <c r="D39" s="93" t="s">
        <v>292</v>
      </c>
      <c r="E39" s="94">
        <v>44415</v>
      </c>
      <c r="F39" s="95" t="s">
        <v>427</v>
      </c>
      <c r="G39" s="13">
        <v>44418</v>
      </c>
      <c r="H39" s="96" t="s">
        <v>429</v>
      </c>
      <c r="I39" s="97">
        <v>69</v>
      </c>
      <c r="J39" s="97">
        <v>57</v>
      </c>
      <c r="K39" s="97">
        <v>24</v>
      </c>
      <c r="L39" s="97">
        <v>8</v>
      </c>
      <c r="M39" s="98">
        <f t="shared" si="0"/>
        <v>23.597999999999999</v>
      </c>
      <c r="N39" s="99">
        <v>24</v>
      </c>
      <c r="O39" s="62">
        <v>3000</v>
      </c>
      <c r="P39" s="63">
        <f>Table2245236891011121314151617181920212224234567234[[#This Row],[PEMBULATAN]]*O39</f>
        <v>72000</v>
      </c>
    </row>
    <row r="40" spans="1:16" ht="29.25" customHeight="1" x14ac:dyDescent="0.2">
      <c r="A40" s="90"/>
      <c r="B40" s="74"/>
      <c r="C40" s="92" t="s">
        <v>588</v>
      </c>
      <c r="D40" s="93" t="s">
        <v>292</v>
      </c>
      <c r="E40" s="94">
        <v>44415</v>
      </c>
      <c r="F40" s="95" t="s">
        <v>427</v>
      </c>
      <c r="G40" s="13">
        <v>44418</v>
      </c>
      <c r="H40" s="96" t="s">
        <v>429</v>
      </c>
      <c r="I40" s="97">
        <v>87</v>
      </c>
      <c r="J40" s="97">
        <v>56</v>
      </c>
      <c r="K40" s="97">
        <v>33</v>
      </c>
      <c r="L40" s="97">
        <v>9</v>
      </c>
      <c r="M40" s="98">
        <f t="shared" si="0"/>
        <v>40.194000000000003</v>
      </c>
      <c r="N40" s="99">
        <v>40</v>
      </c>
      <c r="O40" s="62">
        <v>3000</v>
      </c>
      <c r="P40" s="63">
        <f>Table2245236891011121314151617181920212224234567234[[#This Row],[PEMBULATAN]]*O40</f>
        <v>120000</v>
      </c>
    </row>
    <row r="41" spans="1:16" ht="29.25" customHeight="1" x14ac:dyDescent="0.2">
      <c r="A41" s="90"/>
      <c r="B41" s="74"/>
      <c r="C41" s="92" t="s">
        <v>589</v>
      </c>
      <c r="D41" s="93" t="s">
        <v>292</v>
      </c>
      <c r="E41" s="94">
        <v>44415</v>
      </c>
      <c r="F41" s="95" t="s">
        <v>427</v>
      </c>
      <c r="G41" s="13">
        <v>44418</v>
      </c>
      <c r="H41" s="96" t="s">
        <v>429</v>
      </c>
      <c r="I41" s="97">
        <v>64</v>
      </c>
      <c r="J41" s="97">
        <v>49</v>
      </c>
      <c r="K41" s="97">
        <v>22</v>
      </c>
      <c r="L41" s="97">
        <v>8</v>
      </c>
      <c r="M41" s="98">
        <f t="shared" si="0"/>
        <v>17.248000000000001</v>
      </c>
      <c r="N41" s="99">
        <v>17</v>
      </c>
      <c r="O41" s="62">
        <v>3000</v>
      </c>
      <c r="P41" s="63">
        <f>Table2245236891011121314151617181920212224234567234[[#This Row],[PEMBULATAN]]*O41</f>
        <v>51000</v>
      </c>
    </row>
    <row r="42" spans="1:16" ht="29.25" customHeight="1" x14ac:dyDescent="0.2">
      <c r="A42" s="90"/>
      <c r="B42" s="74"/>
      <c r="C42" s="92" t="s">
        <v>590</v>
      </c>
      <c r="D42" s="93" t="s">
        <v>292</v>
      </c>
      <c r="E42" s="94">
        <v>44415</v>
      </c>
      <c r="F42" s="95" t="s">
        <v>427</v>
      </c>
      <c r="G42" s="13">
        <v>44418</v>
      </c>
      <c r="H42" s="96" t="s">
        <v>429</v>
      </c>
      <c r="I42" s="97">
        <v>83</v>
      </c>
      <c r="J42" s="97">
        <v>56</v>
      </c>
      <c r="K42" s="97">
        <v>25</v>
      </c>
      <c r="L42" s="97">
        <v>14</v>
      </c>
      <c r="M42" s="98">
        <f t="shared" si="0"/>
        <v>29.05</v>
      </c>
      <c r="N42" s="99">
        <v>29</v>
      </c>
      <c r="O42" s="62">
        <v>3000</v>
      </c>
      <c r="P42" s="63">
        <f>Table2245236891011121314151617181920212224234567234[[#This Row],[PEMBULATAN]]*O42</f>
        <v>87000</v>
      </c>
    </row>
    <row r="43" spans="1:16" ht="29.25" customHeight="1" x14ac:dyDescent="0.2">
      <c r="A43" s="90"/>
      <c r="B43" s="74"/>
      <c r="C43" s="92" t="s">
        <v>591</v>
      </c>
      <c r="D43" s="93" t="s">
        <v>292</v>
      </c>
      <c r="E43" s="94">
        <v>44415</v>
      </c>
      <c r="F43" s="95" t="s">
        <v>427</v>
      </c>
      <c r="G43" s="13">
        <v>44418</v>
      </c>
      <c r="H43" s="96" t="s">
        <v>429</v>
      </c>
      <c r="I43" s="97">
        <v>80</v>
      </c>
      <c r="J43" s="97">
        <v>52</v>
      </c>
      <c r="K43" s="97">
        <v>21</v>
      </c>
      <c r="L43" s="97">
        <v>7</v>
      </c>
      <c r="M43" s="98">
        <f t="shared" si="0"/>
        <v>21.84</v>
      </c>
      <c r="N43" s="99">
        <v>22</v>
      </c>
      <c r="O43" s="62">
        <v>3000</v>
      </c>
      <c r="P43" s="63">
        <f>Table2245236891011121314151617181920212224234567234[[#This Row],[PEMBULATAN]]*O43</f>
        <v>66000</v>
      </c>
    </row>
    <row r="44" spans="1:16" ht="29.25" customHeight="1" x14ac:dyDescent="0.2">
      <c r="A44" s="90"/>
      <c r="B44" s="74"/>
      <c r="C44" s="92" t="s">
        <v>592</v>
      </c>
      <c r="D44" s="93" t="s">
        <v>292</v>
      </c>
      <c r="E44" s="94">
        <v>44415</v>
      </c>
      <c r="F44" s="95" t="s">
        <v>427</v>
      </c>
      <c r="G44" s="13">
        <v>44418</v>
      </c>
      <c r="H44" s="96" t="s">
        <v>429</v>
      </c>
      <c r="I44" s="97">
        <v>56</v>
      </c>
      <c r="J44" s="97">
        <v>45</v>
      </c>
      <c r="K44" s="97">
        <v>20</v>
      </c>
      <c r="L44" s="97">
        <v>6</v>
      </c>
      <c r="M44" s="98">
        <f t="shared" si="0"/>
        <v>12.6</v>
      </c>
      <c r="N44" s="99">
        <v>13</v>
      </c>
      <c r="O44" s="62">
        <v>3000</v>
      </c>
      <c r="P44" s="63">
        <f>Table2245236891011121314151617181920212224234567234[[#This Row],[PEMBULATAN]]*O44</f>
        <v>39000</v>
      </c>
    </row>
    <row r="45" spans="1:16" ht="29.25" customHeight="1" x14ac:dyDescent="0.2">
      <c r="A45" s="90"/>
      <c r="B45" s="74"/>
      <c r="C45" s="92" t="s">
        <v>593</v>
      </c>
      <c r="D45" s="93" t="s">
        <v>292</v>
      </c>
      <c r="E45" s="94">
        <v>44415</v>
      </c>
      <c r="F45" s="95" t="s">
        <v>427</v>
      </c>
      <c r="G45" s="13">
        <v>44418</v>
      </c>
      <c r="H45" s="96" t="s">
        <v>429</v>
      </c>
      <c r="I45" s="97">
        <v>71</v>
      </c>
      <c r="J45" s="97">
        <v>57</v>
      </c>
      <c r="K45" s="97">
        <v>24</v>
      </c>
      <c r="L45" s="97">
        <v>10</v>
      </c>
      <c r="M45" s="98">
        <f t="shared" si="0"/>
        <v>24.282</v>
      </c>
      <c r="N45" s="99">
        <v>24</v>
      </c>
      <c r="O45" s="62">
        <v>3000</v>
      </c>
      <c r="P45" s="63">
        <f>Table2245236891011121314151617181920212224234567234[[#This Row],[PEMBULATAN]]*O45</f>
        <v>72000</v>
      </c>
    </row>
    <row r="46" spans="1:16" ht="29.25" customHeight="1" x14ac:dyDescent="0.2">
      <c r="A46" s="90"/>
      <c r="B46" s="74"/>
      <c r="C46" s="92" t="s">
        <v>594</v>
      </c>
      <c r="D46" s="93" t="s">
        <v>292</v>
      </c>
      <c r="E46" s="94">
        <v>44415</v>
      </c>
      <c r="F46" s="95" t="s">
        <v>427</v>
      </c>
      <c r="G46" s="13">
        <v>44418</v>
      </c>
      <c r="H46" s="96" t="s">
        <v>429</v>
      </c>
      <c r="I46" s="97">
        <v>79</v>
      </c>
      <c r="J46" s="97">
        <v>42</v>
      </c>
      <c r="K46" s="97">
        <v>26</v>
      </c>
      <c r="L46" s="97">
        <v>9</v>
      </c>
      <c r="M46" s="98">
        <f t="shared" si="0"/>
        <v>21.567</v>
      </c>
      <c r="N46" s="99">
        <v>22</v>
      </c>
      <c r="O46" s="62">
        <v>3000</v>
      </c>
      <c r="P46" s="63">
        <f>Table2245236891011121314151617181920212224234567234[[#This Row],[PEMBULATAN]]*O46</f>
        <v>66000</v>
      </c>
    </row>
    <row r="47" spans="1:16" ht="29.25" customHeight="1" x14ac:dyDescent="0.2">
      <c r="A47" s="90"/>
      <c r="B47" s="74"/>
      <c r="C47" s="92" t="s">
        <v>595</v>
      </c>
      <c r="D47" s="93" t="s">
        <v>292</v>
      </c>
      <c r="E47" s="94">
        <v>44415</v>
      </c>
      <c r="F47" s="95" t="s">
        <v>427</v>
      </c>
      <c r="G47" s="13">
        <v>44418</v>
      </c>
      <c r="H47" s="96" t="s">
        <v>429</v>
      </c>
      <c r="I47" s="97">
        <v>81</v>
      </c>
      <c r="J47" s="97">
        <v>45</v>
      </c>
      <c r="K47" s="97">
        <v>24</v>
      </c>
      <c r="L47" s="97">
        <v>7</v>
      </c>
      <c r="M47" s="98">
        <f t="shared" si="0"/>
        <v>21.87</v>
      </c>
      <c r="N47" s="99">
        <v>22</v>
      </c>
      <c r="O47" s="62">
        <v>3000</v>
      </c>
      <c r="P47" s="63">
        <f>Table2245236891011121314151617181920212224234567234[[#This Row],[PEMBULATAN]]*O47</f>
        <v>66000</v>
      </c>
    </row>
    <row r="48" spans="1:16" ht="29.25" customHeight="1" x14ac:dyDescent="0.2">
      <c r="A48" s="90"/>
      <c r="B48" s="74"/>
      <c r="C48" s="92" t="s">
        <v>596</v>
      </c>
      <c r="D48" s="93" t="s">
        <v>292</v>
      </c>
      <c r="E48" s="94">
        <v>44415</v>
      </c>
      <c r="F48" s="95" t="s">
        <v>427</v>
      </c>
      <c r="G48" s="13">
        <v>44418</v>
      </c>
      <c r="H48" s="96" t="s">
        <v>429</v>
      </c>
      <c r="I48" s="97">
        <v>84</v>
      </c>
      <c r="J48" s="97">
        <v>51</v>
      </c>
      <c r="K48" s="97">
        <v>43</v>
      </c>
      <c r="L48" s="97">
        <v>10</v>
      </c>
      <c r="M48" s="98">
        <f t="shared" si="0"/>
        <v>46.052999999999997</v>
      </c>
      <c r="N48" s="99">
        <v>46</v>
      </c>
      <c r="O48" s="62">
        <v>3000</v>
      </c>
      <c r="P48" s="63">
        <f>Table2245236891011121314151617181920212224234567234[[#This Row],[PEMBULATAN]]*O48</f>
        <v>138000</v>
      </c>
    </row>
    <row r="49" spans="1:16" ht="29.25" customHeight="1" x14ac:dyDescent="0.2">
      <c r="A49" s="90"/>
      <c r="B49" s="74"/>
      <c r="C49" s="92" t="s">
        <v>597</v>
      </c>
      <c r="D49" s="93" t="s">
        <v>292</v>
      </c>
      <c r="E49" s="94">
        <v>44415</v>
      </c>
      <c r="F49" s="95" t="s">
        <v>427</v>
      </c>
      <c r="G49" s="13">
        <v>44418</v>
      </c>
      <c r="H49" s="96" t="s">
        <v>429</v>
      </c>
      <c r="I49" s="97">
        <v>94</v>
      </c>
      <c r="J49" s="97">
        <v>56</v>
      </c>
      <c r="K49" s="97">
        <v>41</v>
      </c>
      <c r="L49" s="97">
        <v>18</v>
      </c>
      <c r="M49" s="98">
        <f t="shared" si="0"/>
        <v>53.956000000000003</v>
      </c>
      <c r="N49" s="99">
        <v>54</v>
      </c>
      <c r="O49" s="62">
        <v>3000</v>
      </c>
      <c r="P49" s="63">
        <f>Table2245236891011121314151617181920212224234567234[[#This Row],[PEMBULATAN]]*O49</f>
        <v>162000</v>
      </c>
    </row>
    <row r="50" spans="1:16" ht="29.25" customHeight="1" x14ac:dyDescent="0.2">
      <c r="A50" s="90"/>
      <c r="B50" s="74"/>
      <c r="C50" s="92" t="s">
        <v>598</v>
      </c>
      <c r="D50" s="93" t="s">
        <v>292</v>
      </c>
      <c r="E50" s="94">
        <v>44415</v>
      </c>
      <c r="F50" s="95" t="s">
        <v>427</v>
      </c>
      <c r="G50" s="13">
        <v>44418</v>
      </c>
      <c r="H50" s="96" t="s">
        <v>429</v>
      </c>
      <c r="I50" s="97">
        <v>93</v>
      </c>
      <c r="J50" s="97">
        <v>51</v>
      </c>
      <c r="K50" s="97">
        <v>38</v>
      </c>
      <c r="L50" s="97">
        <v>14</v>
      </c>
      <c r="M50" s="98">
        <f t="shared" si="0"/>
        <v>45.058500000000002</v>
      </c>
      <c r="N50" s="99">
        <v>45</v>
      </c>
      <c r="O50" s="62">
        <v>3000</v>
      </c>
      <c r="P50" s="63">
        <f>Table2245236891011121314151617181920212224234567234[[#This Row],[PEMBULATAN]]*O50</f>
        <v>135000</v>
      </c>
    </row>
    <row r="51" spans="1:16" ht="29.25" customHeight="1" x14ac:dyDescent="0.2">
      <c r="A51" s="90"/>
      <c r="B51" s="74"/>
      <c r="C51" s="92" t="s">
        <v>599</v>
      </c>
      <c r="D51" s="93" t="s">
        <v>292</v>
      </c>
      <c r="E51" s="94">
        <v>44415</v>
      </c>
      <c r="F51" s="95" t="s">
        <v>427</v>
      </c>
      <c r="G51" s="13">
        <v>44418</v>
      </c>
      <c r="H51" s="96" t="s">
        <v>429</v>
      </c>
      <c r="I51" s="97">
        <v>69</v>
      </c>
      <c r="J51" s="97">
        <v>61</v>
      </c>
      <c r="K51" s="97">
        <v>13</v>
      </c>
      <c r="L51" s="97">
        <v>4</v>
      </c>
      <c r="M51" s="98">
        <f t="shared" si="0"/>
        <v>13.67925</v>
      </c>
      <c r="N51" s="99">
        <v>14</v>
      </c>
      <c r="O51" s="62">
        <v>3000</v>
      </c>
      <c r="P51" s="63">
        <f>Table2245236891011121314151617181920212224234567234[[#This Row],[PEMBULATAN]]*O51</f>
        <v>42000</v>
      </c>
    </row>
    <row r="52" spans="1:16" ht="29.25" customHeight="1" x14ac:dyDescent="0.2">
      <c r="A52" s="90"/>
      <c r="B52" s="74"/>
      <c r="C52" s="92" t="s">
        <v>600</v>
      </c>
      <c r="D52" s="93" t="s">
        <v>292</v>
      </c>
      <c r="E52" s="94">
        <v>44415</v>
      </c>
      <c r="F52" s="95" t="s">
        <v>427</v>
      </c>
      <c r="G52" s="13">
        <v>44418</v>
      </c>
      <c r="H52" s="96" t="s">
        <v>429</v>
      </c>
      <c r="I52" s="97">
        <v>97</v>
      </c>
      <c r="J52" s="97">
        <v>59</v>
      </c>
      <c r="K52" s="97">
        <v>32</v>
      </c>
      <c r="L52" s="97">
        <v>27</v>
      </c>
      <c r="M52" s="98">
        <f t="shared" si="0"/>
        <v>45.783999999999999</v>
      </c>
      <c r="N52" s="99">
        <v>46</v>
      </c>
      <c r="O52" s="62">
        <v>3000</v>
      </c>
      <c r="P52" s="63">
        <f>Table2245236891011121314151617181920212224234567234[[#This Row],[PEMBULATAN]]*O52</f>
        <v>138000</v>
      </c>
    </row>
    <row r="53" spans="1:16" ht="29.25" customHeight="1" x14ac:dyDescent="0.2">
      <c r="A53" s="90"/>
      <c r="B53" s="74"/>
      <c r="C53" s="92" t="s">
        <v>601</v>
      </c>
      <c r="D53" s="93" t="s">
        <v>292</v>
      </c>
      <c r="E53" s="94">
        <v>44415</v>
      </c>
      <c r="F53" s="95" t="s">
        <v>427</v>
      </c>
      <c r="G53" s="13">
        <v>44418</v>
      </c>
      <c r="H53" s="96" t="s">
        <v>429</v>
      </c>
      <c r="I53" s="97">
        <v>93</v>
      </c>
      <c r="J53" s="97">
        <v>63</v>
      </c>
      <c r="K53" s="97">
        <v>32</v>
      </c>
      <c r="L53" s="97">
        <v>13</v>
      </c>
      <c r="M53" s="98">
        <f t="shared" si="0"/>
        <v>46.872</v>
      </c>
      <c r="N53" s="99">
        <v>47</v>
      </c>
      <c r="O53" s="62">
        <v>3000</v>
      </c>
      <c r="P53" s="63">
        <f>Table2245236891011121314151617181920212224234567234[[#This Row],[PEMBULATAN]]*O53</f>
        <v>141000</v>
      </c>
    </row>
    <row r="54" spans="1:16" ht="29.25" customHeight="1" x14ac:dyDescent="0.2">
      <c r="A54" s="90"/>
      <c r="B54" s="74"/>
      <c r="C54" s="92" t="s">
        <v>602</v>
      </c>
      <c r="D54" s="93" t="s">
        <v>292</v>
      </c>
      <c r="E54" s="94">
        <v>44415</v>
      </c>
      <c r="F54" s="95" t="s">
        <v>427</v>
      </c>
      <c r="G54" s="13">
        <v>44418</v>
      </c>
      <c r="H54" s="96" t="s">
        <v>429</v>
      </c>
      <c r="I54" s="97">
        <v>98</v>
      </c>
      <c r="J54" s="97">
        <v>50</v>
      </c>
      <c r="K54" s="97">
        <v>29</v>
      </c>
      <c r="L54" s="97">
        <v>13</v>
      </c>
      <c r="M54" s="98">
        <f t="shared" si="0"/>
        <v>35.524999999999999</v>
      </c>
      <c r="N54" s="99">
        <v>36</v>
      </c>
      <c r="O54" s="62">
        <v>3000</v>
      </c>
      <c r="P54" s="63">
        <f>Table2245236891011121314151617181920212224234567234[[#This Row],[PEMBULATAN]]*O54</f>
        <v>108000</v>
      </c>
    </row>
    <row r="55" spans="1:16" ht="29.25" customHeight="1" x14ac:dyDescent="0.2">
      <c r="A55" s="90"/>
      <c r="B55" s="74"/>
      <c r="C55" s="92" t="s">
        <v>603</v>
      </c>
      <c r="D55" s="93" t="s">
        <v>292</v>
      </c>
      <c r="E55" s="94">
        <v>44415</v>
      </c>
      <c r="F55" s="95" t="s">
        <v>427</v>
      </c>
      <c r="G55" s="13">
        <v>44418</v>
      </c>
      <c r="H55" s="96" t="s">
        <v>429</v>
      </c>
      <c r="I55" s="97">
        <v>105</v>
      </c>
      <c r="J55" s="97">
        <v>53</v>
      </c>
      <c r="K55" s="97">
        <v>25</v>
      </c>
      <c r="L55" s="97">
        <v>13</v>
      </c>
      <c r="M55" s="98">
        <f t="shared" si="0"/>
        <v>34.78125</v>
      </c>
      <c r="N55" s="99">
        <v>35</v>
      </c>
      <c r="O55" s="62">
        <v>3000</v>
      </c>
      <c r="P55" s="63">
        <f>Table2245236891011121314151617181920212224234567234[[#This Row],[PEMBULATAN]]*O55</f>
        <v>105000</v>
      </c>
    </row>
    <row r="56" spans="1:16" ht="29.25" customHeight="1" x14ac:dyDescent="0.2">
      <c r="A56" s="90"/>
      <c r="B56" s="74"/>
      <c r="C56" s="92" t="s">
        <v>604</v>
      </c>
      <c r="D56" s="93" t="s">
        <v>292</v>
      </c>
      <c r="E56" s="94">
        <v>44415</v>
      </c>
      <c r="F56" s="95" t="s">
        <v>427</v>
      </c>
      <c r="G56" s="13">
        <v>44418</v>
      </c>
      <c r="H56" s="96" t="s">
        <v>429</v>
      </c>
      <c r="I56" s="97">
        <v>73</v>
      </c>
      <c r="J56" s="97">
        <v>58</v>
      </c>
      <c r="K56" s="97">
        <v>29</v>
      </c>
      <c r="L56" s="97">
        <v>9</v>
      </c>
      <c r="M56" s="98">
        <f t="shared" si="0"/>
        <v>30.6965</v>
      </c>
      <c r="N56" s="99">
        <v>31</v>
      </c>
      <c r="O56" s="62">
        <v>3000</v>
      </c>
      <c r="P56" s="63">
        <f>Table2245236891011121314151617181920212224234567234[[#This Row],[PEMBULATAN]]*O56</f>
        <v>93000</v>
      </c>
    </row>
    <row r="57" spans="1:16" ht="29.25" customHeight="1" x14ac:dyDescent="0.2">
      <c r="A57" s="90"/>
      <c r="B57" s="74"/>
      <c r="C57" s="92" t="s">
        <v>605</v>
      </c>
      <c r="D57" s="93" t="s">
        <v>292</v>
      </c>
      <c r="E57" s="94">
        <v>44415</v>
      </c>
      <c r="F57" s="95" t="s">
        <v>427</v>
      </c>
      <c r="G57" s="13">
        <v>44418</v>
      </c>
      <c r="H57" s="96" t="s">
        <v>429</v>
      </c>
      <c r="I57" s="97">
        <v>82</v>
      </c>
      <c r="J57" s="97">
        <v>60</v>
      </c>
      <c r="K57" s="97">
        <v>30</v>
      </c>
      <c r="L57" s="97">
        <v>17</v>
      </c>
      <c r="M57" s="98">
        <f t="shared" si="0"/>
        <v>36.9</v>
      </c>
      <c r="N57" s="99">
        <v>37</v>
      </c>
      <c r="O57" s="62">
        <v>3000</v>
      </c>
      <c r="P57" s="63">
        <f>Table2245236891011121314151617181920212224234567234[[#This Row],[PEMBULATAN]]*O57</f>
        <v>111000</v>
      </c>
    </row>
    <row r="58" spans="1:16" ht="29.25" customHeight="1" x14ac:dyDescent="0.2">
      <c r="A58" s="90"/>
      <c r="B58" s="74"/>
      <c r="C58" s="85" t="s">
        <v>606</v>
      </c>
      <c r="D58" s="77" t="s">
        <v>292</v>
      </c>
      <c r="E58" s="13">
        <v>44415</v>
      </c>
      <c r="F58" s="75" t="s">
        <v>427</v>
      </c>
      <c r="G58" s="13">
        <v>44418</v>
      </c>
      <c r="H58" s="76" t="s">
        <v>429</v>
      </c>
      <c r="I58" s="15">
        <v>95</v>
      </c>
      <c r="J58" s="15">
        <v>58</v>
      </c>
      <c r="K58" s="15">
        <v>38</v>
      </c>
      <c r="L58" s="15">
        <v>22</v>
      </c>
      <c r="M58" s="80">
        <f t="shared" si="0"/>
        <v>52.344999999999999</v>
      </c>
      <c r="N58" s="71">
        <v>53</v>
      </c>
      <c r="O58" s="62">
        <v>3000</v>
      </c>
      <c r="P58" s="63">
        <f>Table2245236891011121314151617181920212224234567234[[#This Row],[PEMBULATAN]]*O58</f>
        <v>159000</v>
      </c>
    </row>
    <row r="59" spans="1:16" ht="29.25" customHeight="1" x14ac:dyDescent="0.2">
      <c r="A59" s="90"/>
      <c r="B59" s="74"/>
      <c r="C59" s="85" t="s">
        <v>607</v>
      </c>
      <c r="D59" s="77" t="s">
        <v>292</v>
      </c>
      <c r="E59" s="13">
        <v>44415</v>
      </c>
      <c r="F59" s="75" t="s">
        <v>427</v>
      </c>
      <c r="G59" s="13">
        <v>44418</v>
      </c>
      <c r="H59" s="76" t="s">
        <v>429</v>
      </c>
      <c r="I59" s="15">
        <v>97</v>
      </c>
      <c r="J59" s="15">
        <v>63</v>
      </c>
      <c r="K59" s="15">
        <v>30</v>
      </c>
      <c r="L59" s="15">
        <v>31</v>
      </c>
      <c r="M59" s="80">
        <f t="shared" si="0"/>
        <v>45.832500000000003</v>
      </c>
      <c r="N59" s="71">
        <v>46</v>
      </c>
      <c r="O59" s="62">
        <v>3000</v>
      </c>
      <c r="P59" s="63">
        <f>Table2245236891011121314151617181920212224234567234[[#This Row],[PEMBULATAN]]*O59</f>
        <v>138000</v>
      </c>
    </row>
    <row r="60" spans="1:16" ht="29.25" customHeight="1" x14ac:dyDescent="0.2">
      <c r="A60" s="90"/>
      <c r="B60" s="74"/>
      <c r="C60" s="92" t="s">
        <v>608</v>
      </c>
      <c r="D60" s="93" t="s">
        <v>292</v>
      </c>
      <c r="E60" s="94">
        <v>44415</v>
      </c>
      <c r="F60" s="95" t="s">
        <v>427</v>
      </c>
      <c r="G60" s="13">
        <v>44418</v>
      </c>
      <c r="H60" s="96" t="s">
        <v>429</v>
      </c>
      <c r="I60" s="97">
        <v>53</v>
      </c>
      <c r="J60" s="97">
        <v>17</v>
      </c>
      <c r="K60" s="97">
        <v>52</v>
      </c>
      <c r="L60" s="97">
        <v>8</v>
      </c>
      <c r="M60" s="98">
        <f t="shared" si="0"/>
        <v>11.712999999999999</v>
      </c>
      <c r="N60" s="99">
        <v>12</v>
      </c>
      <c r="O60" s="62">
        <v>3000</v>
      </c>
      <c r="P60" s="63">
        <f>Table2245236891011121314151617181920212224234567234[[#This Row],[PEMBULATAN]]*O60</f>
        <v>36000</v>
      </c>
    </row>
    <row r="61" spans="1:16" ht="29.25" customHeight="1" x14ac:dyDescent="0.2">
      <c r="A61" s="90"/>
      <c r="B61" s="74"/>
      <c r="C61" s="92" t="s">
        <v>609</v>
      </c>
      <c r="D61" s="93" t="s">
        <v>292</v>
      </c>
      <c r="E61" s="94">
        <v>44415</v>
      </c>
      <c r="F61" s="95" t="s">
        <v>427</v>
      </c>
      <c r="G61" s="13">
        <v>44418</v>
      </c>
      <c r="H61" s="96" t="s">
        <v>429</v>
      </c>
      <c r="I61" s="97">
        <v>55</v>
      </c>
      <c r="J61" s="97">
        <v>51</v>
      </c>
      <c r="K61" s="97">
        <v>20</v>
      </c>
      <c r="L61" s="97">
        <v>14</v>
      </c>
      <c r="M61" s="98">
        <f t="shared" si="0"/>
        <v>14.025</v>
      </c>
      <c r="N61" s="99">
        <v>14</v>
      </c>
      <c r="O61" s="62">
        <v>3000</v>
      </c>
      <c r="P61" s="63">
        <f>Table2245236891011121314151617181920212224234567234[[#This Row],[PEMBULATAN]]*O61</f>
        <v>42000</v>
      </c>
    </row>
    <row r="62" spans="1:16" ht="29.25" customHeight="1" x14ac:dyDescent="0.2">
      <c r="A62" s="90"/>
      <c r="B62" s="74"/>
      <c r="C62" s="92" t="s">
        <v>610</v>
      </c>
      <c r="D62" s="93" t="s">
        <v>292</v>
      </c>
      <c r="E62" s="94">
        <v>44415</v>
      </c>
      <c r="F62" s="95" t="s">
        <v>427</v>
      </c>
      <c r="G62" s="13">
        <v>44418</v>
      </c>
      <c r="H62" s="96" t="s">
        <v>429</v>
      </c>
      <c r="I62" s="97">
        <v>57</v>
      </c>
      <c r="J62" s="97">
        <v>48</v>
      </c>
      <c r="K62" s="97">
        <v>25</v>
      </c>
      <c r="L62" s="97">
        <v>3</v>
      </c>
      <c r="M62" s="98">
        <f t="shared" si="0"/>
        <v>17.100000000000001</v>
      </c>
      <c r="N62" s="99">
        <v>17</v>
      </c>
      <c r="O62" s="62">
        <v>3000</v>
      </c>
      <c r="P62" s="63">
        <f>Table2245236891011121314151617181920212224234567234[[#This Row],[PEMBULATAN]]*O62</f>
        <v>51000</v>
      </c>
    </row>
    <row r="63" spans="1:16" ht="29.25" customHeight="1" x14ac:dyDescent="0.2">
      <c r="A63" s="90"/>
      <c r="B63" s="74"/>
      <c r="C63" s="92" t="s">
        <v>611</v>
      </c>
      <c r="D63" s="93" t="s">
        <v>292</v>
      </c>
      <c r="E63" s="94">
        <v>44415</v>
      </c>
      <c r="F63" s="95" t="s">
        <v>427</v>
      </c>
      <c r="G63" s="13">
        <v>44418</v>
      </c>
      <c r="H63" s="96" t="s">
        <v>429</v>
      </c>
      <c r="I63" s="97">
        <v>110</v>
      </c>
      <c r="J63" s="97">
        <v>20</v>
      </c>
      <c r="K63" s="97">
        <v>20</v>
      </c>
      <c r="L63" s="97">
        <v>7</v>
      </c>
      <c r="M63" s="98">
        <f t="shared" si="0"/>
        <v>11</v>
      </c>
      <c r="N63" s="99">
        <v>11</v>
      </c>
      <c r="O63" s="62">
        <v>3000</v>
      </c>
      <c r="P63" s="63">
        <f>Table2245236891011121314151617181920212224234567234[[#This Row],[PEMBULATAN]]*O63</f>
        <v>33000</v>
      </c>
    </row>
    <row r="64" spans="1:16" ht="29.25" customHeight="1" x14ac:dyDescent="0.2">
      <c r="A64" s="90"/>
      <c r="B64" s="74"/>
      <c r="C64" s="92" t="s">
        <v>612</v>
      </c>
      <c r="D64" s="93" t="s">
        <v>292</v>
      </c>
      <c r="E64" s="94">
        <v>44415</v>
      </c>
      <c r="F64" s="95" t="s">
        <v>427</v>
      </c>
      <c r="G64" s="13">
        <v>44418</v>
      </c>
      <c r="H64" s="96" t="s">
        <v>429</v>
      </c>
      <c r="I64" s="97">
        <v>33</v>
      </c>
      <c r="J64" s="97">
        <v>33</v>
      </c>
      <c r="K64" s="97">
        <v>35</v>
      </c>
      <c r="L64" s="97">
        <v>5</v>
      </c>
      <c r="M64" s="98">
        <f t="shared" si="0"/>
        <v>9.5287500000000005</v>
      </c>
      <c r="N64" s="99">
        <v>10</v>
      </c>
      <c r="O64" s="62">
        <v>3000</v>
      </c>
      <c r="P64" s="63">
        <f>Table2245236891011121314151617181920212224234567234[[#This Row],[PEMBULATAN]]*O64</f>
        <v>30000</v>
      </c>
    </row>
    <row r="65" spans="1:16" ht="29.25" customHeight="1" x14ac:dyDescent="0.2">
      <c r="A65" s="90"/>
      <c r="B65" s="74"/>
      <c r="C65" s="92" t="s">
        <v>613</v>
      </c>
      <c r="D65" s="93" t="s">
        <v>292</v>
      </c>
      <c r="E65" s="94">
        <v>44415</v>
      </c>
      <c r="F65" s="95" t="s">
        <v>427</v>
      </c>
      <c r="G65" s="13">
        <v>44418</v>
      </c>
      <c r="H65" s="96" t="s">
        <v>429</v>
      </c>
      <c r="I65" s="97">
        <v>83</v>
      </c>
      <c r="J65" s="97">
        <v>67</v>
      </c>
      <c r="K65" s="97">
        <v>28</v>
      </c>
      <c r="L65" s="97">
        <v>5</v>
      </c>
      <c r="M65" s="98">
        <f t="shared" si="0"/>
        <v>38.927</v>
      </c>
      <c r="N65" s="99">
        <v>39</v>
      </c>
      <c r="O65" s="62">
        <v>3000</v>
      </c>
      <c r="P65" s="63">
        <f>Table2245236891011121314151617181920212224234567234[[#This Row],[PEMBULATAN]]*O65</f>
        <v>117000</v>
      </c>
    </row>
    <row r="66" spans="1:16" ht="29.25" customHeight="1" x14ac:dyDescent="0.2">
      <c r="A66" s="90"/>
      <c r="B66" s="74"/>
      <c r="C66" s="92" t="s">
        <v>614</v>
      </c>
      <c r="D66" s="93" t="s">
        <v>292</v>
      </c>
      <c r="E66" s="94">
        <v>44415</v>
      </c>
      <c r="F66" s="95" t="s">
        <v>427</v>
      </c>
      <c r="G66" s="13">
        <v>44418</v>
      </c>
      <c r="H66" s="96" t="s">
        <v>429</v>
      </c>
      <c r="I66" s="97">
        <v>69</v>
      </c>
      <c r="J66" s="97">
        <v>59</v>
      </c>
      <c r="K66" s="97">
        <v>26</v>
      </c>
      <c r="L66" s="97">
        <v>10</v>
      </c>
      <c r="M66" s="98">
        <f t="shared" si="0"/>
        <v>26.461500000000001</v>
      </c>
      <c r="N66" s="99">
        <v>27</v>
      </c>
      <c r="O66" s="62">
        <v>3000</v>
      </c>
      <c r="P66" s="63">
        <f>Table2245236891011121314151617181920212224234567234[[#This Row],[PEMBULATAN]]*O66</f>
        <v>81000</v>
      </c>
    </row>
    <row r="67" spans="1:16" ht="29.25" customHeight="1" x14ac:dyDescent="0.2">
      <c r="A67" s="90"/>
      <c r="B67" s="74"/>
      <c r="C67" s="92" t="s">
        <v>615</v>
      </c>
      <c r="D67" s="93" t="s">
        <v>292</v>
      </c>
      <c r="E67" s="94">
        <v>44415</v>
      </c>
      <c r="F67" s="95" t="s">
        <v>427</v>
      </c>
      <c r="G67" s="13">
        <v>44418</v>
      </c>
      <c r="H67" s="96" t="s">
        <v>429</v>
      </c>
      <c r="I67" s="97">
        <v>92</v>
      </c>
      <c r="J67" s="97">
        <v>69</v>
      </c>
      <c r="K67" s="97">
        <v>37</v>
      </c>
      <c r="L67" s="97">
        <v>25</v>
      </c>
      <c r="M67" s="98">
        <f t="shared" ref="M67:M130" si="1">I67*J67*K67/4000</f>
        <v>58.719000000000001</v>
      </c>
      <c r="N67" s="99">
        <v>59</v>
      </c>
      <c r="O67" s="62">
        <v>3000</v>
      </c>
      <c r="P67" s="63">
        <f>Table2245236891011121314151617181920212224234567234[[#This Row],[PEMBULATAN]]*O67</f>
        <v>177000</v>
      </c>
    </row>
    <row r="68" spans="1:16" ht="29.25" customHeight="1" x14ac:dyDescent="0.2">
      <c r="A68" s="90"/>
      <c r="B68" s="74"/>
      <c r="C68" s="92" t="s">
        <v>616</v>
      </c>
      <c r="D68" s="93" t="s">
        <v>292</v>
      </c>
      <c r="E68" s="94">
        <v>44415</v>
      </c>
      <c r="F68" s="95" t="s">
        <v>427</v>
      </c>
      <c r="G68" s="13">
        <v>44418</v>
      </c>
      <c r="H68" s="96" t="s">
        <v>429</v>
      </c>
      <c r="I68" s="97">
        <v>53</v>
      </c>
      <c r="J68" s="97">
        <v>42</v>
      </c>
      <c r="K68" s="97">
        <v>19</v>
      </c>
      <c r="L68" s="97">
        <v>4</v>
      </c>
      <c r="M68" s="98">
        <f t="shared" si="1"/>
        <v>10.573499999999999</v>
      </c>
      <c r="N68" s="99">
        <v>11</v>
      </c>
      <c r="O68" s="62">
        <v>3000</v>
      </c>
      <c r="P68" s="63">
        <f>Table2245236891011121314151617181920212224234567234[[#This Row],[PEMBULATAN]]*O68</f>
        <v>33000</v>
      </c>
    </row>
    <row r="69" spans="1:16" ht="29.25" customHeight="1" x14ac:dyDescent="0.2">
      <c r="A69" s="90"/>
      <c r="B69" s="74"/>
      <c r="C69" s="92" t="s">
        <v>617</v>
      </c>
      <c r="D69" s="93" t="s">
        <v>292</v>
      </c>
      <c r="E69" s="94">
        <v>44415</v>
      </c>
      <c r="F69" s="95" t="s">
        <v>427</v>
      </c>
      <c r="G69" s="13">
        <v>44418</v>
      </c>
      <c r="H69" s="96" t="s">
        <v>429</v>
      </c>
      <c r="I69" s="97">
        <v>93</v>
      </c>
      <c r="J69" s="97">
        <v>59</v>
      </c>
      <c r="K69" s="97">
        <v>39</v>
      </c>
      <c r="L69" s="97">
        <v>24</v>
      </c>
      <c r="M69" s="98">
        <f t="shared" si="1"/>
        <v>53.498249999999999</v>
      </c>
      <c r="N69" s="99">
        <v>54</v>
      </c>
      <c r="O69" s="62">
        <v>3000</v>
      </c>
      <c r="P69" s="63">
        <f>Table2245236891011121314151617181920212224234567234[[#This Row],[PEMBULATAN]]*O69</f>
        <v>162000</v>
      </c>
    </row>
    <row r="70" spans="1:16" ht="29.25" customHeight="1" x14ac:dyDescent="0.2">
      <c r="A70" s="90"/>
      <c r="B70" s="74"/>
      <c r="C70" s="92" t="s">
        <v>618</v>
      </c>
      <c r="D70" s="93" t="s">
        <v>292</v>
      </c>
      <c r="E70" s="94">
        <v>44415</v>
      </c>
      <c r="F70" s="95" t="s">
        <v>427</v>
      </c>
      <c r="G70" s="13">
        <v>44418</v>
      </c>
      <c r="H70" s="96" t="s">
        <v>429</v>
      </c>
      <c r="I70" s="97">
        <v>90</v>
      </c>
      <c r="J70" s="97">
        <v>62</v>
      </c>
      <c r="K70" s="97">
        <v>26</v>
      </c>
      <c r="L70" s="97">
        <v>17</v>
      </c>
      <c r="M70" s="98">
        <f t="shared" si="1"/>
        <v>36.270000000000003</v>
      </c>
      <c r="N70" s="99">
        <v>36</v>
      </c>
      <c r="O70" s="62">
        <v>3000</v>
      </c>
      <c r="P70" s="63">
        <f>Table2245236891011121314151617181920212224234567234[[#This Row],[PEMBULATAN]]*O70</f>
        <v>108000</v>
      </c>
    </row>
    <row r="71" spans="1:16" ht="29.25" customHeight="1" x14ac:dyDescent="0.2">
      <c r="A71" s="90"/>
      <c r="B71" s="74"/>
      <c r="C71" s="85" t="s">
        <v>619</v>
      </c>
      <c r="D71" s="77" t="s">
        <v>292</v>
      </c>
      <c r="E71" s="13">
        <v>44415</v>
      </c>
      <c r="F71" s="75" t="s">
        <v>427</v>
      </c>
      <c r="G71" s="13">
        <v>44418</v>
      </c>
      <c r="H71" s="76" t="s">
        <v>429</v>
      </c>
      <c r="I71" s="15">
        <v>89</v>
      </c>
      <c r="J71" s="15">
        <v>59</v>
      </c>
      <c r="K71" s="15">
        <v>28</v>
      </c>
      <c r="L71" s="15">
        <v>10</v>
      </c>
      <c r="M71" s="80">
        <f t="shared" si="1"/>
        <v>36.756999999999998</v>
      </c>
      <c r="N71" s="71">
        <v>37</v>
      </c>
      <c r="O71" s="62">
        <v>3000</v>
      </c>
      <c r="P71" s="63">
        <f>Table2245236891011121314151617181920212224234567234[[#This Row],[PEMBULATAN]]*O71</f>
        <v>111000</v>
      </c>
    </row>
    <row r="72" spans="1:16" ht="29.25" customHeight="1" x14ac:dyDescent="0.2">
      <c r="A72" s="90"/>
      <c r="B72" s="74"/>
      <c r="C72" s="85" t="s">
        <v>620</v>
      </c>
      <c r="D72" s="77" t="s">
        <v>292</v>
      </c>
      <c r="E72" s="13">
        <v>44415</v>
      </c>
      <c r="F72" s="75" t="s">
        <v>427</v>
      </c>
      <c r="G72" s="13">
        <v>44418</v>
      </c>
      <c r="H72" s="76" t="s">
        <v>429</v>
      </c>
      <c r="I72" s="15">
        <v>96</v>
      </c>
      <c r="J72" s="15">
        <v>59</v>
      </c>
      <c r="K72" s="15">
        <v>33</v>
      </c>
      <c r="L72" s="15">
        <v>18</v>
      </c>
      <c r="M72" s="80">
        <f t="shared" si="1"/>
        <v>46.728000000000002</v>
      </c>
      <c r="N72" s="71">
        <v>47</v>
      </c>
      <c r="O72" s="62">
        <v>3000</v>
      </c>
      <c r="P72" s="63">
        <f>Table2245236891011121314151617181920212224234567234[[#This Row],[PEMBULATAN]]*O72</f>
        <v>141000</v>
      </c>
    </row>
    <row r="73" spans="1:16" ht="29.25" customHeight="1" x14ac:dyDescent="0.2">
      <c r="A73" s="90"/>
      <c r="B73" s="74"/>
      <c r="C73" s="85" t="s">
        <v>621</v>
      </c>
      <c r="D73" s="77" t="s">
        <v>292</v>
      </c>
      <c r="E73" s="13">
        <v>44415</v>
      </c>
      <c r="F73" s="75" t="s">
        <v>427</v>
      </c>
      <c r="G73" s="13">
        <v>44418</v>
      </c>
      <c r="H73" s="76" t="s">
        <v>429</v>
      </c>
      <c r="I73" s="15">
        <v>76</v>
      </c>
      <c r="J73" s="15">
        <v>58</v>
      </c>
      <c r="K73" s="15">
        <v>39</v>
      </c>
      <c r="L73" s="15">
        <v>16</v>
      </c>
      <c r="M73" s="80">
        <f t="shared" si="1"/>
        <v>42.978000000000002</v>
      </c>
      <c r="N73" s="71">
        <v>43</v>
      </c>
      <c r="O73" s="62">
        <v>3000</v>
      </c>
      <c r="P73" s="63">
        <f>Table2245236891011121314151617181920212224234567234[[#This Row],[PEMBULATAN]]*O73</f>
        <v>129000</v>
      </c>
    </row>
    <row r="74" spans="1:16" ht="29.25" customHeight="1" x14ac:dyDescent="0.2">
      <c r="A74" s="90"/>
      <c r="B74" s="74"/>
      <c r="C74" s="85" t="s">
        <v>622</v>
      </c>
      <c r="D74" s="77" t="s">
        <v>292</v>
      </c>
      <c r="E74" s="13">
        <v>44415</v>
      </c>
      <c r="F74" s="75" t="s">
        <v>427</v>
      </c>
      <c r="G74" s="13">
        <v>44418</v>
      </c>
      <c r="H74" s="76" t="s">
        <v>429</v>
      </c>
      <c r="I74" s="15">
        <v>84</v>
      </c>
      <c r="J74" s="15">
        <v>59</v>
      </c>
      <c r="K74" s="15">
        <v>38</v>
      </c>
      <c r="L74" s="15">
        <v>19</v>
      </c>
      <c r="M74" s="80">
        <f t="shared" si="1"/>
        <v>47.082000000000001</v>
      </c>
      <c r="N74" s="71">
        <v>47</v>
      </c>
      <c r="O74" s="62">
        <v>3000</v>
      </c>
      <c r="P74" s="63">
        <f>Table2245236891011121314151617181920212224234567234[[#This Row],[PEMBULATAN]]*O74</f>
        <v>141000</v>
      </c>
    </row>
    <row r="75" spans="1:16" ht="29.25" customHeight="1" x14ac:dyDescent="0.2">
      <c r="A75" s="90"/>
      <c r="B75" s="74"/>
      <c r="C75" s="85" t="s">
        <v>623</v>
      </c>
      <c r="D75" s="77" t="s">
        <v>292</v>
      </c>
      <c r="E75" s="13">
        <v>44415</v>
      </c>
      <c r="F75" s="75" t="s">
        <v>427</v>
      </c>
      <c r="G75" s="13">
        <v>44418</v>
      </c>
      <c r="H75" s="76" t="s">
        <v>429</v>
      </c>
      <c r="I75" s="15">
        <v>93</v>
      </c>
      <c r="J75" s="15">
        <v>48</v>
      </c>
      <c r="K75" s="15">
        <v>30</v>
      </c>
      <c r="L75" s="15">
        <v>5</v>
      </c>
      <c r="M75" s="80">
        <f t="shared" si="1"/>
        <v>33.479999999999997</v>
      </c>
      <c r="N75" s="71">
        <v>34</v>
      </c>
      <c r="O75" s="62">
        <v>3000</v>
      </c>
      <c r="P75" s="63">
        <f>Table2245236891011121314151617181920212224234567234[[#This Row],[PEMBULATAN]]*O75</f>
        <v>102000</v>
      </c>
    </row>
    <row r="76" spans="1:16" ht="29.25" customHeight="1" x14ac:dyDescent="0.2">
      <c r="A76" s="90"/>
      <c r="B76" s="74"/>
      <c r="C76" s="85" t="s">
        <v>624</v>
      </c>
      <c r="D76" s="77" t="s">
        <v>292</v>
      </c>
      <c r="E76" s="13">
        <v>44415</v>
      </c>
      <c r="F76" s="75" t="s">
        <v>427</v>
      </c>
      <c r="G76" s="13">
        <v>44418</v>
      </c>
      <c r="H76" s="76" t="s">
        <v>429</v>
      </c>
      <c r="I76" s="15">
        <v>92</v>
      </c>
      <c r="J76" s="15">
        <v>62</v>
      </c>
      <c r="K76" s="15">
        <v>29</v>
      </c>
      <c r="L76" s="15">
        <v>10</v>
      </c>
      <c r="M76" s="80">
        <f t="shared" si="1"/>
        <v>41.353999999999999</v>
      </c>
      <c r="N76" s="71">
        <v>42</v>
      </c>
      <c r="O76" s="62">
        <v>3000</v>
      </c>
      <c r="P76" s="63">
        <f>Table2245236891011121314151617181920212224234567234[[#This Row],[PEMBULATAN]]*O76</f>
        <v>126000</v>
      </c>
    </row>
    <row r="77" spans="1:16" ht="29.25" customHeight="1" x14ac:dyDescent="0.2">
      <c r="A77" s="90"/>
      <c r="B77" s="74"/>
      <c r="C77" s="85" t="s">
        <v>625</v>
      </c>
      <c r="D77" s="77" t="s">
        <v>292</v>
      </c>
      <c r="E77" s="13">
        <v>44415</v>
      </c>
      <c r="F77" s="75" t="s">
        <v>427</v>
      </c>
      <c r="G77" s="13">
        <v>44418</v>
      </c>
      <c r="H77" s="76" t="s">
        <v>429</v>
      </c>
      <c r="I77" s="15">
        <v>92</v>
      </c>
      <c r="J77" s="15">
        <v>58</v>
      </c>
      <c r="K77" s="15">
        <v>48</v>
      </c>
      <c r="L77" s="15">
        <v>11</v>
      </c>
      <c r="M77" s="80">
        <f t="shared" si="1"/>
        <v>64.031999999999996</v>
      </c>
      <c r="N77" s="71">
        <v>64</v>
      </c>
      <c r="O77" s="62">
        <v>3000</v>
      </c>
      <c r="P77" s="63">
        <f>Table2245236891011121314151617181920212224234567234[[#This Row],[PEMBULATAN]]*O77</f>
        <v>192000</v>
      </c>
    </row>
    <row r="78" spans="1:16" ht="29.25" customHeight="1" x14ac:dyDescent="0.2">
      <c r="A78" s="90"/>
      <c r="B78" s="74"/>
      <c r="C78" s="85" t="s">
        <v>626</v>
      </c>
      <c r="D78" s="77" t="s">
        <v>292</v>
      </c>
      <c r="E78" s="13">
        <v>44415</v>
      </c>
      <c r="F78" s="75" t="s">
        <v>427</v>
      </c>
      <c r="G78" s="13">
        <v>44418</v>
      </c>
      <c r="H78" s="76" t="s">
        <v>429</v>
      </c>
      <c r="I78" s="15">
        <v>80</v>
      </c>
      <c r="J78" s="15">
        <v>60</v>
      </c>
      <c r="K78" s="15">
        <v>26</v>
      </c>
      <c r="L78" s="15">
        <v>10</v>
      </c>
      <c r="M78" s="80">
        <f t="shared" si="1"/>
        <v>31.2</v>
      </c>
      <c r="N78" s="71">
        <v>31</v>
      </c>
      <c r="O78" s="62">
        <v>3000</v>
      </c>
      <c r="P78" s="63">
        <f>Table2245236891011121314151617181920212224234567234[[#This Row],[PEMBULATAN]]*O78</f>
        <v>93000</v>
      </c>
    </row>
    <row r="79" spans="1:16" ht="29.25" customHeight="1" x14ac:dyDescent="0.2">
      <c r="A79" s="90"/>
      <c r="B79" s="74"/>
      <c r="C79" s="85" t="s">
        <v>627</v>
      </c>
      <c r="D79" s="77" t="s">
        <v>292</v>
      </c>
      <c r="E79" s="13">
        <v>44415</v>
      </c>
      <c r="F79" s="75" t="s">
        <v>427</v>
      </c>
      <c r="G79" s="13">
        <v>44418</v>
      </c>
      <c r="H79" s="76" t="s">
        <v>429</v>
      </c>
      <c r="I79" s="15">
        <v>82</v>
      </c>
      <c r="J79" s="15">
        <v>64</v>
      </c>
      <c r="K79" s="15">
        <v>23</v>
      </c>
      <c r="L79" s="15">
        <v>15</v>
      </c>
      <c r="M79" s="80">
        <f t="shared" si="1"/>
        <v>30.175999999999998</v>
      </c>
      <c r="N79" s="71">
        <v>30</v>
      </c>
      <c r="O79" s="62">
        <v>3000</v>
      </c>
      <c r="P79" s="63">
        <f>Table2245236891011121314151617181920212224234567234[[#This Row],[PEMBULATAN]]*O79</f>
        <v>90000</v>
      </c>
    </row>
    <row r="80" spans="1:16" ht="29.25" customHeight="1" x14ac:dyDescent="0.2">
      <c r="A80" s="90"/>
      <c r="B80" s="74"/>
      <c r="C80" s="85" t="s">
        <v>628</v>
      </c>
      <c r="D80" s="77" t="s">
        <v>292</v>
      </c>
      <c r="E80" s="13">
        <v>44415</v>
      </c>
      <c r="F80" s="75" t="s">
        <v>427</v>
      </c>
      <c r="G80" s="13">
        <v>44418</v>
      </c>
      <c r="H80" s="76" t="s">
        <v>429</v>
      </c>
      <c r="I80" s="15">
        <v>88</v>
      </c>
      <c r="J80" s="15">
        <v>59</v>
      </c>
      <c r="K80" s="15">
        <v>49</v>
      </c>
      <c r="L80" s="15">
        <v>19</v>
      </c>
      <c r="M80" s="80">
        <f t="shared" si="1"/>
        <v>63.601999999999997</v>
      </c>
      <c r="N80" s="71">
        <v>64</v>
      </c>
      <c r="O80" s="62">
        <v>3000</v>
      </c>
      <c r="P80" s="63">
        <f>Table2245236891011121314151617181920212224234567234[[#This Row],[PEMBULATAN]]*O80</f>
        <v>192000</v>
      </c>
    </row>
    <row r="81" spans="1:16" ht="29.25" customHeight="1" x14ac:dyDescent="0.2">
      <c r="A81" s="90"/>
      <c r="B81" s="74"/>
      <c r="C81" s="85" t="s">
        <v>629</v>
      </c>
      <c r="D81" s="77" t="s">
        <v>292</v>
      </c>
      <c r="E81" s="13">
        <v>44415</v>
      </c>
      <c r="F81" s="75" t="s">
        <v>427</v>
      </c>
      <c r="G81" s="13">
        <v>44418</v>
      </c>
      <c r="H81" s="76" t="s">
        <v>429</v>
      </c>
      <c r="I81" s="15">
        <v>99</v>
      </c>
      <c r="J81" s="15">
        <v>60</v>
      </c>
      <c r="K81" s="15">
        <v>42</v>
      </c>
      <c r="L81" s="15">
        <v>16</v>
      </c>
      <c r="M81" s="80">
        <f t="shared" si="1"/>
        <v>62.37</v>
      </c>
      <c r="N81" s="71">
        <v>63</v>
      </c>
      <c r="O81" s="62">
        <v>3000</v>
      </c>
      <c r="P81" s="63">
        <f>Table2245236891011121314151617181920212224234567234[[#This Row],[PEMBULATAN]]*O81</f>
        <v>189000</v>
      </c>
    </row>
    <row r="82" spans="1:16" ht="29.25" customHeight="1" x14ac:dyDescent="0.2">
      <c r="A82" s="90"/>
      <c r="B82" s="74"/>
      <c r="C82" s="85" t="s">
        <v>630</v>
      </c>
      <c r="D82" s="77" t="s">
        <v>292</v>
      </c>
      <c r="E82" s="13">
        <v>44415</v>
      </c>
      <c r="F82" s="75" t="s">
        <v>427</v>
      </c>
      <c r="G82" s="13">
        <v>44418</v>
      </c>
      <c r="H82" s="76" t="s">
        <v>429</v>
      </c>
      <c r="I82" s="15">
        <v>84</v>
      </c>
      <c r="J82" s="15">
        <v>54</v>
      </c>
      <c r="K82" s="15">
        <v>33</v>
      </c>
      <c r="L82" s="15">
        <v>7</v>
      </c>
      <c r="M82" s="80">
        <f t="shared" si="1"/>
        <v>37.421999999999997</v>
      </c>
      <c r="N82" s="71">
        <v>38</v>
      </c>
      <c r="O82" s="62">
        <v>3000</v>
      </c>
      <c r="P82" s="63">
        <f>Table2245236891011121314151617181920212224234567234[[#This Row],[PEMBULATAN]]*O82</f>
        <v>114000</v>
      </c>
    </row>
    <row r="83" spans="1:16" ht="29.25" customHeight="1" x14ac:dyDescent="0.2">
      <c r="A83" s="90"/>
      <c r="B83" s="74"/>
      <c r="C83" s="85" t="s">
        <v>631</v>
      </c>
      <c r="D83" s="77" t="s">
        <v>292</v>
      </c>
      <c r="E83" s="13">
        <v>44415</v>
      </c>
      <c r="F83" s="75" t="s">
        <v>427</v>
      </c>
      <c r="G83" s="13">
        <v>44418</v>
      </c>
      <c r="H83" s="76" t="s">
        <v>429</v>
      </c>
      <c r="I83" s="15">
        <v>94</v>
      </c>
      <c r="J83" s="15">
        <v>59</v>
      </c>
      <c r="K83" s="15">
        <v>33</v>
      </c>
      <c r="L83" s="15">
        <v>5</v>
      </c>
      <c r="M83" s="80">
        <f t="shared" si="1"/>
        <v>45.7545</v>
      </c>
      <c r="N83" s="71">
        <v>46</v>
      </c>
      <c r="O83" s="62">
        <v>3000</v>
      </c>
      <c r="P83" s="63">
        <f>Table2245236891011121314151617181920212224234567234[[#This Row],[PEMBULATAN]]*O83</f>
        <v>138000</v>
      </c>
    </row>
    <row r="84" spans="1:16" ht="29.25" customHeight="1" x14ac:dyDescent="0.2">
      <c r="A84" s="90"/>
      <c r="B84" s="74"/>
      <c r="C84" s="85" t="s">
        <v>632</v>
      </c>
      <c r="D84" s="77" t="s">
        <v>292</v>
      </c>
      <c r="E84" s="13">
        <v>44415</v>
      </c>
      <c r="F84" s="75" t="s">
        <v>427</v>
      </c>
      <c r="G84" s="13">
        <v>44418</v>
      </c>
      <c r="H84" s="76" t="s">
        <v>429</v>
      </c>
      <c r="I84" s="15">
        <v>85</v>
      </c>
      <c r="J84" s="15">
        <v>59</v>
      </c>
      <c r="K84" s="15">
        <v>32</v>
      </c>
      <c r="L84" s="15">
        <v>8</v>
      </c>
      <c r="M84" s="80">
        <f t="shared" si="1"/>
        <v>40.119999999999997</v>
      </c>
      <c r="N84" s="71">
        <v>40</v>
      </c>
      <c r="O84" s="62">
        <v>3000</v>
      </c>
      <c r="P84" s="63">
        <f>Table2245236891011121314151617181920212224234567234[[#This Row],[PEMBULATAN]]*O84</f>
        <v>120000</v>
      </c>
    </row>
    <row r="85" spans="1:16" ht="29.25" customHeight="1" x14ac:dyDescent="0.2">
      <c r="A85" s="90"/>
      <c r="B85" s="74"/>
      <c r="C85" s="85" t="s">
        <v>633</v>
      </c>
      <c r="D85" s="77" t="s">
        <v>292</v>
      </c>
      <c r="E85" s="13">
        <v>44415</v>
      </c>
      <c r="F85" s="75" t="s">
        <v>427</v>
      </c>
      <c r="G85" s="13">
        <v>44418</v>
      </c>
      <c r="H85" s="76" t="s">
        <v>429</v>
      </c>
      <c r="I85" s="15">
        <v>49</v>
      </c>
      <c r="J85" s="15">
        <v>36</v>
      </c>
      <c r="K85" s="15">
        <v>32</v>
      </c>
      <c r="L85" s="15">
        <v>11</v>
      </c>
      <c r="M85" s="80">
        <f t="shared" si="1"/>
        <v>14.112</v>
      </c>
      <c r="N85" s="71">
        <v>14</v>
      </c>
      <c r="O85" s="62">
        <v>3000</v>
      </c>
      <c r="P85" s="63">
        <f>Table2245236891011121314151617181920212224234567234[[#This Row],[PEMBULATAN]]*O85</f>
        <v>42000</v>
      </c>
    </row>
    <row r="86" spans="1:16" ht="29.25" customHeight="1" x14ac:dyDescent="0.2">
      <c r="A86" s="90"/>
      <c r="B86" s="74"/>
      <c r="C86" s="85" t="s">
        <v>634</v>
      </c>
      <c r="D86" s="77" t="s">
        <v>292</v>
      </c>
      <c r="E86" s="13">
        <v>44415</v>
      </c>
      <c r="F86" s="75" t="s">
        <v>427</v>
      </c>
      <c r="G86" s="13">
        <v>44418</v>
      </c>
      <c r="H86" s="76" t="s">
        <v>429</v>
      </c>
      <c r="I86" s="15">
        <v>95</v>
      </c>
      <c r="J86" s="15">
        <v>59</v>
      </c>
      <c r="K86" s="15">
        <v>45</v>
      </c>
      <c r="L86" s="15">
        <v>12</v>
      </c>
      <c r="M86" s="80">
        <f t="shared" si="1"/>
        <v>63.056249999999999</v>
      </c>
      <c r="N86" s="71">
        <v>63</v>
      </c>
      <c r="O86" s="62">
        <v>3000</v>
      </c>
      <c r="P86" s="63">
        <f>Table2245236891011121314151617181920212224234567234[[#This Row],[PEMBULATAN]]*O86</f>
        <v>189000</v>
      </c>
    </row>
    <row r="87" spans="1:16" ht="29.25" customHeight="1" x14ac:dyDescent="0.2">
      <c r="A87" s="90"/>
      <c r="B87" s="74"/>
      <c r="C87" s="85" t="s">
        <v>635</v>
      </c>
      <c r="D87" s="77" t="s">
        <v>292</v>
      </c>
      <c r="E87" s="13">
        <v>44415</v>
      </c>
      <c r="F87" s="75" t="s">
        <v>427</v>
      </c>
      <c r="G87" s="13">
        <v>44418</v>
      </c>
      <c r="H87" s="76" t="s">
        <v>429</v>
      </c>
      <c r="I87" s="15">
        <v>99</v>
      </c>
      <c r="J87" s="15">
        <v>52</v>
      </c>
      <c r="K87" s="15">
        <v>35</v>
      </c>
      <c r="L87" s="15">
        <v>13</v>
      </c>
      <c r="M87" s="80">
        <f t="shared" si="1"/>
        <v>45.045000000000002</v>
      </c>
      <c r="N87" s="71">
        <v>45</v>
      </c>
      <c r="O87" s="62">
        <v>3000</v>
      </c>
      <c r="P87" s="63">
        <f>Table2245236891011121314151617181920212224234567234[[#This Row],[PEMBULATAN]]*O87</f>
        <v>135000</v>
      </c>
    </row>
    <row r="88" spans="1:16" ht="29.25" customHeight="1" x14ac:dyDescent="0.2">
      <c r="A88" s="90"/>
      <c r="B88" s="74"/>
      <c r="C88" s="85" t="s">
        <v>636</v>
      </c>
      <c r="D88" s="77" t="s">
        <v>292</v>
      </c>
      <c r="E88" s="13">
        <v>44415</v>
      </c>
      <c r="F88" s="75" t="s">
        <v>427</v>
      </c>
      <c r="G88" s="13">
        <v>44418</v>
      </c>
      <c r="H88" s="76" t="s">
        <v>429</v>
      </c>
      <c r="I88" s="15">
        <v>95</v>
      </c>
      <c r="J88" s="15">
        <v>59</v>
      </c>
      <c r="K88" s="15">
        <v>35</v>
      </c>
      <c r="L88" s="15">
        <v>18</v>
      </c>
      <c r="M88" s="80">
        <f t="shared" si="1"/>
        <v>49.043750000000003</v>
      </c>
      <c r="N88" s="71">
        <v>49</v>
      </c>
      <c r="O88" s="62">
        <v>3000</v>
      </c>
      <c r="P88" s="63">
        <f>Table2245236891011121314151617181920212224234567234[[#This Row],[PEMBULATAN]]*O88</f>
        <v>147000</v>
      </c>
    </row>
    <row r="89" spans="1:16" ht="29.25" customHeight="1" x14ac:dyDescent="0.2">
      <c r="A89" s="90"/>
      <c r="B89" s="74"/>
      <c r="C89" s="85" t="s">
        <v>637</v>
      </c>
      <c r="D89" s="77" t="s">
        <v>292</v>
      </c>
      <c r="E89" s="13">
        <v>44415</v>
      </c>
      <c r="F89" s="75" t="s">
        <v>427</v>
      </c>
      <c r="G89" s="13">
        <v>44418</v>
      </c>
      <c r="H89" s="76" t="s">
        <v>429</v>
      </c>
      <c r="I89" s="15">
        <v>92</v>
      </c>
      <c r="J89" s="15">
        <v>57</v>
      </c>
      <c r="K89" s="15">
        <v>33</v>
      </c>
      <c r="L89" s="15">
        <v>10</v>
      </c>
      <c r="M89" s="80">
        <f t="shared" si="1"/>
        <v>43.262999999999998</v>
      </c>
      <c r="N89" s="71">
        <v>43</v>
      </c>
      <c r="O89" s="62">
        <v>3000</v>
      </c>
      <c r="P89" s="63">
        <f>Table2245236891011121314151617181920212224234567234[[#This Row],[PEMBULATAN]]*O89</f>
        <v>129000</v>
      </c>
    </row>
    <row r="90" spans="1:16" ht="29.25" customHeight="1" x14ac:dyDescent="0.2">
      <c r="A90" s="90"/>
      <c r="B90" s="74"/>
      <c r="C90" s="85" t="s">
        <v>638</v>
      </c>
      <c r="D90" s="77" t="s">
        <v>292</v>
      </c>
      <c r="E90" s="13">
        <v>44415</v>
      </c>
      <c r="F90" s="75" t="s">
        <v>427</v>
      </c>
      <c r="G90" s="13">
        <v>44418</v>
      </c>
      <c r="H90" s="76" t="s">
        <v>429</v>
      </c>
      <c r="I90" s="15">
        <v>97</v>
      </c>
      <c r="J90" s="15">
        <v>59</v>
      </c>
      <c r="K90" s="15">
        <v>32</v>
      </c>
      <c r="L90" s="15">
        <v>16</v>
      </c>
      <c r="M90" s="80">
        <f t="shared" si="1"/>
        <v>45.783999999999999</v>
      </c>
      <c r="N90" s="71">
        <v>46</v>
      </c>
      <c r="O90" s="62">
        <v>3000</v>
      </c>
      <c r="P90" s="63">
        <f>Table2245236891011121314151617181920212224234567234[[#This Row],[PEMBULATAN]]*O90</f>
        <v>138000</v>
      </c>
    </row>
    <row r="91" spans="1:16" ht="29.25" customHeight="1" x14ac:dyDescent="0.2">
      <c r="A91" s="90"/>
      <c r="B91" s="74"/>
      <c r="C91" s="85" t="s">
        <v>639</v>
      </c>
      <c r="D91" s="77" t="s">
        <v>292</v>
      </c>
      <c r="E91" s="13">
        <v>44415</v>
      </c>
      <c r="F91" s="75" t="s">
        <v>427</v>
      </c>
      <c r="G91" s="13">
        <v>44418</v>
      </c>
      <c r="H91" s="76" t="s">
        <v>429</v>
      </c>
      <c r="I91" s="15">
        <v>81</v>
      </c>
      <c r="J91" s="15">
        <v>58</v>
      </c>
      <c r="K91" s="15">
        <v>48</v>
      </c>
      <c r="L91" s="15">
        <v>14</v>
      </c>
      <c r="M91" s="80">
        <f t="shared" si="1"/>
        <v>56.375999999999998</v>
      </c>
      <c r="N91" s="71">
        <v>57</v>
      </c>
      <c r="O91" s="62">
        <v>3000</v>
      </c>
      <c r="P91" s="63">
        <f>Table2245236891011121314151617181920212224234567234[[#This Row],[PEMBULATAN]]*O91</f>
        <v>171000</v>
      </c>
    </row>
    <row r="92" spans="1:16" ht="29.25" customHeight="1" x14ac:dyDescent="0.2">
      <c r="A92" s="90"/>
      <c r="B92" s="74"/>
      <c r="C92" s="85" t="s">
        <v>640</v>
      </c>
      <c r="D92" s="77" t="s">
        <v>292</v>
      </c>
      <c r="E92" s="13">
        <v>44415</v>
      </c>
      <c r="F92" s="75" t="s">
        <v>427</v>
      </c>
      <c r="G92" s="13">
        <v>44418</v>
      </c>
      <c r="H92" s="76" t="s">
        <v>429</v>
      </c>
      <c r="I92" s="15">
        <v>96</v>
      </c>
      <c r="J92" s="15">
        <v>62</v>
      </c>
      <c r="K92" s="15">
        <v>38</v>
      </c>
      <c r="L92" s="15">
        <v>20</v>
      </c>
      <c r="M92" s="80">
        <f t="shared" si="1"/>
        <v>56.543999999999997</v>
      </c>
      <c r="N92" s="71">
        <v>57</v>
      </c>
      <c r="O92" s="62">
        <v>3000</v>
      </c>
      <c r="P92" s="63">
        <f>Table2245236891011121314151617181920212224234567234[[#This Row],[PEMBULATAN]]*O92</f>
        <v>171000</v>
      </c>
    </row>
    <row r="93" spans="1:16" ht="29.25" customHeight="1" x14ac:dyDescent="0.2">
      <c r="A93" s="90"/>
      <c r="B93" s="74"/>
      <c r="C93" s="85" t="s">
        <v>641</v>
      </c>
      <c r="D93" s="77" t="s">
        <v>292</v>
      </c>
      <c r="E93" s="13">
        <v>44415</v>
      </c>
      <c r="F93" s="75" t="s">
        <v>427</v>
      </c>
      <c r="G93" s="13">
        <v>44418</v>
      </c>
      <c r="H93" s="76" t="s">
        <v>429</v>
      </c>
      <c r="I93" s="15">
        <v>98</v>
      </c>
      <c r="J93" s="15">
        <v>63</v>
      </c>
      <c r="K93" s="15">
        <v>22</v>
      </c>
      <c r="L93" s="15">
        <v>8</v>
      </c>
      <c r="M93" s="80">
        <f t="shared" si="1"/>
        <v>33.957000000000001</v>
      </c>
      <c r="N93" s="71">
        <v>34</v>
      </c>
      <c r="O93" s="62">
        <v>3000</v>
      </c>
      <c r="P93" s="63">
        <f>Table2245236891011121314151617181920212224234567234[[#This Row],[PEMBULATAN]]*O93</f>
        <v>102000</v>
      </c>
    </row>
    <row r="94" spans="1:16" ht="29.25" customHeight="1" x14ac:dyDescent="0.2">
      <c r="A94" s="90"/>
      <c r="B94" s="74"/>
      <c r="C94" s="85" t="s">
        <v>642</v>
      </c>
      <c r="D94" s="77" t="s">
        <v>292</v>
      </c>
      <c r="E94" s="13">
        <v>44415</v>
      </c>
      <c r="F94" s="75" t="s">
        <v>427</v>
      </c>
      <c r="G94" s="13">
        <v>44418</v>
      </c>
      <c r="H94" s="76" t="s">
        <v>429</v>
      </c>
      <c r="I94" s="15">
        <v>73</v>
      </c>
      <c r="J94" s="15">
        <v>75</v>
      </c>
      <c r="K94" s="15">
        <v>23</v>
      </c>
      <c r="L94" s="15">
        <v>22</v>
      </c>
      <c r="M94" s="80">
        <f t="shared" si="1"/>
        <v>31.481249999999999</v>
      </c>
      <c r="N94" s="71">
        <v>32</v>
      </c>
      <c r="O94" s="62">
        <v>3000</v>
      </c>
      <c r="P94" s="63">
        <f>Table2245236891011121314151617181920212224234567234[[#This Row],[PEMBULATAN]]*O94</f>
        <v>96000</v>
      </c>
    </row>
    <row r="95" spans="1:16" ht="29.25" customHeight="1" x14ac:dyDescent="0.2">
      <c r="A95" s="90"/>
      <c r="B95" s="74"/>
      <c r="C95" s="85" t="s">
        <v>643</v>
      </c>
      <c r="D95" s="77" t="s">
        <v>292</v>
      </c>
      <c r="E95" s="13">
        <v>44415</v>
      </c>
      <c r="F95" s="75" t="s">
        <v>427</v>
      </c>
      <c r="G95" s="13">
        <v>44418</v>
      </c>
      <c r="H95" s="76" t="s">
        <v>429</v>
      </c>
      <c r="I95" s="15">
        <v>108</v>
      </c>
      <c r="J95" s="15">
        <v>60</v>
      </c>
      <c r="K95" s="15">
        <v>33</v>
      </c>
      <c r="L95" s="15">
        <v>25</v>
      </c>
      <c r="M95" s="80">
        <f t="shared" si="1"/>
        <v>53.46</v>
      </c>
      <c r="N95" s="71">
        <v>54</v>
      </c>
      <c r="O95" s="62">
        <v>3000</v>
      </c>
      <c r="P95" s="63">
        <f>Table2245236891011121314151617181920212224234567234[[#This Row],[PEMBULATAN]]*O95</f>
        <v>162000</v>
      </c>
    </row>
    <row r="96" spans="1:16" ht="29.25" customHeight="1" x14ac:dyDescent="0.2">
      <c r="A96" s="90"/>
      <c r="B96" s="74"/>
      <c r="C96" s="85" t="s">
        <v>644</v>
      </c>
      <c r="D96" s="77" t="s">
        <v>292</v>
      </c>
      <c r="E96" s="13">
        <v>44415</v>
      </c>
      <c r="F96" s="75" t="s">
        <v>427</v>
      </c>
      <c r="G96" s="13">
        <v>44418</v>
      </c>
      <c r="H96" s="76" t="s">
        <v>429</v>
      </c>
      <c r="I96" s="15">
        <v>81</v>
      </c>
      <c r="J96" s="15">
        <v>63</v>
      </c>
      <c r="K96" s="15">
        <v>20</v>
      </c>
      <c r="L96" s="15">
        <v>6</v>
      </c>
      <c r="M96" s="80">
        <f t="shared" si="1"/>
        <v>25.515000000000001</v>
      </c>
      <c r="N96" s="71">
        <v>26</v>
      </c>
      <c r="O96" s="62">
        <v>3000</v>
      </c>
      <c r="P96" s="63">
        <f>Table2245236891011121314151617181920212224234567234[[#This Row],[PEMBULATAN]]*O96</f>
        <v>78000</v>
      </c>
    </row>
    <row r="97" spans="1:16" ht="29.25" customHeight="1" x14ac:dyDescent="0.2">
      <c r="A97" s="90"/>
      <c r="B97" s="74"/>
      <c r="C97" s="85" t="s">
        <v>3704</v>
      </c>
      <c r="D97" s="77" t="s">
        <v>292</v>
      </c>
      <c r="E97" s="13">
        <v>44415</v>
      </c>
      <c r="F97" s="75" t="s">
        <v>427</v>
      </c>
      <c r="G97" s="13">
        <v>44418</v>
      </c>
      <c r="H97" s="76" t="s">
        <v>429</v>
      </c>
      <c r="I97" s="15">
        <v>65</v>
      </c>
      <c r="J97" s="15">
        <v>53</v>
      </c>
      <c r="K97" s="15">
        <v>25</v>
      </c>
      <c r="L97" s="15">
        <v>9</v>
      </c>
      <c r="M97" s="80">
        <f t="shared" si="1"/>
        <v>21.53125</v>
      </c>
      <c r="N97" s="71">
        <v>22</v>
      </c>
      <c r="O97" s="62">
        <v>3000</v>
      </c>
      <c r="P97" s="63">
        <f>Table2245236891011121314151617181920212224234567234[[#This Row],[PEMBULATAN]]*O97</f>
        <v>66000</v>
      </c>
    </row>
    <row r="98" spans="1:16" ht="29.25" customHeight="1" x14ac:dyDescent="0.2">
      <c r="A98" s="90"/>
      <c r="B98" s="74"/>
      <c r="C98" s="85" t="s">
        <v>645</v>
      </c>
      <c r="D98" s="77" t="s">
        <v>292</v>
      </c>
      <c r="E98" s="13">
        <v>44415</v>
      </c>
      <c r="F98" s="75" t="s">
        <v>427</v>
      </c>
      <c r="G98" s="13">
        <v>44418</v>
      </c>
      <c r="H98" s="76" t="s">
        <v>429</v>
      </c>
      <c r="I98" s="15">
        <v>93</v>
      </c>
      <c r="J98" s="15">
        <v>63</v>
      </c>
      <c r="K98" s="15">
        <v>20</v>
      </c>
      <c r="L98" s="15">
        <v>11</v>
      </c>
      <c r="M98" s="80">
        <f t="shared" si="1"/>
        <v>29.295000000000002</v>
      </c>
      <c r="N98" s="71">
        <v>30</v>
      </c>
      <c r="O98" s="62">
        <v>3000</v>
      </c>
      <c r="P98" s="63">
        <f>Table2245236891011121314151617181920212224234567234[[#This Row],[PEMBULATAN]]*O98</f>
        <v>90000</v>
      </c>
    </row>
    <row r="99" spans="1:16" ht="29.25" customHeight="1" x14ac:dyDescent="0.2">
      <c r="A99" s="90"/>
      <c r="B99" s="74"/>
      <c r="C99" s="85" t="s">
        <v>646</v>
      </c>
      <c r="D99" s="77" t="s">
        <v>292</v>
      </c>
      <c r="E99" s="13">
        <v>44415</v>
      </c>
      <c r="F99" s="75" t="s">
        <v>427</v>
      </c>
      <c r="G99" s="13">
        <v>44418</v>
      </c>
      <c r="H99" s="76" t="s">
        <v>429</v>
      </c>
      <c r="I99" s="15">
        <v>95</v>
      </c>
      <c r="J99" s="15">
        <v>62</v>
      </c>
      <c r="K99" s="15">
        <v>25</v>
      </c>
      <c r="L99" s="15">
        <v>13</v>
      </c>
      <c r="M99" s="80">
        <f t="shared" si="1"/>
        <v>36.8125</v>
      </c>
      <c r="N99" s="71">
        <v>37</v>
      </c>
      <c r="O99" s="62">
        <v>3000</v>
      </c>
      <c r="P99" s="63">
        <f>Table2245236891011121314151617181920212224234567234[[#This Row],[PEMBULATAN]]*O99</f>
        <v>111000</v>
      </c>
    </row>
    <row r="100" spans="1:16" ht="29.25" customHeight="1" x14ac:dyDescent="0.2">
      <c r="A100" s="90"/>
      <c r="B100" s="74"/>
      <c r="C100" s="85" t="s">
        <v>647</v>
      </c>
      <c r="D100" s="77" t="s">
        <v>292</v>
      </c>
      <c r="E100" s="13">
        <v>44415</v>
      </c>
      <c r="F100" s="75" t="s">
        <v>427</v>
      </c>
      <c r="G100" s="13">
        <v>44418</v>
      </c>
      <c r="H100" s="76" t="s">
        <v>429</v>
      </c>
      <c r="I100" s="15">
        <v>93</v>
      </c>
      <c r="J100" s="15">
        <v>63</v>
      </c>
      <c r="K100" s="15">
        <v>28</v>
      </c>
      <c r="L100" s="15">
        <v>13</v>
      </c>
      <c r="M100" s="80">
        <f t="shared" si="1"/>
        <v>41.012999999999998</v>
      </c>
      <c r="N100" s="71">
        <v>41</v>
      </c>
      <c r="O100" s="62">
        <v>3000</v>
      </c>
      <c r="P100" s="63">
        <f>Table2245236891011121314151617181920212224234567234[[#This Row],[PEMBULATAN]]*O100</f>
        <v>123000</v>
      </c>
    </row>
    <row r="101" spans="1:16" ht="29.25" customHeight="1" x14ac:dyDescent="0.2">
      <c r="A101" s="90"/>
      <c r="B101" s="74"/>
      <c r="C101" s="85" t="s">
        <v>648</v>
      </c>
      <c r="D101" s="77" t="s">
        <v>292</v>
      </c>
      <c r="E101" s="13">
        <v>44415</v>
      </c>
      <c r="F101" s="75" t="s">
        <v>427</v>
      </c>
      <c r="G101" s="13">
        <v>44418</v>
      </c>
      <c r="H101" s="76" t="s">
        <v>429</v>
      </c>
      <c r="I101" s="15">
        <v>102</v>
      </c>
      <c r="J101" s="15">
        <v>62</v>
      </c>
      <c r="K101" s="15">
        <v>25</v>
      </c>
      <c r="L101" s="15">
        <v>14</v>
      </c>
      <c r="M101" s="80">
        <f t="shared" si="1"/>
        <v>39.524999999999999</v>
      </c>
      <c r="N101" s="71">
        <v>40</v>
      </c>
      <c r="O101" s="62">
        <v>3000</v>
      </c>
      <c r="P101" s="63">
        <f>Table2245236891011121314151617181920212224234567234[[#This Row],[PEMBULATAN]]*O101</f>
        <v>120000</v>
      </c>
    </row>
    <row r="102" spans="1:16" ht="29.25" customHeight="1" x14ac:dyDescent="0.2">
      <c r="A102" s="90"/>
      <c r="B102" s="74"/>
      <c r="C102" s="85" t="s">
        <v>649</v>
      </c>
      <c r="D102" s="77" t="s">
        <v>292</v>
      </c>
      <c r="E102" s="13">
        <v>44415</v>
      </c>
      <c r="F102" s="75" t="s">
        <v>427</v>
      </c>
      <c r="G102" s="13">
        <v>44418</v>
      </c>
      <c r="H102" s="76" t="s">
        <v>429</v>
      </c>
      <c r="I102" s="15">
        <v>93</v>
      </c>
      <c r="J102" s="15">
        <v>60</v>
      </c>
      <c r="K102" s="15">
        <v>30</v>
      </c>
      <c r="L102" s="15">
        <v>20</v>
      </c>
      <c r="M102" s="80">
        <f t="shared" si="1"/>
        <v>41.85</v>
      </c>
      <c r="N102" s="71">
        <v>42</v>
      </c>
      <c r="O102" s="62">
        <v>3000</v>
      </c>
      <c r="P102" s="63">
        <f>Table2245236891011121314151617181920212224234567234[[#This Row],[PEMBULATAN]]*O102</f>
        <v>126000</v>
      </c>
    </row>
    <row r="103" spans="1:16" ht="29.25" customHeight="1" x14ac:dyDescent="0.2">
      <c r="A103" s="90"/>
      <c r="B103" s="74"/>
      <c r="C103" s="85" t="s">
        <v>650</v>
      </c>
      <c r="D103" s="77" t="s">
        <v>292</v>
      </c>
      <c r="E103" s="13">
        <v>44415</v>
      </c>
      <c r="F103" s="75" t="s">
        <v>427</v>
      </c>
      <c r="G103" s="13">
        <v>44418</v>
      </c>
      <c r="H103" s="76" t="s">
        <v>429</v>
      </c>
      <c r="I103" s="15">
        <v>72</v>
      </c>
      <c r="J103" s="15">
        <v>62</v>
      </c>
      <c r="K103" s="15">
        <v>30</v>
      </c>
      <c r="L103" s="15">
        <v>10</v>
      </c>
      <c r="M103" s="80">
        <f t="shared" si="1"/>
        <v>33.479999999999997</v>
      </c>
      <c r="N103" s="71">
        <v>34</v>
      </c>
      <c r="O103" s="62">
        <v>3000</v>
      </c>
      <c r="P103" s="63">
        <f>Table2245236891011121314151617181920212224234567234[[#This Row],[PEMBULATAN]]*O103</f>
        <v>102000</v>
      </c>
    </row>
    <row r="104" spans="1:16" ht="29.25" customHeight="1" x14ac:dyDescent="0.2">
      <c r="A104" s="90"/>
      <c r="B104" s="74"/>
      <c r="C104" s="85" t="s">
        <v>651</v>
      </c>
      <c r="D104" s="77" t="s">
        <v>292</v>
      </c>
      <c r="E104" s="13">
        <v>44415</v>
      </c>
      <c r="F104" s="75" t="s">
        <v>427</v>
      </c>
      <c r="G104" s="13">
        <v>44418</v>
      </c>
      <c r="H104" s="76" t="s">
        <v>429</v>
      </c>
      <c r="I104" s="15">
        <v>65</v>
      </c>
      <c r="J104" s="15">
        <v>52</v>
      </c>
      <c r="K104" s="15">
        <v>33</v>
      </c>
      <c r="L104" s="15">
        <v>8</v>
      </c>
      <c r="M104" s="80">
        <f t="shared" si="1"/>
        <v>27.885000000000002</v>
      </c>
      <c r="N104" s="71">
        <v>28</v>
      </c>
      <c r="O104" s="62">
        <v>3000</v>
      </c>
      <c r="P104" s="63">
        <f>Table2245236891011121314151617181920212224234567234[[#This Row],[PEMBULATAN]]*O104</f>
        <v>84000</v>
      </c>
    </row>
    <row r="105" spans="1:16" ht="29.25" customHeight="1" x14ac:dyDescent="0.2">
      <c r="A105" s="90"/>
      <c r="B105" s="74"/>
      <c r="C105" s="85" t="s">
        <v>652</v>
      </c>
      <c r="D105" s="77" t="s">
        <v>292</v>
      </c>
      <c r="E105" s="13">
        <v>44415</v>
      </c>
      <c r="F105" s="75" t="s">
        <v>427</v>
      </c>
      <c r="G105" s="13">
        <v>44418</v>
      </c>
      <c r="H105" s="76" t="s">
        <v>429</v>
      </c>
      <c r="I105" s="15">
        <v>70</v>
      </c>
      <c r="J105" s="15">
        <v>55</v>
      </c>
      <c r="K105" s="15">
        <v>32</v>
      </c>
      <c r="L105" s="15">
        <v>11</v>
      </c>
      <c r="M105" s="80">
        <f t="shared" si="1"/>
        <v>30.8</v>
      </c>
      <c r="N105" s="71">
        <v>31</v>
      </c>
      <c r="O105" s="62">
        <v>3000</v>
      </c>
      <c r="P105" s="63">
        <f>Table2245236891011121314151617181920212224234567234[[#This Row],[PEMBULATAN]]*O105</f>
        <v>93000</v>
      </c>
    </row>
    <row r="106" spans="1:16" ht="29.25" customHeight="1" x14ac:dyDescent="0.2">
      <c r="A106" s="90"/>
      <c r="B106" s="74"/>
      <c r="C106" s="85" t="s">
        <v>653</v>
      </c>
      <c r="D106" s="77" t="s">
        <v>292</v>
      </c>
      <c r="E106" s="13">
        <v>44415</v>
      </c>
      <c r="F106" s="75" t="s">
        <v>427</v>
      </c>
      <c r="G106" s="13">
        <v>44418</v>
      </c>
      <c r="H106" s="76" t="s">
        <v>429</v>
      </c>
      <c r="I106" s="15">
        <v>63</v>
      </c>
      <c r="J106" s="15">
        <v>63</v>
      </c>
      <c r="K106" s="15">
        <v>28</v>
      </c>
      <c r="L106" s="15">
        <v>7</v>
      </c>
      <c r="M106" s="80">
        <f t="shared" si="1"/>
        <v>27.783000000000001</v>
      </c>
      <c r="N106" s="71">
        <v>28</v>
      </c>
      <c r="O106" s="62">
        <v>3000</v>
      </c>
      <c r="P106" s="63">
        <f>Table2245236891011121314151617181920212224234567234[[#This Row],[PEMBULATAN]]*O106</f>
        <v>84000</v>
      </c>
    </row>
    <row r="107" spans="1:16" ht="29.25" customHeight="1" x14ac:dyDescent="0.2">
      <c r="A107" s="90"/>
      <c r="B107" s="74"/>
      <c r="C107" s="85" t="s">
        <v>654</v>
      </c>
      <c r="D107" s="77" t="s">
        <v>292</v>
      </c>
      <c r="E107" s="13">
        <v>44415</v>
      </c>
      <c r="F107" s="75" t="s">
        <v>427</v>
      </c>
      <c r="G107" s="13">
        <v>44418</v>
      </c>
      <c r="H107" s="76" t="s">
        <v>429</v>
      </c>
      <c r="I107" s="15">
        <v>72</v>
      </c>
      <c r="J107" s="15">
        <v>50</v>
      </c>
      <c r="K107" s="15">
        <v>22</v>
      </c>
      <c r="L107" s="15">
        <v>5</v>
      </c>
      <c r="M107" s="80">
        <f t="shared" si="1"/>
        <v>19.8</v>
      </c>
      <c r="N107" s="71">
        <v>20</v>
      </c>
      <c r="O107" s="62">
        <v>3000</v>
      </c>
      <c r="P107" s="63">
        <f>Table2245236891011121314151617181920212224234567234[[#This Row],[PEMBULATAN]]*O107</f>
        <v>60000</v>
      </c>
    </row>
    <row r="108" spans="1:16" ht="29.25" customHeight="1" x14ac:dyDescent="0.2">
      <c r="A108" s="90"/>
      <c r="B108" s="74"/>
      <c r="C108" s="85" t="s">
        <v>655</v>
      </c>
      <c r="D108" s="77" t="s">
        <v>292</v>
      </c>
      <c r="E108" s="13">
        <v>44415</v>
      </c>
      <c r="F108" s="75" t="s">
        <v>427</v>
      </c>
      <c r="G108" s="13">
        <v>44418</v>
      </c>
      <c r="H108" s="76" t="s">
        <v>429</v>
      </c>
      <c r="I108" s="15">
        <v>88</v>
      </c>
      <c r="J108" s="15">
        <v>50</v>
      </c>
      <c r="K108" s="15">
        <v>38</v>
      </c>
      <c r="L108" s="15">
        <v>9</v>
      </c>
      <c r="M108" s="80">
        <f t="shared" si="1"/>
        <v>41.8</v>
      </c>
      <c r="N108" s="71">
        <v>42</v>
      </c>
      <c r="O108" s="62">
        <v>3000</v>
      </c>
      <c r="P108" s="63">
        <f>Table2245236891011121314151617181920212224234567234[[#This Row],[PEMBULATAN]]*O108</f>
        <v>126000</v>
      </c>
    </row>
    <row r="109" spans="1:16" ht="29.25" customHeight="1" x14ac:dyDescent="0.2">
      <c r="A109" s="90"/>
      <c r="B109" s="74"/>
      <c r="C109" s="85" t="s">
        <v>656</v>
      </c>
      <c r="D109" s="77" t="s">
        <v>292</v>
      </c>
      <c r="E109" s="13">
        <v>44415</v>
      </c>
      <c r="F109" s="75" t="s">
        <v>427</v>
      </c>
      <c r="G109" s="13">
        <v>44418</v>
      </c>
      <c r="H109" s="76" t="s">
        <v>429</v>
      </c>
      <c r="I109" s="15">
        <v>108</v>
      </c>
      <c r="J109" s="15">
        <v>30</v>
      </c>
      <c r="K109" s="15">
        <v>30</v>
      </c>
      <c r="L109" s="15">
        <v>10</v>
      </c>
      <c r="M109" s="80">
        <f t="shared" si="1"/>
        <v>24.3</v>
      </c>
      <c r="N109" s="71">
        <v>25</v>
      </c>
      <c r="O109" s="62">
        <v>3000</v>
      </c>
      <c r="P109" s="63">
        <f>Table2245236891011121314151617181920212224234567234[[#This Row],[PEMBULATAN]]*O109</f>
        <v>75000</v>
      </c>
    </row>
    <row r="110" spans="1:16" ht="29.25" customHeight="1" x14ac:dyDescent="0.2">
      <c r="A110" s="90"/>
      <c r="B110" s="74"/>
      <c r="C110" s="85" t="s">
        <v>657</v>
      </c>
      <c r="D110" s="77" t="s">
        <v>292</v>
      </c>
      <c r="E110" s="13">
        <v>44415</v>
      </c>
      <c r="F110" s="75" t="s">
        <v>427</v>
      </c>
      <c r="G110" s="13">
        <v>44418</v>
      </c>
      <c r="H110" s="76" t="s">
        <v>429</v>
      </c>
      <c r="I110" s="15">
        <v>60</v>
      </c>
      <c r="J110" s="15">
        <v>60</v>
      </c>
      <c r="K110" s="15">
        <v>20</v>
      </c>
      <c r="L110" s="15">
        <v>10</v>
      </c>
      <c r="M110" s="80">
        <f t="shared" si="1"/>
        <v>18</v>
      </c>
      <c r="N110" s="71">
        <v>18</v>
      </c>
      <c r="O110" s="62">
        <v>3000</v>
      </c>
      <c r="P110" s="63">
        <f>Table2245236891011121314151617181920212224234567234[[#This Row],[PEMBULATAN]]*O110</f>
        <v>54000</v>
      </c>
    </row>
    <row r="111" spans="1:16" ht="29.25" customHeight="1" x14ac:dyDescent="0.2">
      <c r="A111" s="90"/>
      <c r="B111" s="74"/>
      <c r="C111" s="85" t="s">
        <v>658</v>
      </c>
      <c r="D111" s="77" t="s">
        <v>292</v>
      </c>
      <c r="E111" s="13">
        <v>44415</v>
      </c>
      <c r="F111" s="75" t="s">
        <v>427</v>
      </c>
      <c r="G111" s="13">
        <v>44418</v>
      </c>
      <c r="H111" s="76" t="s">
        <v>429</v>
      </c>
      <c r="I111" s="15">
        <v>60</v>
      </c>
      <c r="J111" s="15">
        <v>48</v>
      </c>
      <c r="K111" s="15">
        <v>45</v>
      </c>
      <c r="L111" s="15">
        <v>15</v>
      </c>
      <c r="M111" s="80">
        <f t="shared" si="1"/>
        <v>32.4</v>
      </c>
      <c r="N111" s="71">
        <v>33</v>
      </c>
      <c r="O111" s="62">
        <v>3000</v>
      </c>
      <c r="P111" s="63">
        <f>Table2245236891011121314151617181920212224234567234[[#This Row],[PEMBULATAN]]*O111</f>
        <v>99000</v>
      </c>
    </row>
    <row r="112" spans="1:16" ht="29.25" customHeight="1" x14ac:dyDescent="0.2">
      <c r="A112" s="90"/>
      <c r="B112" s="74"/>
      <c r="C112" s="85" t="s">
        <v>659</v>
      </c>
      <c r="D112" s="77" t="s">
        <v>292</v>
      </c>
      <c r="E112" s="13">
        <v>44415</v>
      </c>
      <c r="F112" s="75" t="s">
        <v>427</v>
      </c>
      <c r="G112" s="13">
        <v>44418</v>
      </c>
      <c r="H112" s="76" t="s">
        <v>429</v>
      </c>
      <c r="I112" s="15">
        <v>49</v>
      </c>
      <c r="J112" s="15">
        <v>40</v>
      </c>
      <c r="K112" s="15">
        <v>13</v>
      </c>
      <c r="L112" s="15">
        <v>2</v>
      </c>
      <c r="M112" s="80">
        <f t="shared" si="1"/>
        <v>6.37</v>
      </c>
      <c r="N112" s="71">
        <v>7</v>
      </c>
      <c r="O112" s="62">
        <v>3000</v>
      </c>
      <c r="P112" s="63">
        <f>Table2245236891011121314151617181920212224234567234[[#This Row],[PEMBULATAN]]*O112</f>
        <v>21000</v>
      </c>
    </row>
    <row r="113" spans="1:16" ht="29.25" customHeight="1" x14ac:dyDescent="0.2">
      <c r="A113" s="90"/>
      <c r="B113" s="74"/>
      <c r="C113" s="85" t="s">
        <v>660</v>
      </c>
      <c r="D113" s="77" t="s">
        <v>292</v>
      </c>
      <c r="E113" s="13">
        <v>44415</v>
      </c>
      <c r="F113" s="75" t="s">
        <v>427</v>
      </c>
      <c r="G113" s="13">
        <v>44418</v>
      </c>
      <c r="H113" s="76" t="s">
        <v>429</v>
      </c>
      <c r="I113" s="15">
        <v>100</v>
      </c>
      <c r="J113" s="15">
        <v>50</v>
      </c>
      <c r="K113" s="15">
        <v>38</v>
      </c>
      <c r="L113" s="15">
        <v>21</v>
      </c>
      <c r="M113" s="80">
        <f t="shared" si="1"/>
        <v>47.5</v>
      </c>
      <c r="N113" s="71">
        <v>48</v>
      </c>
      <c r="O113" s="62">
        <v>3000</v>
      </c>
      <c r="P113" s="63">
        <f>Table2245236891011121314151617181920212224234567234[[#This Row],[PEMBULATAN]]*O113</f>
        <v>144000</v>
      </c>
    </row>
    <row r="114" spans="1:16" ht="29.25" customHeight="1" x14ac:dyDescent="0.2">
      <c r="A114" s="90"/>
      <c r="B114" s="74"/>
      <c r="C114" s="85" t="s">
        <v>661</v>
      </c>
      <c r="D114" s="77" t="s">
        <v>292</v>
      </c>
      <c r="E114" s="13">
        <v>44415</v>
      </c>
      <c r="F114" s="75" t="s">
        <v>427</v>
      </c>
      <c r="G114" s="13">
        <v>44418</v>
      </c>
      <c r="H114" s="76" t="s">
        <v>429</v>
      </c>
      <c r="I114" s="15">
        <v>40</v>
      </c>
      <c r="J114" s="15">
        <v>40</v>
      </c>
      <c r="K114" s="15">
        <v>14</v>
      </c>
      <c r="L114" s="15">
        <v>4</v>
      </c>
      <c r="M114" s="80">
        <f t="shared" si="1"/>
        <v>5.6</v>
      </c>
      <c r="N114" s="71">
        <v>6</v>
      </c>
      <c r="O114" s="62">
        <v>3000</v>
      </c>
      <c r="P114" s="63">
        <f>Table2245236891011121314151617181920212224234567234[[#This Row],[PEMBULATAN]]*O114</f>
        <v>18000</v>
      </c>
    </row>
    <row r="115" spans="1:16" ht="29.25" customHeight="1" x14ac:dyDescent="0.2">
      <c r="A115" s="90"/>
      <c r="B115" s="74"/>
      <c r="C115" s="85" t="s">
        <v>662</v>
      </c>
      <c r="D115" s="77" t="s">
        <v>292</v>
      </c>
      <c r="E115" s="13">
        <v>44415</v>
      </c>
      <c r="F115" s="75" t="s">
        <v>427</v>
      </c>
      <c r="G115" s="13">
        <v>44418</v>
      </c>
      <c r="H115" s="76" t="s">
        <v>429</v>
      </c>
      <c r="I115" s="15">
        <v>63</v>
      </c>
      <c r="J115" s="15">
        <v>42</v>
      </c>
      <c r="K115" s="15">
        <v>7</v>
      </c>
      <c r="L115" s="15">
        <v>2</v>
      </c>
      <c r="M115" s="80">
        <f t="shared" si="1"/>
        <v>4.6304999999999996</v>
      </c>
      <c r="N115" s="71">
        <v>5</v>
      </c>
      <c r="O115" s="62">
        <v>3000</v>
      </c>
      <c r="P115" s="63">
        <f>Table2245236891011121314151617181920212224234567234[[#This Row],[PEMBULATAN]]*O115</f>
        <v>15000</v>
      </c>
    </row>
    <row r="116" spans="1:16" ht="29.25" customHeight="1" x14ac:dyDescent="0.2">
      <c r="A116" s="90"/>
      <c r="B116" s="74"/>
      <c r="C116" s="85" t="s">
        <v>663</v>
      </c>
      <c r="D116" s="77" t="s">
        <v>292</v>
      </c>
      <c r="E116" s="13">
        <v>44415</v>
      </c>
      <c r="F116" s="75" t="s">
        <v>427</v>
      </c>
      <c r="G116" s="13">
        <v>44418</v>
      </c>
      <c r="H116" s="76" t="s">
        <v>429</v>
      </c>
      <c r="I116" s="15">
        <v>95</v>
      </c>
      <c r="J116" s="15">
        <v>36</v>
      </c>
      <c r="K116" s="15">
        <v>8</v>
      </c>
      <c r="L116" s="15">
        <v>5</v>
      </c>
      <c r="M116" s="80">
        <f t="shared" si="1"/>
        <v>6.84</v>
      </c>
      <c r="N116" s="71">
        <v>7</v>
      </c>
      <c r="O116" s="62">
        <v>3000</v>
      </c>
      <c r="P116" s="63">
        <f>Table2245236891011121314151617181920212224234567234[[#This Row],[PEMBULATAN]]*O116</f>
        <v>21000</v>
      </c>
    </row>
    <row r="117" spans="1:16" ht="29.25" customHeight="1" x14ac:dyDescent="0.2">
      <c r="A117" s="90"/>
      <c r="B117" s="74"/>
      <c r="C117" s="85" t="s">
        <v>664</v>
      </c>
      <c r="D117" s="77" t="s">
        <v>292</v>
      </c>
      <c r="E117" s="13">
        <v>44415</v>
      </c>
      <c r="F117" s="75" t="s">
        <v>427</v>
      </c>
      <c r="G117" s="13">
        <v>44418</v>
      </c>
      <c r="H117" s="76" t="s">
        <v>429</v>
      </c>
      <c r="I117" s="15">
        <v>44</v>
      </c>
      <c r="J117" s="15">
        <v>34</v>
      </c>
      <c r="K117" s="15">
        <v>25</v>
      </c>
      <c r="L117" s="15">
        <v>5</v>
      </c>
      <c r="M117" s="80">
        <f t="shared" si="1"/>
        <v>9.35</v>
      </c>
      <c r="N117" s="71">
        <v>10</v>
      </c>
      <c r="O117" s="62">
        <v>3000</v>
      </c>
      <c r="P117" s="63">
        <f>Table2245236891011121314151617181920212224234567234[[#This Row],[PEMBULATAN]]*O117</f>
        <v>30000</v>
      </c>
    </row>
    <row r="118" spans="1:16" ht="29.25" customHeight="1" x14ac:dyDescent="0.2">
      <c r="A118" s="90"/>
      <c r="B118" s="74"/>
      <c r="C118" s="85" t="s">
        <v>665</v>
      </c>
      <c r="D118" s="77" t="s">
        <v>292</v>
      </c>
      <c r="E118" s="13">
        <v>44415</v>
      </c>
      <c r="F118" s="75" t="s">
        <v>427</v>
      </c>
      <c r="G118" s="13">
        <v>44418</v>
      </c>
      <c r="H118" s="76" t="s">
        <v>429</v>
      </c>
      <c r="I118" s="15">
        <v>30</v>
      </c>
      <c r="J118" s="15">
        <v>15</v>
      </c>
      <c r="K118" s="15">
        <v>10</v>
      </c>
      <c r="L118" s="15">
        <v>1</v>
      </c>
      <c r="M118" s="80">
        <f t="shared" si="1"/>
        <v>1.125</v>
      </c>
      <c r="N118" s="71">
        <v>1</v>
      </c>
      <c r="O118" s="62">
        <v>3000</v>
      </c>
      <c r="P118" s="63">
        <f>Table2245236891011121314151617181920212224234567234[[#This Row],[PEMBULATAN]]*O118</f>
        <v>3000</v>
      </c>
    </row>
    <row r="119" spans="1:16" ht="29.25" customHeight="1" x14ac:dyDescent="0.2">
      <c r="A119" s="90"/>
      <c r="B119" s="74"/>
      <c r="C119" s="85" t="s">
        <v>666</v>
      </c>
      <c r="D119" s="77" t="s">
        <v>292</v>
      </c>
      <c r="E119" s="13">
        <v>44415</v>
      </c>
      <c r="F119" s="75" t="s">
        <v>427</v>
      </c>
      <c r="G119" s="13">
        <v>44418</v>
      </c>
      <c r="H119" s="76" t="s">
        <v>429</v>
      </c>
      <c r="I119" s="15">
        <v>89</v>
      </c>
      <c r="J119" s="15">
        <v>13</v>
      </c>
      <c r="K119" s="15">
        <v>6</v>
      </c>
      <c r="L119" s="15">
        <v>1</v>
      </c>
      <c r="M119" s="80">
        <f t="shared" si="1"/>
        <v>1.7355</v>
      </c>
      <c r="N119" s="71">
        <v>2</v>
      </c>
      <c r="O119" s="62">
        <v>3000</v>
      </c>
      <c r="P119" s="63">
        <f>Table2245236891011121314151617181920212224234567234[[#This Row],[PEMBULATAN]]*O119</f>
        <v>6000</v>
      </c>
    </row>
    <row r="120" spans="1:16" ht="29.25" customHeight="1" x14ac:dyDescent="0.2">
      <c r="A120" s="90"/>
      <c r="B120" s="74"/>
      <c r="C120" s="85" t="s">
        <v>667</v>
      </c>
      <c r="D120" s="77" t="s">
        <v>292</v>
      </c>
      <c r="E120" s="13">
        <v>44415</v>
      </c>
      <c r="F120" s="75" t="s">
        <v>427</v>
      </c>
      <c r="G120" s="13">
        <v>44418</v>
      </c>
      <c r="H120" s="76" t="s">
        <v>429</v>
      </c>
      <c r="I120" s="15">
        <v>70</v>
      </c>
      <c r="J120" s="15">
        <v>45</v>
      </c>
      <c r="K120" s="15">
        <v>18</v>
      </c>
      <c r="L120" s="15">
        <v>7</v>
      </c>
      <c r="M120" s="80">
        <f t="shared" si="1"/>
        <v>14.175000000000001</v>
      </c>
      <c r="N120" s="71">
        <v>14</v>
      </c>
      <c r="O120" s="62">
        <v>3000</v>
      </c>
      <c r="P120" s="63">
        <f>Table2245236891011121314151617181920212224234567234[[#This Row],[PEMBULATAN]]*O120</f>
        <v>42000</v>
      </c>
    </row>
    <row r="121" spans="1:16" ht="29.25" customHeight="1" x14ac:dyDescent="0.2">
      <c r="A121" s="90"/>
      <c r="B121" s="74"/>
      <c r="C121" s="85" t="s">
        <v>668</v>
      </c>
      <c r="D121" s="77" t="s">
        <v>292</v>
      </c>
      <c r="E121" s="13">
        <v>44415</v>
      </c>
      <c r="F121" s="75" t="s">
        <v>427</v>
      </c>
      <c r="G121" s="13">
        <v>44418</v>
      </c>
      <c r="H121" s="76" t="s">
        <v>429</v>
      </c>
      <c r="I121" s="15">
        <v>50</v>
      </c>
      <c r="J121" s="15">
        <v>40</v>
      </c>
      <c r="K121" s="15">
        <v>38</v>
      </c>
      <c r="L121" s="15">
        <v>10</v>
      </c>
      <c r="M121" s="80">
        <f t="shared" si="1"/>
        <v>19</v>
      </c>
      <c r="N121" s="71">
        <v>19</v>
      </c>
      <c r="O121" s="62">
        <v>3000</v>
      </c>
      <c r="P121" s="63">
        <f>Table2245236891011121314151617181920212224234567234[[#This Row],[PEMBULATAN]]*O121</f>
        <v>57000</v>
      </c>
    </row>
    <row r="122" spans="1:16" ht="29.25" customHeight="1" x14ac:dyDescent="0.2">
      <c r="A122" s="90"/>
      <c r="B122" s="74"/>
      <c r="C122" s="85" t="s">
        <v>669</v>
      </c>
      <c r="D122" s="77" t="s">
        <v>292</v>
      </c>
      <c r="E122" s="13">
        <v>44415</v>
      </c>
      <c r="F122" s="75" t="s">
        <v>427</v>
      </c>
      <c r="G122" s="13">
        <v>44418</v>
      </c>
      <c r="H122" s="76" t="s">
        <v>429</v>
      </c>
      <c r="I122" s="15">
        <v>55</v>
      </c>
      <c r="J122" s="15">
        <v>30</v>
      </c>
      <c r="K122" s="15">
        <v>30</v>
      </c>
      <c r="L122" s="15">
        <v>9</v>
      </c>
      <c r="M122" s="80">
        <f t="shared" si="1"/>
        <v>12.375</v>
      </c>
      <c r="N122" s="71">
        <v>13</v>
      </c>
      <c r="O122" s="62">
        <v>3000</v>
      </c>
      <c r="P122" s="63">
        <f>Table2245236891011121314151617181920212224234567234[[#This Row],[PEMBULATAN]]*O122</f>
        <v>39000</v>
      </c>
    </row>
    <row r="123" spans="1:16" ht="29.25" customHeight="1" x14ac:dyDescent="0.2">
      <c r="A123" s="90"/>
      <c r="B123" s="74"/>
      <c r="C123" s="85" t="s">
        <v>670</v>
      </c>
      <c r="D123" s="77" t="s">
        <v>292</v>
      </c>
      <c r="E123" s="13">
        <v>44415</v>
      </c>
      <c r="F123" s="75" t="s">
        <v>427</v>
      </c>
      <c r="G123" s="13">
        <v>44418</v>
      </c>
      <c r="H123" s="76" t="s">
        <v>429</v>
      </c>
      <c r="I123" s="15">
        <v>110</v>
      </c>
      <c r="J123" s="15">
        <v>50</v>
      </c>
      <c r="K123" s="15">
        <v>17</v>
      </c>
      <c r="L123" s="15">
        <v>6</v>
      </c>
      <c r="M123" s="80">
        <f t="shared" si="1"/>
        <v>23.375</v>
      </c>
      <c r="N123" s="71">
        <v>24</v>
      </c>
      <c r="O123" s="62">
        <v>3000</v>
      </c>
      <c r="P123" s="63">
        <f>Table2245236891011121314151617181920212224234567234[[#This Row],[PEMBULATAN]]*O123</f>
        <v>72000</v>
      </c>
    </row>
    <row r="124" spans="1:16" ht="29.25" customHeight="1" x14ac:dyDescent="0.2">
      <c r="A124" s="90"/>
      <c r="B124" s="74"/>
      <c r="C124" s="85" t="s">
        <v>671</v>
      </c>
      <c r="D124" s="77" t="s">
        <v>292</v>
      </c>
      <c r="E124" s="13">
        <v>44415</v>
      </c>
      <c r="F124" s="75" t="s">
        <v>427</v>
      </c>
      <c r="G124" s="13">
        <v>44418</v>
      </c>
      <c r="H124" s="76" t="s">
        <v>429</v>
      </c>
      <c r="I124" s="15">
        <v>105</v>
      </c>
      <c r="J124" s="15">
        <v>53</v>
      </c>
      <c r="K124" s="15">
        <v>15</v>
      </c>
      <c r="L124" s="15">
        <v>5</v>
      </c>
      <c r="M124" s="80">
        <f t="shared" si="1"/>
        <v>20.868749999999999</v>
      </c>
      <c r="N124" s="71">
        <v>21</v>
      </c>
      <c r="O124" s="62">
        <v>3000</v>
      </c>
      <c r="P124" s="63">
        <f>Table2245236891011121314151617181920212224234567234[[#This Row],[PEMBULATAN]]*O124</f>
        <v>63000</v>
      </c>
    </row>
    <row r="125" spans="1:16" ht="29.25" customHeight="1" x14ac:dyDescent="0.2">
      <c r="A125" s="90"/>
      <c r="B125" s="74"/>
      <c r="C125" s="85" t="s">
        <v>672</v>
      </c>
      <c r="D125" s="77" t="s">
        <v>292</v>
      </c>
      <c r="E125" s="13">
        <v>44415</v>
      </c>
      <c r="F125" s="75" t="s">
        <v>427</v>
      </c>
      <c r="G125" s="13">
        <v>44418</v>
      </c>
      <c r="H125" s="76" t="s">
        <v>429</v>
      </c>
      <c r="I125" s="15">
        <v>120</v>
      </c>
      <c r="J125" s="15">
        <v>37</v>
      </c>
      <c r="K125" s="15">
        <v>15</v>
      </c>
      <c r="L125" s="15">
        <v>5</v>
      </c>
      <c r="M125" s="80">
        <f t="shared" si="1"/>
        <v>16.649999999999999</v>
      </c>
      <c r="N125" s="71">
        <v>17</v>
      </c>
      <c r="O125" s="62">
        <v>3000</v>
      </c>
      <c r="P125" s="63">
        <f>Table2245236891011121314151617181920212224234567234[[#This Row],[PEMBULATAN]]*O125</f>
        <v>51000</v>
      </c>
    </row>
    <row r="126" spans="1:16" ht="29.25" customHeight="1" x14ac:dyDescent="0.2">
      <c r="A126" s="90"/>
      <c r="B126" s="74"/>
      <c r="C126" s="85" t="s">
        <v>673</v>
      </c>
      <c r="D126" s="77" t="s">
        <v>292</v>
      </c>
      <c r="E126" s="13">
        <v>44415</v>
      </c>
      <c r="F126" s="75" t="s">
        <v>427</v>
      </c>
      <c r="G126" s="13">
        <v>44418</v>
      </c>
      <c r="H126" s="76" t="s">
        <v>429</v>
      </c>
      <c r="I126" s="15">
        <v>100</v>
      </c>
      <c r="J126" s="15">
        <v>5</v>
      </c>
      <c r="K126" s="15">
        <v>5</v>
      </c>
      <c r="L126" s="15">
        <v>1</v>
      </c>
      <c r="M126" s="80">
        <f t="shared" si="1"/>
        <v>0.625</v>
      </c>
      <c r="N126" s="71">
        <v>1</v>
      </c>
      <c r="O126" s="62">
        <v>3000</v>
      </c>
      <c r="P126" s="63">
        <f>Table2245236891011121314151617181920212224234567234[[#This Row],[PEMBULATAN]]*O126</f>
        <v>3000</v>
      </c>
    </row>
    <row r="127" spans="1:16" ht="29.25" customHeight="1" x14ac:dyDescent="0.2">
      <c r="A127" s="90"/>
      <c r="B127" s="74"/>
      <c r="C127" s="85" t="s">
        <v>674</v>
      </c>
      <c r="D127" s="77" t="s">
        <v>292</v>
      </c>
      <c r="E127" s="13">
        <v>44415</v>
      </c>
      <c r="F127" s="75" t="s">
        <v>427</v>
      </c>
      <c r="G127" s="13">
        <v>44418</v>
      </c>
      <c r="H127" s="76" t="s">
        <v>429</v>
      </c>
      <c r="I127" s="15">
        <v>35</v>
      </c>
      <c r="J127" s="15">
        <v>45</v>
      </c>
      <c r="K127" s="15">
        <v>15</v>
      </c>
      <c r="L127" s="15">
        <v>2</v>
      </c>
      <c r="M127" s="80">
        <f t="shared" si="1"/>
        <v>5.90625</v>
      </c>
      <c r="N127" s="71">
        <v>6</v>
      </c>
      <c r="O127" s="62">
        <v>3000</v>
      </c>
      <c r="P127" s="63">
        <f>Table2245236891011121314151617181920212224234567234[[#This Row],[PEMBULATAN]]*O127</f>
        <v>18000</v>
      </c>
    </row>
    <row r="128" spans="1:16" ht="29.25" customHeight="1" x14ac:dyDescent="0.2">
      <c r="A128" s="90"/>
      <c r="B128" s="74"/>
      <c r="C128" s="85" t="s">
        <v>675</v>
      </c>
      <c r="D128" s="77" t="s">
        <v>292</v>
      </c>
      <c r="E128" s="13">
        <v>44415</v>
      </c>
      <c r="F128" s="75" t="s">
        <v>427</v>
      </c>
      <c r="G128" s="13">
        <v>44418</v>
      </c>
      <c r="H128" s="76" t="s">
        <v>429</v>
      </c>
      <c r="I128" s="15">
        <v>152</v>
      </c>
      <c r="J128" s="15">
        <v>4</v>
      </c>
      <c r="K128" s="15">
        <v>5</v>
      </c>
      <c r="L128" s="15">
        <v>1</v>
      </c>
      <c r="M128" s="80">
        <f t="shared" si="1"/>
        <v>0.76</v>
      </c>
      <c r="N128" s="71">
        <v>1</v>
      </c>
      <c r="O128" s="62">
        <v>3000</v>
      </c>
      <c r="P128" s="63">
        <f>Table2245236891011121314151617181920212224234567234[[#This Row],[PEMBULATAN]]*O128</f>
        <v>3000</v>
      </c>
    </row>
    <row r="129" spans="1:16" ht="29.25" customHeight="1" x14ac:dyDescent="0.2">
      <c r="A129" s="90"/>
      <c r="B129" s="74"/>
      <c r="C129" s="85" t="s">
        <v>676</v>
      </c>
      <c r="D129" s="77" t="s">
        <v>292</v>
      </c>
      <c r="E129" s="13">
        <v>44415</v>
      </c>
      <c r="F129" s="75" t="s">
        <v>427</v>
      </c>
      <c r="G129" s="13">
        <v>44418</v>
      </c>
      <c r="H129" s="76" t="s">
        <v>429</v>
      </c>
      <c r="I129" s="15">
        <v>40</v>
      </c>
      <c r="J129" s="15">
        <v>40</v>
      </c>
      <c r="K129" s="15">
        <v>25</v>
      </c>
      <c r="L129" s="15">
        <v>2</v>
      </c>
      <c r="M129" s="80">
        <f t="shared" si="1"/>
        <v>10</v>
      </c>
      <c r="N129" s="71">
        <v>10</v>
      </c>
      <c r="O129" s="62">
        <v>3000</v>
      </c>
      <c r="P129" s="63">
        <f>Table2245236891011121314151617181920212224234567234[[#This Row],[PEMBULATAN]]*O129</f>
        <v>30000</v>
      </c>
    </row>
    <row r="130" spans="1:16" ht="29.25" customHeight="1" x14ac:dyDescent="0.2">
      <c r="A130" s="90"/>
      <c r="B130" s="74"/>
      <c r="C130" s="85" t="s">
        <v>677</v>
      </c>
      <c r="D130" s="77" t="s">
        <v>292</v>
      </c>
      <c r="E130" s="13">
        <v>44415</v>
      </c>
      <c r="F130" s="75" t="s">
        <v>427</v>
      </c>
      <c r="G130" s="13">
        <v>44418</v>
      </c>
      <c r="H130" s="76" t="s">
        <v>429</v>
      </c>
      <c r="I130" s="15">
        <v>57</v>
      </c>
      <c r="J130" s="15">
        <v>25</v>
      </c>
      <c r="K130" s="15">
        <v>15</v>
      </c>
      <c r="L130" s="15">
        <v>2</v>
      </c>
      <c r="M130" s="80">
        <f t="shared" si="1"/>
        <v>5.34375</v>
      </c>
      <c r="N130" s="71">
        <v>6</v>
      </c>
      <c r="O130" s="62">
        <v>3000</v>
      </c>
      <c r="P130" s="63">
        <f>Table2245236891011121314151617181920212224234567234[[#This Row],[PEMBULATAN]]*O130</f>
        <v>18000</v>
      </c>
    </row>
    <row r="131" spans="1:16" ht="29.25" customHeight="1" x14ac:dyDescent="0.2">
      <c r="A131" s="90"/>
      <c r="B131" s="74"/>
      <c r="C131" s="85" t="s">
        <v>678</v>
      </c>
      <c r="D131" s="77" t="s">
        <v>292</v>
      </c>
      <c r="E131" s="13">
        <v>44415</v>
      </c>
      <c r="F131" s="75" t="s">
        <v>427</v>
      </c>
      <c r="G131" s="13">
        <v>44418</v>
      </c>
      <c r="H131" s="76" t="s">
        <v>429</v>
      </c>
      <c r="I131" s="15">
        <v>56</v>
      </c>
      <c r="J131" s="15">
        <v>21</v>
      </c>
      <c r="K131" s="15">
        <v>27</v>
      </c>
      <c r="L131" s="15">
        <v>1</v>
      </c>
      <c r="M131" s="80">
        <f t="shared" ref="M131:M194" si="2">I131*J131*K131/4000</f>
        <v>7.9379999999999997</v>
      </c>
      <c r="N131" s="71">
        <v>8</v>
      </c>
      <c r="O131" s="62">
        <v>3000</v>
      </c>
      <c r="P131" s="63">
        <f>Table2245236891011121314151617181920212224234567234[[#This Row],[PEMBULATAN]]*O131</f>
        <v>24000</v>
      </c>
    </row>
    <row r="132" spans="1:16" ht="29.25" customHeight="1" x14ac:dyDescent="0.2">
      <c r="A132" s="90"/>
      <c r="B132" s="74"/>
      <c r="C132" s="85" t="s">
        <v>679</v>
      </c>
      <c r="D132" s="77" t="s">
        <v>292</v>
      </c>
      <c r="E132" s="13">
        <v>44415</v>
      </c>
      <c r="F132" s="75" t="s">
        <v>427</v>
      </c>
      <c r="G132" s="13">
        <v>44418</v>
      </c>
      <c r="H132" s="76" t="s">
        <v>429</v>
      </c>
      <c r="I132" s="15">
        <v>62</v>
      </c>
      <c r="J132" s="15">
        <v>42</v>
      </c>
      <c r="K132" s="15">
        <v>6</v>
      </c>
      <c r="L132" s="15">
        <v>2</v>
      </c>
      <c r="M132" s="80">
        <f t="shared" si="2"/>
        <v>3.9060000000000001</v>
      </c>
      <c r="N132" s="71">
        <v>4</v>
      </c>
      <c r="O132" s="62">
        <v>3000</v>
      </c>
      <c r="P132" s="63">
        <f>Table2245236891011121314151617181920212224234567234[[#This Row],[PEMBULATAN]]*O132</f>
        <v>12000</v>
      </c>
    </row>
    <row r="133" spans="1:16" ht="29.25" customHeight="1" x14ac:dyDescent="0.2">
      <c r="A133" s="90"/>
      <c r="B133" s="74"/>
      <c r="C133" s="85" t="s">
        <v>680</v>
      </c>
      <c r="D133" s="77" t="s">
        <v>292</v>
      </c>
      <c r="E133" s="13">
        <v>44415</v>
      </c>
      <c r="F133" s="75" t="s">
        <v>427</v>
      </c>
      <c r="G133" s="13">
        <v>44418</v>
      </c>
      <c r="H133" s="76" t="s">
        <v>429</v>
      </c>
      <c r="I133" s="15">
        <v>20</v>
      </c>
      <c r="J133" s="15">
        <v>24</v>
      </c>
      <c r="K133" s="15">
        <v>48</v>
      </c>
      <c r="L133" s="15">
        <v>8</v>
      </c>
      <c r="M133" s="80">
        <f t="shared" si="2"/>
        <v>5.76</v>
      </c>
      <c r="N133" s="71">
        <v>8</v>
      </c>
      <c r="O133" s="62">
        <v>3000</v>
      </c>
      <c r="P133" s="63">
        <f>Table2245236891011121314151617181920212224234567234[[#This Row],[PEMBULATAN]]*O133</f>
        <v>24000</v>
      </c>
    </row>
    <row r="134" spans="1:16" ht="29.25" customHeight="1" x14ac:dyDescent="0.2">
      <c r="A134" s="90"/>
      <c r="B134" s="74"/>
      <c r="C134" s="85" t="s">
        <v>681</v>
      </c>
      <c r="D134" s="77" t="s">
        <v>292</v>
      </c>
      <c r="E134" s="13">
        <v>44415</v>
      </c>
      <c r="F134" s="75" t="s">
        <v>427</v>
      </c>
      <c r="G134" s="13">
        <v>44418</v>
      </c>
      <c r="H134" s="76" t="s">
        <v>429</v>
      </c>
      <c r="I134" s="15">
        <v>70</v>
      </c>
      <c r="J134" s="15">
        <v>35</v>
      </c>
      <c r="K134" s="15">
        <v>30</v>
      </c>
      <c r="L134" s="15">
        <v>20</v>
      </c>
      <c r="M134" s="80">
        <f t="shared" si="2"/>
        <v>18.375</v>
      </c>
      <c r="N134" s="71">
        <v>20</v>
      </c>
      <c r="O134" s="62">
        <v>3000</v>
      </c>
      <c r="P134" s="63">
        <f>Table2245236891011121314151617181920212224234567234[[#This Row],[PEMBULATAN]]*O134</f>
        <v>60000</v>
      </c>
    </row>
    <row r="135" spans="1:16" ht="29.25" customHeight="1" x14ac:dyDescent="0.2">
      <c r="A135" s="90"/>
      <c r="B135" s="74"/>
      <c r="C135" s="85" t="s">
        <v>682</v>
      </c>
      <c r="D135" s="77" t="s">
        <v>292</v>
      </c>
      <c r="E135" s="13">
        <v>44415</v>
      </c>
      <c r="F135" s="75" t="s">
        <v>427</v>
      </c>
      <c r="G135" s="13">
        <v>44418</v>
      </c>
      <c r="H135" s="76" t="s">
        <v>429</v>
      </c>
      <c r="I135" s="15">
        <v>39</v>
      </c>
      <c r="J135" s="15">
        <v>20</v>
      </c>
      <c r="K135" s="15">
        <v>64</v>
      </c>
      <c r="L135" s="15">
        <v>5</v>
      </c>
      <c r="M135" s="80">
        <f t="shared" si="2"/>
        <v>12.48</v>
      </c>
      <c r="N135" s="71">
        <v>13</v>
      </c>
      <c r="O135" s="62">
        <v>3000</v>
      </c>
      <c r="P135" s="63">
        <f>Table2245236891011121314151617181920212224234567234[[#This Row],[PEMBULATAN]]*O135</f>
        <v>39000</v>
      </c>
    </row>
    <row r="136" spans="1:16" ht="29.25" customHeight="1" x14ac:dyDescent="0.2">
      <c r="A136" s="90"/>
      <c r="B136" s="74"/>
      <c r="C136" s="85" t="s">
        <v>683</v>
      </c>
      <c r="D136" s="77" t="s">
        <v>292</v>
      </c>
      <c r="E136" s="13">
        <v>44415</v>
      </c>
      <c r="F136" s="75" t="s">
        <v>427</v>
      </c>
      <c r="G136" s="13">
        <v>44418</v>
      </c>
      <c r="H136" s="76" t="s">
        <v>429</v>
      </c>
      <c r="I136" s="15">
        <v>37</v>
      </c>
      <c r="J136" s="15">
        <v>29</v>
      </c>
      <c r="K136" s="15">
        <v>30</v>
      </c>
      <c r="L136" s="15">
        <v>8</v>
      </c>
      <c r="M136" s="80">
        <f t="shared" si="2"/>
        <v>8.0474999999999994</v>
      </c>
      <c r="N136" s="71">
        <v>8</v>
      </c>
      <c r="O136" s="62">
        <v>3000</v>
      </c>
      <c r="P136" s="63">
        <f>Table2245236891011121314151617181920212224234567234[[#This Row],[PEMBULATAN]]*O136</f>
        <v>24000</v>
      </c>
    </row>
    <row r="137" spans="1:16" ht="29.25" customHeight="1" x14ac:dyDescent="0.2">
      <c r="A137" s="90"/>
      <c r="B137" s="74"/>
      <c r="C137" s="85" t="s">
        <v>684</v>
      </c>
      <c r="D137" s="77" t="s">
        <v>292</v>
      </c>
      <c r="E137" s="13">
        <v>44415</v>
      </c>
      <c r="F137" s="75" t="s">
        <v>427</v>
      </c>
      <c r="G137" s="13">
        <v>44418</v>
      </c>
      <c r="H137" s="76" t="s">
        <v>429</v>
      </c>
      <c r="I137" s="15">
        <v>100</v>
      </c>
      <c r="J137" s="15">
        <v>55</v>
      </c>
      <c r="K137" s="15">
        <v>44</v>
      </c>
      <c r="L137" s="15">
        <v>25</v>
      </c>
      <c r="M137" s="80">
        <f t="shared" si="2"/>
        <v>60.5</v>
      </c>
      <c r="N137" s="71">
        <v>61</v>
      </c>
      <c r="O137" s="62">
        <v>3000</v>
      </c>
      <c r="P137" s="63">
        <f>Table2245236891011121314151617181920212224234567234[[#This Row],[PEMBULATAN]]*O137</f>
        <v>183000</v>
      </c>
    </row>
    <row r="138" spans="1:16" ht="29.25" customHeight="1" x14ac:dyDescent="0.2">
      <c r="A138" s="90"/>
      <c r="B138" s="74"/>
      <c r="C138" s="85" t="s">
        <v>685</v>
      </c>
      <c r="D138" s="77" t="s">
        <v>292</v>
      </c>
      <c r="E138" s="13">
        <v>44415</v>
      </c>
      <c r="F138" s="75" t="s">
        <v>427</v>
      </c>
      <c r="G138" s="13">
        <v>44418</v>
      </c>
      <c r="H138" s="76" t="s">
        <v>429</v>
      </c>
      <c r="I138" s="15">
        <v>117</v>
      </c>
      <c r="J138" s="15">
        <v>27</v>
      </c>
      <c r="K138" s="15">
        <v>6</v>
      </c>
      <c r="L138" s="15">
        <v>1</v>
      </c>
      <c r="M138" s="80">
        <f t="shared" si="2"/>
        <v>4.7385000000000002</v>
      </c>
      <c r="N138" s="71">
        <v>5</v>
      </c>
      <c r="O138" s="62">
        <v>3000</v>
      </c>
      <c r="P138" s="63">
        <f>Table2245236891011121314151617181920212224234567234[[#This Row],[PEMBULATAN]]*O138</f>
        <v>15000</v>
      </c>
    </row>
    <row r="139" spans="1:16" ht="29.25" customHeight="1" x14ac:dyDescent="0.2">
      <c r="A139" s="90"/>
      <c r="B139" s="74"/>
      <c r="C139" s="85" t="s">
        <v>686</v>
      </c>
      <c r="D139" s="77" t="s">
        <v>292</v>
      </c>
      <c r="E139" s="13">
        <v>44415</v>
      </c>
      <c r="F139" s="75" t="s">
        <v>427</v>
      </c>
      <c r="G139" s="13">
        <v>44418</v>
      </c>
      <c r="H139" s="76" t="s">
        <v>429</v>
      </c>
      <c r="I139" s="15">
        <v>107</v>
      </c>
      <c r="J139" s="15">
        <v>20</v>
      </c>
      <c r="K139" s="15">
        <v>16</v>
      </c>
      <c r="L139" s="15">
        <v>5</v>
      </c>
      <c r="M139" s="80">
        <f t="shared" si="2"/>
        <v>8.56</v>
      </c>
      <c r="N139" s="71">
        <v>9</v>
      </c>
      <c r="O139" s="62">
        <v>3000</v>
      </c>
      <c r="P139" s="63">
        <f>Table2245236891011121314151617181920212224234567234[[#This Row],[PEMBULATAN]]*O139</f>
        <v>27000</v>
      </c>
    </row>
    <row r="140" spans="1:16" ht="29.25" customHeight="1" x14ac:dyDescent="0.2">
      <c r="A140" s="90"/>
      <c r="B140" s="74"/>
      <c r="C140" s="85" t="s">
        <v>687</v>
      </c>
      <c r="D140" s="77" t="s">
        <v>292</v>
      </c>
      <c r="E140" s="13">
        <v>44415</v>
      </c>
      <c r="F140" s="75" t="s">
        <v>427</v>
      </c>
      <c r="G140" s="13">
        <v>44418</v>
      </c>
      <c r="H140" s="76" t="s">
        <v>429</v>
      </c>
      <c r="I140" s="15">
        <v>177</v>
      </c>
      <c r="J140" s="15">
        <v>15</v>
      </c>
      <c r="K140" s="15">
        <v>15</v>
      </c>
      <c r="L140" s="15">
        <v>2</v>
      </c>
      <c r="M140" s="80">
        <f t="shared" si="2"/>
        <v>9.9562500000000007</v>
      </c>
      <c r="N140" s="71">
        <v>10</v>
      </c>
      <c r="O140" s="62">
        <v>3000</v>
      </c>
      <c r="P140" s="63">
        <f>Table2245236891011121314151617181920212224234567234[[#This Row],[PEMBULATAN]]*O140</f>
        <v>30000</v>
      </c>
    </row>
    <row r="141" spans="1:16" ht="29.25" customHeight="1" x14ac:dyDescent="0.2">
      <c r="A141" s="90"/>
      <c r="B141" s="74"/>
      <c r="C141" s="85" t="s">
        <v>688</v>
      </c>
      <c r="D141" s="77" t="s">
        <v>292</v>
      </c>
      <c r="E141" s="13">
        <v>44415</v>
      </c>
      <c r="F141" s="75" t="s">
        <v>427</v>
      </c>
      <c r="G141" s="13">
        <v>44418</v>
      </c>
      <c r="H141" s="76" t="s">
        <v>429</v>
      </c>
      <c r="I141" s="15">
        <v>100</v>
      </c>
      <c r="J141" s="15">
        <v>40</v>
      </c>
      <c r="K141" s="15">
        <v>10</v>
      </c>
      <c r="L141" s="15">
        <v>5</v>
      </c>
      <c r="M141" s="80">
        <f t="shared" si="2"/>
        <v>10</v>
      </c>
      <c r="N141" s="71">
        <v>10</v>
      </c>
      <c r="O141" s="62">
        <v>3000</v>
      </c>
      <c r="P141" s="63">
        <f>Table2245236891011121314151617181920212224234567234[[#This Row],[PEMBULATAN]]*O141</f>
        <v>30000</v>
      </c>
    </row>
    <row r="142" spans="1:16" ht="29.25" customHeight="1" x14ac:dyDescent="0.2">
      <c r="A142" s="90"/>
      <c r="B142" s="74"/>
      <c r="C142" s="85" t="s">
        <v>689</v>
      </c>
      <c r="D142" s="77" t="s">
        <v>292</v>
      </c>
      <c r="E142" s="13">
        <v>44415</v>
      </c>
      <c r="F142" s="75" t="s">
        <v>427</v>
      </c>
      <c r="G142" s="13">
        <v>44418</v>
      </c>
      <c r="H142" s="76" t="s">
        <v>429</v>
      </c>
      <c r="I142" s="15">
        <v>103</v>
      </c>
      <c r="J142" s="15">
        <v>12</v>
      </c>
      <c r="K142" s="15">
        <v>6</v>
      </c>
      <c r="L142" s="15">
        <v>1</v>
      </c>
      <c r="M142" s="80">
        <f t="shared" si="2"/>
        <v>1.8540000000000001</v>
      </c>
      <c r="N142" s="71">
        <v>2</v>
      </c>
      <c r="O142" s="62">
        <v>3000</v>
      </c>
      <c r="P142" s="63">
        <f>Table2245236891011121314151617181920212224234567234[[#This Row],[PEMBULATAN]]*O142</f>
        <v>6000</v>
      </c>
    </row>
    <row r="143" spans="1:16" ht="29.25" customHeight="1" x14ac:dyDescent="0.2">
      <c r="A143" s="90"/>
      <c r="B143" s="74"/>
      <c r="C143" s="85" t="s">
        <v>690</v>
      </c>
      <c r="D143" s="77" t="s">
        <v>292</v>
      </c>
      <c r="E143" s="13">
        <v>44415</v>
      </c>
      <c r="F143" s="75" t="s">
        <v>427</v>
      </c>
      <c r="G143" s="13">
        <v>44418</v>
      </c>
      <c r="H143" s="76" t="s">
        <v>429</v>
      </c>
      <c r="I143" s="15">
        <v>58</v>
      </c>
      <c r="J143" s="15">
        <v>15</v>
      </c>
      <c r="K143" s="15">
        <v>96</v>
      </c>
      <c r="L143" s="15">
        <v>2</v>
      </c>
      <c r="M143" s="80">
        <f t="shared" si="2"/>
        <v>20.88</v>
      </c>
      <c r="N143" s="71">
        <v>21</v>
      </c>
      <c r="O143" s="62">
        <v>3000</v>
      </c>
      <c r="P143" s="63">
        <f>Table2245236891011121314151617181920212224234567234[[#This Row],[PEMBULATAN]]*O143</f>
        <v>63000</v>
      </c>
    </row>
    <row r="144" spans="1:16" ht="29.25" customHeight="1" x14ac:dyDescent="0.2">
      <c r="A144" s="90"/>
      <c r="B144" s="74"/>
      <c r="C144" s="85" t="s">
        <v>691</v>
      </c>
      <c r="D144" s="77" t="s">
        <v>292</v>
      </c>
      <c r="E144" s="13">
        <v>44415</v>
      </c>
      <c r="F144" s="75" t="s">
        <v>427</v>
      </c>
      <c r="G144" s="13">
        <v>44418</v>
      </c>
      <c r="H144" s="76" t="s">
        <v>429</v>
      </c>
      <c r="I144" s="15">
        <v>50</v>
      </c>
      <c r="J144" s="15">
        <v>55</v>
      </c>
      <c r="K144" s="15">
        <v>46</v>
      </c>
      <c r="L144" s="15">
        <v>16</v>
      </c>
      <c r="M144" s="80">
        <f t="shared" si="2"/>
        <v>31.625</v>
      </c>
      <c r="N144" s="71">
        <v>32</v>
      </c>
      <c r="O144" s="62">
        <v>3000</v>
      </c>
      <c r="P144" s="63">
        <f>Table2245236891011121314151617181920212224234567234[[#This Row],[PEMBULATAN]]*O144</f>
        <v>96000</v>
      </c>
    </row>
    <row r="145" spans="1:16" ht="29.25" customHeight="1" x14ac:dyDescent="0.2">
      <c r="A145" s="90"/>
      <c r="B145" s="74"/>
      <c r="C145" s="85" t="s">
        <v>692</v>
      </c>
      <c r="D145" s="77" t="s">
        <v>292</v>
      </c>
      <c r="E145" s="13">
        <v>44415</v>
      </c>
      <c r="F145" s="75" t="s">
        <v>427</v>
      </c>
      <c r="G145" s="13">
        <v>44418</v>
      </c>
      <c r="H145" s="76" t="s">
        <v>429</v>
      </c>
      <c r="I145" s="15">
        <v>93</v>
      </c>
      <c r="J145" s="15">
        <v>50</v>
      </c>
      <c r="K145" s="15">
        <v>39</v>
      </c>
      <c r="L145" s="15">
        <v>23</v>
      </c>
      <c r="M145" s="80">
        <f t="shared" si="2"/>
        <v>45.337499999999999</v>
      </c>
      <c r="N145" s="71">
        <v>46</v>
      </c>
      <c r="O145" s="62">
        <v>3000</v>
      </c>
      <c r="P145" s="63">
        <f>Table2245236891011121314151617181920212224234567234[[#This Row],[PEMBULATAN]]*O145</f>
        <v>138000</v>
      </c>
    </row>
    <row r="146" spans="1:16" ht="29.25" customHeight="1" x14ac:dyDescent="0.2">
      <c r="A146" s="90"/>
      <c r="B146" s="74"/>
      <c r="C146" s="85" t="s">
        <v>693</v>
      </c>
      <c r="D146" s="77" t="s">
        <v>292</v>
      </c>
      <c r="E146" s="13">
        <v>44415</v>
      </c>
      <c r="F146" s="75" t="s">
        <v>427</v>
      </c>
      <c r="G146" s="13">
        <v>44418</v>
      </c>
      <c r="H146" s="76" t="s">
        <v>429</v>
      </c>
      <c r="I146" s="15">
        <v>102</v>
      </c>
      <c r="J146" s="15">
        <v>59</v>
      </c>
      <c r="K146" s="15">
        <v>32</v>
      </c>
      <c r="L146" s="15">
        <v>18</v>
      </c>
      <c r="M146" s="80">
        <f t="shared" si="2"/>
        <v>48.143999999999998</v>
      </c>
      <c r="N146" s="71">
        <v>48</v>
      </c>
      <c r="O146" s="62">
        <v>3000</v>
      </c>
      <c r="P146" s="63">
        <f>Table2245236891011121314151617181920212224234567234[[#This Row],[PEMBULATAN]]*O146</f>
        <v>144000</v>
      </c>
    </row>
    <row r="147" spans="1:16" ht="29.25" customHeight="1" x14ac:dyDescent="0.2">
      <c r="A147" s="90"/>
      <c r="B147" s="74"/>
      <c r="C147" s="85" t="s">
        <v>694</v>
      </c>
      <c r="D147" s="77" t="s">
        <v>292</v>
      </c>
      <c r="E147" s="13">
        <v>44415</v>
      </c>
      <c r="F147" s="75" t="s">
        <v>427</v>
      </c>
      <c r="G147" s="13">
        <v>44418</v>
      </c>
      <c r="H147" s="76" t="s">
        <v>429</v>
      </c>
      <c r="I147" s="15">
        <v>95</v>
      </c>
      <c r="J147" s="15">
        <v>62</v>
      </c>
      <c r="K147" s="15">
        <v>30</v>
      </c>
      <c r="L147" s="15">
        <v>15</v>
      </c>
      <c r="M147" s="80">
        <f t="shared" si="2"/>
        <v>44.174999999999997</v>
      </c>
      <c r="N147" s="71">
        <v>44</v>
      </c>
      <c r="O147" s="62">
        <v>3000</v>
      </c>
      <c r="P147" s="63">
        <f>Table2245236891011121314151617181920212224234567234[[#This Row],[PEMBULATAN]]*O147</f>
        <v>132000</v>
      </c>
    </row>
    <row r="148" spans="1:16" ht="29.25" customHeight="1" x14ac:dyDescent="0.2">
      <c r="A148" s="90"/>
      <c r="B148" s="74"/>
      <c r="C148" s="85" t="s">
        <v>695</v>
      </c>
      <c r="D148" s="77" t="s">
        <v>292</v>
      </c>
      <c r="E148" s="13">
        <v>44415</v>
      </c>
      <c r="F148" s="75" t="s">
        <v>427</v>
      </c>
      <c r="G148" s="13">
        <v>44418</v>
      </c>
      <c r="H148" s="76" t="s">
        <v>429</v>
      </c>
      <c r="I148" s="15">
        <v>60</v>
      </c>
      <c r="J148" s="15">
        <v>56</v>
      </c>
      <c r="K148" s="15">
        <v>30</v>
      </c>
      <c r="L148" s="15">
        <v>7</v>
      </c>
      <c r="M148" s="80">
        <f t="shared" si="2"/>
        <v>25.2</v>
      </c>
      <c r="N148" s="71">
        <v>25</v>
      </c>
      <c r="O148" s="62">
        <v>3000</v>
      </c>
      <c r="P148" s="63">
        <f>Table2245236891011121314151617181920212224234567234[[#This Row],[PEMBULATAN]]*O148</f>
        <v>75000</v>
      </c>
    </row>
    <row r="149" spans="1:16" ht="29.25" customHeight="1" x14ac:dyDescent="0.2">
      <c r="A149" s="90"/>
      <c r="B149" s="74"/>
      <c r="C149" s="85" t="s">
        <v>696</v>
      </c>
      <c r="D149" s="77" t="s">
        <v>292</v>
      </c>
      <c r="E149" s="13">
        <v>44415</v>
      </c>
      <c r="F149" s="75" t="s">
        <v>427</v>
      </c>
      <c r="G149" s="13">
        <v>44418</v>
      </c>
      <c r="H149" s="76" t="s">
        <v>429</v>
      </c>
      <c r="I149" s="15">
        <v>92</v>
      </c>
      <c r="J149" s="15">
        <v>47</v>
      </c>
      <c r="K149" s="15">
        <v>48</v>
      </c>
      <c r="L149" s="15">
        <v>12</v>
      </c>
      <c r="M149" s="80">
        <f t="shared" si="2"/>
        <v>51.887999999999998</v>
      </c>
      <c r="N149" s="71">
        <v>52</v>
      </c>
      <c r="O149" s="62">
        <v>3000</v>
      </c>
      <c r="P149" s="63">
        <f>Table2245236891011121314151617181920212224234567234[[#This Row],[PEMBULATAN]]*O149</f>
        <v>156000</v>
      </c>
    </row>
    <row r="150" spans="1:16" ht="29.25" customHeight="1" x14ac:dyDescent="0.2">
      <c r="A150" s="90"/>
      <c r="B150" s="74"/>
      <c r="C150" s="85" t="s">
        <v>697</v>
      </c>
      <c r="D150" s="77" t="s">
        <v>292</v>
      </c>
      <c r="E150" s="13">
        <v>44415</v>
      </c>
      <c r="F150" s="75" t="s">
        <v>427</v>
      </c>
      <c r="G150" s="13">
        <v>44418</v>
      </c>
      <c r="H150" s="76" t="s">
        <v>429</v>
      </c>
      <c r="I150" s="15">
        <v>100</v>
      </c>
      <c r="J150" s="15">
        <v>54</v>
      </c>
      <c r="K150" s="15">
        <v>35</v>
      </c>
      <c r="L150" s="15">
        <v>11</v>
      </c>
      <c r="M150" s="80">
        <f t="shared" si="2"/>
        <v>47.25</v>
      </c>
      <c r="N150" s="71">
        <v>47</v>
      </c>
      <c r="O150" s="62">
        <v>3000</v>
      </c>
      <c r="P150" s="63">
        <f>Table2245236891011121314151617181920212224234567234[[#This Row],[PEMBULATAN]]*O150</f>
        <v>141000</v>
      </c>
    </row>
    <row r="151" spans="1:16" ht="29.25" customHeight="1" x14ac:dyDescent="0.2">
      <c r="A151" s="90"/>
      <c r="B151" s="74"/>
      <c r="C151" s="85" t="s">
        <v>698</v>
      </c>
      <c r="D151" s="77" t="s">
        <v>292</v>
      </c>
      <c r="E151" s="13">
        <v>44415</v>
      </c>
      <c r="F151" s="75" t="s">
        <v>427</v>
      </c>
      <c r="G151" s="13">
        <v>44418</v>
      </c>
      <c r="H151" s="76" t="s">
        <v>429</v>
      </c>
      <c r="I151" s="15">
        <v>100</v>
      </c>
      <c r="J151" s="15">
        <v>56</v>
      </c>
      <c r="K151" s="15">
        <v>33</v>
      </c>
      <c r="L151" s="15">
        <v>23</v>
      </c>
      <c r="M151" s="80">
        <f t="shared" si="2"/>
        <v>46.2</v>
      </c>
      <c r="N151" s="71">
        <v>46</v>
      </c>
      <c r="O151" s="62">
        <v>3000</v>
      </c>
      <c r="P151" s="63">
        <f>Table2245236891011121314151617181920212224234567234[[#This Row],[PEMBULATAN]]*O151</f>
        <v>138000</v>
      </c>
    </row>
    <row r="152" spans="1:16" ht="29.25" customHeight="1" x14ac:dyDescent="0.2">
      <c r="A152" s="90"/>
      <c r="B152" s="74"/>
      <c r="C152" s="85" t="s">
        <v>699</v>
      </c>
      <c r="D152" s="77" t="s">
        <v>292</v>
      </c>
      <c r="E152" s="13">
        <v>44415</v>
      </c>
      <c r="F152" s="75" t="s">
        <v>427</v>
      </c>
      <c r="G152" s="13">
        <v>44418</v>
      </c>
      <c r="H152" s="76" t="s">
        <v>429</v>
      </c>
      <c r="I152" s="15">
        <v>96</v>
      </c>
      <c r="J152" s="15">
        <v>52</v>
      </c>
      <c r="K152" s="15">
        <v>32</v>
      </c>
      <c r="L152" s="15">
        <v>14</v>
      </c>
      <c r="M152" s="80">
        <f t="shared" si="2"/>
        <v>39.936</v>
      </c>
      <c r="N152" s="71">
        <v>40</v>
      </c>
      <c r="O152" s="62">
        <v>3000</v>
      </c>
      <c r="P152" s="63">
        <f>Table2245236891011121314151617181920212224234567234[[#This Row],[PEMBULATAN]]*O152</f>
        <v>120000</v>
      </c>
    </row>
    <row r="153" spans="1:16" ht="29.25" customHeight="1" x14ac:dyDescent="0.2">
      <c r="A153" s="90"/>
      <c r="B153" s="74"/>
      <c r="C153" s="85" t="s">
        <v>700</v>
      </c>
      <c r="D153" s="77" t="s">
        <v>292</v>
      </c>
      <c r="E153" s="13">
        <v>44415</v>
      </c>
      <c r="F153" s="75" t="s">
        <v>427</v>
      </c>
      <c r="G153" s="13">
        <v>44418</v>
      </c>
      <c r="H153" s="76" t="s">
        <v>429</v>
      </c>
      <c r="I153" s="15">
        <v>72</v>
      </c>
      <c r="J153" s="15">
        <v>52</v>
      </c>
      <c r="K153" s="15">
        <v>30</v>
      </c>
      <c r="L153" s="15">
        <v>10</v>
      </c>
      <c r="M153" s="80">
        <f t="shared" si="2"/>
        <v>28.08</v>
      </c>
      <c r="N153" s="71">
        <v>28</v>
      </c>
      <c r="O153" s="62">
        <v>3000</v>
      </c>
      <c r="P153" s="63">
        <f>Table2245236891011121314151617181920212224234567234[[#This Row],[PEMBULATAN]]*O153</f>
        <v>84000</v>
      </c>
    </row>
    <row r="154" spans="1:16" ht="29.25" customHeight="1" x14ac:dyDescent="0.2">
      <c r="A154" s="90"/>
      <c r="B154" s="74"/>
      <c r="C154" s="85" t="s">
        <v>701</v>
      </c>
      <c r="D154" s="77" t="s">
        <v>292</v>
      </c>
      <c r="E154" s="13">
        <v>44415</v>
      </c>
      <c r="F154" s="75" t="s">
        <v>427</v>
      </c>
      <c r="G154" s="13">
        <v>44418</v>
      </c>
      <c r="H154" s="76" t="s">
        <v>429</v>
      </c>
      <c r="I154" s="15">
        <v>60</v>
      </c>
      <c r="J154" s="15">
        <v>38</v>
      </c>
      <c r="K154" s="15">
        <v>23</v>
      </c>
      <c r="L154" s="15">
        <v>5</v>
      </c>
      <c r="M154" s="80">
        <f t="shared" si="2"/>
        <v>13.11</v>
      </c>
      <c r="N154" s="71">
        <v>13</v>
      </c>
      <c r="O154" s="62">
        <v>3000</v>
      </c>
      <c r="P154" s="63">
        <f>Table2245236891011121314151617181920212224234567234[[#This Row],[PEMBULATAN]]*O154</f>
        <v>39000</v>
      </c>
    </row>
    <row r="155" spans="1:16" ht="29.25" customHeight="1" x14ac:dyDescent="0.2">
      <c r="A155" s="90"/>
      <c r="B155" s="74"/>
      <c r="C155" s="85" t="s">
        <v>702</v>
      </c>
      <c r="D155" s="77" t="s">
        <v>292</v>
      </c>
      <c r="E155" s="13">
        <v>44415</v>
      </c>
      <c r="F155" s="75" t="s">
        <v>427</v>
      </c>
      <c r="G155" s="13">
        <v>44418</v>
      </c>
      <c r="H155" s="76" t="s">
        <v>429</v>
      </c>
      <c r="I155" s="15">
        <v>78</v>
      </c>
      <c r="J155" s="15">
        <v>63</v>
      </c>
      <c r="K155" s="15">
        <v>28</v>
      </c>
      <c r="L155" s="15">
        <v>16</v>
      </c>
      <c r="M155" s="80">
        <f t="shared" si="2"/>
        <v>34.398000000000003</v>
      </c>
      <c r="N155" s="71">
        <v>35</v>
      </c>
      <c r="O155" s="62">
        <v>3000</v>
      </c>
      <c r="P155" s="63">
        <f>Table2245236891011121314151617181920212224234567234[[#This Row],[PEMBULATAN]]*O155</f>
        <v>105000</v>
      </c>
    </row>
    <row r="156" spans="1:16" ht="29.25" customHeight="1" x14ac:dyDescent="0.2">
      <c r="A156" s="90"/>
      <c r="B156" s="74"/>
      <c r="C156" s="85" t="s">
        <v>703</v>
      </c>
      <c r="D156" s="77" t="s">
        <v>292</v>
      </c>
      <c r="E156" s="13">
        <v>44415</v>
      </c>
      <c r="F156" s="75" t="s">
        <v>427</v>
      </c>
      <c r="G156" s="13">
        <v>44418</v>
      </c>
      <c r="H156" s="76" t="s">
        <v>429</v>
      </c>
      <c r="I156" s="15">
        <v>98</v>
      </c>
      <c r="J156" s="15">
        <v>40</v>
      </c>
      <c r="K156" s="15">
        <v>13</v>
      </c>
      <c r="L156" s="15">
        <v>2</v>
      </c>
      <c r="M156" s="80">
        <f t="shared" si="2"/>
        <v>12.74</v>
      </c>
      <c r="N156" s="71">
        <v>13</v>
      </c>
      <c r="O156" s="62">
        <v>3000</v>
      </c>
      <c r="P156" s="63">
        <f>Table2245236891011121314151617181920212224234567234[[#This Row],[PEMBULATAN]]*O156</f>
        <v>39000</v>
      </c>
    </row>
    <row r="157" spans="1:16" ht="29.25" customHeight="1" x14ac:dyDescent="0.2">
      <c r="A157" s="90"/>
      <c r="B157" s="74"/>
      <c r="C157" s="85" t="s">
        <v>704</v>
      </c>
      <c r="D157" s="77" t="s">
        <v>292</v>
      </c>
      <c r="E157" s="13">
        <v>44415</v>
      </c>
      <c r="F157" s="75" t="s">
        <v>427</v>
      </c>
      <c r="G157" s="13">
        <v>44418</v>
      </c>
      <c r="H157" s="76" t="s">
        <v>429</v>
      </c>
      <c r="I157" s="15">
        <v>76</v>
      </c>
      <c r="J157" s="15">
        <v>25</v>
      </c>
      <c r="K157" s="15">
        <v>23</v>
      </c>
      <c r="L157" s="15">
        <v>11</v>
      </c>
      <c r="M157" s="80">
        <f t="shared" si="2"/>
        <v>10.925000000000001</v>
      </c>
      <c r="N157" s="71">
        <v>11</v>
      </c>
      <c r="O157" s="62">
        <v>3000</v>
      </c>
      <c r="P157" s="63">
        <f>Table2245236891011121314151617181920212224234567234[[#This Row],[PEMBULATAN]]*O157</f>
        <v>33000</v>
      </c>
    </row>
    <row r="158" spans="1:16" ht="29.25" customHeight="1" x14ac:dyDescent="0.2">
      <c r="A158" s="90"/>
      <c r="B158" s="74"/>
      <c r="C158" s="85" t="s">
        <v>705</v>
      </c>
      <c r="D158" s="77" t="s">
        <v>292</v>
      </c>
      <c r="E158" s="13">
        <v>44415</v>
      </c>
      <c r="F158" s="75" t="s">
        <v>427</v>
      </c>
      <c r="G158" s="13">
        <v>44418</v>
      </c>
      <c r="H158" s="76" t="s">
        <v>429</v>
      </c>
      <c r="I158" s="15">
        <v>94</v>
      </c>
      <c r="J158" s="15">
        <v>60</v>
      </c>
      <c r="K158" s="15">
        <v>28</v>
      </c>
      <c r="L158" s="15">
        <v>15</v>
      </c>
      <c r="M158" s="80">
        <f t="shared" si="2"/>
        <v>39.479999999999997</v>
      </c>
      <c r="N158" s="71">
        <v>40</v>
      </c>
      <c r="O158" s="62">
        <v>3000</v>
      </c>
      <c r="P158" s="63">
        <f>Table2245236891011121314151617181920212224234567234[[#This Row],[PEMBULATAN]]*O158</f>
        <v>120000</v>
      </c>
    </row>
    <row r="159" spans="1:16" ht="29.25" customHeight="1" x14ac:dyDescent="0.2">
      <c r="A159" s="90"/>
      <c r="B159" s="74"/>
      <c r="C159" s="85" t="s">
        <v>706</v>
      </c>
      <c r="D159" s="77" t="s">
        <v>292</v>
      </c>
      <c r="E159" s="13">
        <v>44415</v>
      </c>
      <c r="F159" s="75" t="s">
        <v>427</v>
      </c>
      <c r="G159" s="13">
        <v>44418</v>
      </c>
      <c r="H159" s="76" t="s">
        <v>429</v>
      </c>
      <c r="I159" s="15">
        <v>100</v>
      </c>
      <c r="J159" s="15">
        <v>54</v>
      </c>
      <c r="K159" s="15">
        <v>28</v>
      </c>
      <c r="L159" s="15">
        <v>15</v>
      </c>
      <c r="M159" s="80">
        <f t="shared" si="2"/>
        <v>37.799999999999997</v>
      </c>
      <c r="N159" s="71">
        <v>38</v>
      </c>
      <c r="O159" s="62">
        <v>3000</v>
      </c>
      <c r="P159" s="63">
        <f>Table2245236891011121314151617181920212224234567234[[#This Row],[PEMBULATAN]]*O159</f>
        <v>114000</v>
      </c>
    </row>
    <row r="160" spans="1:16" ht="29.25" customHeight="1" x14ac:dyDescent="0.2">
      <c r="A160" s="90"/>
      <c r="B160" s="74"/>
      <c r="C160" s="85" t="s">
        <v>707</v>
      </c>
      <c r="D160" s="77" t="s">
        <v>292</v>
      </c>
      <c r="E160" s="13">
        <v>44415</v>
      </c>
      <c r="F160" s="75" t="s">
        <v>427</v>
      </c>
      <c r="G160" s="13">
        <v>44418</v>
      </c>
      <c r="H160" s="76" t="s">
        <v>429</v>
      </c>
      <c r="I160" s="15">
        <v>96</v>
      </c>
      <c r="J160" s="15">
        <v>53</v>
      </c>
      <c r="K160" s="15">
        <v>34</v>
      </c>
      <c r="L160" s="15">
        <v>21</v>
      </c>
      <c r="M160" s="80">
        <f t="shared" si="2"/>
        <v>43.247999999999998</v>
      </c>
      <c r="N160" s="71">
        <v>43</v>
      </c>
      <c r="O160" s="62">
        <v>3000</v>
      </c>
      <c r="P160" s="63">
        <f>Table2245236891011121314151617181920212224234567234[[#This Row],[PEMBULATAN]]*O160</f>
        <v>129000</v>
      </c>
    </row>
    <row r="161" spans="1:16" ht="29.25" customHeight="1" x14ac:dyDescent="0.2">
      <c r="A161" s="90"/>
      <c r="B161" s="74"/>
      <c r="C161" s="85" t="s">
        <v>708</v>
      </c>
      <c r="D161" s="77" t="s">
        <v>292</v>
      </c>
      <c r="E161" s="13">
        <v>44415</v>
      </c>
      <c r="F161" s="75" t="s">
        <v>427</v>
      </c>
      <c r="G161" s="13">
        <v>44418</v>
      </c>
      <c r="H161" s="76" t="s">
        <v>429</v>
      </c>
      <c r="I161" s="15">
        <v>92</v>
      </c>
      <c r="J161" s="15">
        <v>56</v>
      </c>
      <c r="K161" s="15">
        <v>34</v>
      </c>
      <c r="L161" s="15">
        <v>21</v>
      </c>
      <c r="M161" s="80">
        <f t="shared" si="2"/>
        <v>43.792000000000002</v>
      </c>
      <c r="N161" s="71">
        <v>44</v>
      </c>
      <c r="O161" s="62">
        <v>3000</v>
      </c>
      <c r="P161" s="63">
        <f>Table2245236891011121314151617181920212224234567234[[#This Row],[PEMBULATAN]]*O161</f>
        <v>132000</v>
      </c>
    </row>
    <row r="162" spans="1:16" ht="29.25" customHeight="1" x14ac:dyDescent="0.2">
      <c r="A162" s="90"/>
      <c r="B162" s="74"/>
      <c r="C162" s="85" t="s">
        <v>709</v>
      </c>
      <c r="D162" s="77" t="s">
        <v>292</v>
      </c>
      <c r="E162" s="13">
        <v>44415</v>
      </c>
      <c r="F162" s="75" t="s">
        <v>427</v>
      </c>
      <c r="G162" s="13">
        <v>44418</v>
      </c>
      <c r="H162" s="76" t="s">
        <v>429</v>
      </c>
      <c r="I162" s="15">
        <v>55</v>
      </c>
      <c r="J162" s="15">
        <v>60</v>
      </c>
      <c r="K162" s="15">
        <v>23</v>
      </c>
      <c r="L162" s="15">
        <v>10</v>
      </c>
      <c r="M162" s="80">
        <f t="shared" si="2"/>
        <v>18.975000000000001</v>
      </c>
      <c r="N162" s="71">
        <v>19</v>
      </c>
      <c r="O162" s="62">
        <v>3000</v>
      </c>
      <c r="P162" s="63">
        <f>Table2245236891011121314151617181920212224234567234[[#This Row],[PEMBULATAN]]*O162</f>
        <v>57000</v>
      </c>
    </row>
    <row r="163" spans="1:16" ht="29.25" customHeight="1" x14ac:dyDescent="0.2">
      <c r="A163" s="90"/>
      <c r="B163" s="74"/>
      <c r="C163" s="85" t="s">
        <v>710</v>
      </c>
      <c r="D163" s="77" t="s">
        <v>292</v>
      </c>
      <c r="E163" s="13">
        <v>44415</v>
      </c>
      <c r="F163" s="75" t="s">
        <v>427</v>
      </c>
      <c r="G163" s="13">
        <v>44418</v>
      </c>
      <c r="H163" s="76" t="s">
        <v>429</v>
      </c>
      <c r="I163" s="15">
        <v>90</v>
      </c>
      <c r="J163" s="15">
        <v>62</v>
      </c>
      <c r="K163" s="15">
        <v>32</v>
      </c>
      <c r="L163" s="15">
        <v>22</v>
      </c>
      <c r="M163" s="80">
        <f t="shared" si="2"/>
        <v>44.64</v>
      </c>
      <c r="N163" s="71">
        <v>45</v>
      </c>
      <c r="O163" s="62">
        <v>3000</v>
      </c>
      <c r="P163" s="63">
        <f>Table2245236891011121314151617181920212224234567234[[#This Row],[PEMBULATAN]]*O163</f>
        <v>135000</v>
      </c>
    </row>
    <row r="164" spans="1:16" ht="29.25" customHeight="1" x14ac:dyDescent="0.2">
      <c r="A164" s="90"/>
      <c r="B164" s="74"/>
      <c r="C164" s="85" t="s">
        <v>711</v>
      </c>
      <c r="D164" s="77" t="s">
        <v>292</v>
      </c>
      <c r="E164" s="13">
        <v>44415</v>
      </c>
      <c r="F164" s="75" t="s">
        <v>427</v>
      </c>
      <c r="G164" s="13">
        <v>44418</v>
      </c>
      <c r="H164" s="76" t="s">
        <v>429</v>
      </c>
      <c r="I164" s="15">
        <v>90</v>
      </c>
      <c r="J164" s="15">
        <v>56</v>
      </c>
      <c r="K164" s="15">
        <v>34</v>
      </c>
      <c r="L164" s="15">
        <v>23</v>
      </c>
      <c r="M164" s="80">
        <f t="shared" si="2"/>
        <v>42.84</v>
      </c>
      <c r="N164" s="71">
        <v>43</v>
      </c>
      <c r="O164" s="62">
        <v>3000</v>
      </c>
      <c r="P164" s="63">
        <f>Table2245236891011121314151617181920212224234567234[[#This Row],[PEMBULATAN]]*O164</f>
        <v>129000</v>
      </c>
    </row>
    <row r="165" spans="1:16" ht="29.25" customHeight="1" x14ac:dyDescent="0.2">
      <c r="A165" s="90"/>
      <c r="B165" s="74"/>
      <c r="C165" s="85" t="s">
        <v>712</v>
      </c>
      <c r="D165" s="77" t="s">
        <v>292</v>
      </c>
      <c r="E165" s="13">
        <v>44415</v>
      </c>
      <c r="F165" s="75" t="s">
        <v>427</v>
      </c>
      <c r="G165" s="13">
        <v>44418</v>
      </c>
      <c r="H165" s="76" t="s">
        <v>429</v>
      </c>
      <c r="I165" s="15">
        <v>102</v>
      </c>
      <c r="J165" s="15">
        <v>53</v>
      </c>
      <c r="K165" s="15">
        <v>38</v>
      </c>
      <c r="L165" s="15">
        <v>22</v>
      </c>
      <c r="M165" s="80">
        <f t="shared" si="2"/>
        <v>51.356999999999999</v>
      </c>
      <c r="N165" s="71">
        <v>52</v>
      </c>
      <c r="O165" s="62">
        <v>3000</v>
      </c>
      <c r="P165" s="63">
        <f>Table2245236891011121314151617181920212224234567234[[#This Row],[PEMBULATAN]]*O165</f>
        <v>156000</v>
      </c>
    </row>
    <row r="166" spans="1:16" ht="29.25" customHeight="1" x14ac:dyDescent="0.2">
      <c r="A166" s="90"/>
      <c r="B166" s="74"/>
      <c r="C166" s="85" t="s">
        <v>713</v>
      </c>
      <c r="D166" s="77" t="s">
        <v>292</v>
      </c>
      <c r="E166" s="13">
        <v>44415</v>
      </c>
      <c r="F166" s="75" t="s">
        <v>427</v>
      </c>
      <c r="G166" s="13">
        <v>44418</v>
      </c>
      <c r="H166" s="76" t="s">
        <v>429</v>
      </c>
      <c r="I166" s="15">
        <v>87</v>
      </c>
      <c r="J166" s="15">
        <v>60</v>
      </c>
      <c r="K166" s="15">
        <v>52</v>
      </c>
      <c r="L166" s="15">
        <v>14</v>
      </c>
      <c r="M166" s="80">
        <f t="shared" si="2"/>
        <v>67.86</v>
      </c>
      <c r="N166" s="71">
        <v>68</v>
      </c>
      <c r="O166" s="62">
        <v>3000</v>
      </c>
      <c r="P166" s="63">
        <f>Table2245236891011121314151617181920212224234567234[[#This Row],[PEMBULATAN]]*O166</f>
        <v>204000</v>
      </c>
    </row>
    <row r="167" spans="1:16" ht="29.25" customHeight="1" x14ac:dyDescent="0.2">
      <c r="A167" s="90"/>
      <c r="B167" s="74"/>
      <c r="C167" s="85" t="s">
        <v>714</v>
      </c>
      <c r="D167" s="77" t="s">
        <v>292</v>
      </c>
      <c r="E167" s="13">
        <v>44415</v>
      </c>
      <c r="F167" s="75" t="s">
        <v>427</v>
      </c>
      <c r="G167" s="13">
        <v>44418</v>
      </c>
      <c r="H167" s="76" t="s">
        <v>429</v>
      </c>
      <c r="I167" s="15">
        <v>103</v>
      </c>
      <c r="J167" s="15">
        <v>56</v>
      </c>
      <c r="K167" s="15">
        <v>32</v>
      </c>
      <c r="L167" s="15">
        <v>22</v>
      </c>
      <c r="M167" s="80">
        <f t="shared" si="2"/>
        <v>46.143999999999998</v>
      </c>
      <c r="N167" s="71">
        <v>46</v>
      </c>
      <c r="O167" s="62">
        <v>3000</v>
      </c>
      <c r="P167" s="63">
        <f>Table2245236891011121314151617181920212224234567234[[#This Row],[PEMBULATAN]]*O167</f>
        <v>138000</v>
      </c>
    </row>
    <row r="168" spans="1:16" ht="29.25" customHeight="1" x14ac:dyDescent="0.2">
      <c r="A168" s="90"/>
      <c r="B168" s="74"/>
      <c r="C168" s="85" t="s">
        <v>715</v>
      </c>
      <c r="D168" s="77" t="s">
        <v>292</v>
      </c>
      <c r="E168" s="13">
        <v>44415</v>
      </c>
      <c r="F168" s="75" t="s">
        <v>427</v>
      </c>
      <c r="G168" s="13">
        <v>44418</v>
      </c>
      <c r="H168" s="76" t="s">
        <v>429</v>
      </c>
      <c r="I168" s="15">
        <v>100</v>
      </c>
      <c r="J168" s="15">
        <v>50</v>
      </c>
      <c r="K168" s="15">
        <v>36</v>
      </c>
      <c r="L168" s="15">
        <v>13</v>
      </c>
      <c r="M168" s="80">
        <f t="shared" si="2"/>
        <v>45</v>
      </c>
      <c r="N168" s="71">
        <v>45</v>
      </c>
      <c r="O168" s="62">
        <v>3000</v>
      </c>
      <c r="P168" s="63">
        <f>Table2245236891011121314151617181920212224234567234[[#This Row],[PEMBULATAN]]*O168</f>
        <v>135000</v>
      </c>
    </row>
    <row r="169" spans="1:16" ht="29.25" customHeight="1" x14ac:dyDescent="0.2">
      <c r="A169" s="90"/>
      <c r="B169" s="74"/>
      <c r="C169" s="85" t="s">
        <v>716</v>
      </c>
      <c r="D169" s="77" t="s">
        <v>292</v>
      </c>
      <c r="E169" s="13">
        <v>44415</v>
      </c>
      <c r="F169" s="75" t="s">
        <v>427</v>
      </c>
      <c r="G169" s="13">
        <v>44418</v>
      </c>
      <c r="H169" s="76" t="s">
        <v>429</v>
      </c>
      <c r="I169" s="15">
        <v>100</v>
      </c>
      <c r="J169" s="15">
        <v>55</v>
      </c>
      <c r="K169" s="15">
        <v>30</v>
      </c>
      <c r="L169" s="15">
        <v>10</v>
      </c>
      <c r="M169" s="80">
        <f t="shared" si="2"/>
        <v>41.25</v>
      </c>
      <c r="N169" s="71">
        <v>41</v>
      </c>
      <c r="O169" s="62">
        <v>3000</v>
      </c>
      <c r="P169" s="63">
        <f>Table2245236891011121314151617181920212224234567234[[#This Row],[PEMBULATAN]]*O169</f>
        <v>123000</v>
      </c>
    </row>
    <row r="170" spans="1:16" ht="29.25" customHeight="1" x14ac:dyDescent="0.2">
      <c r="A170" s="90"/>
      <c r="B170" s="74"/>
      <c r="C170" s="85" t="s">
        <v>717</v>
      </c>
      <c r="D170" s="77" t="s">
        <v>292</v>
      </c>
      <c r="E170" s="13">
        <v>44415</v>
      </c>
      <c r="F170" s="75" t="s">
        <v>427</v>
      </c>
      <c r="G170" s="13">
        <v>44418</v>
      </c>
      <c r="H170" s="76" t="s">
        <v>429</v>
      </c>
      <c r="I170" s="15">
        <v>92</v>
      </c>
      <c r="J170" s="15">
        <v>60</v>
      </c>
      <c r="K170" s="15">
        <v>33</v>
      </c>
      <c r="L170" s="15">
        <v>11</v>
      </c>
      <c r="M170" s="80">
        <f t="shared" si="2"/>
        <v>45.54</v>
      </c>
      <c r="N170" s="71">
        <v>46</v>
      </c>
      <c r="O170" s="62">
        <v>3000</v>
      </c>
      <c r="P170" s="63">
        <f>Table2245236891011121314151617181920212224234567234[[#This Row],[PEMBULATAN]]*O170</f>
        <v>138000</v>
      </c>
    </row>
    <row r="171" spans="1:16" ht="29.25" customHeight="1" x14ac:dyDescent="0.2">
      <c r="A171" s="90"/>
      <c r="B171" s="74"/>
      <c r="C171" s="85" t="s">
        <v>718</v>
      </c>
      <c r="D171" s="77" t="s">
        <v>292</v>
      </c>
      <c r="E171" s="13">
        <v>44415</v>
      </c>
      <c r="F171" s="75" t="s">
        <v>427</v>
      </c>
      <c r="G171" s="13">
        <v>44418</v>
      </c>
      <c r="H171" s="76" t="s">
        <v>429</v>
      </c>
      <c r="I171" s="15">
        <v>100</v>
      </c>
      <c r="J171" s="15">
        <v>55</v>
      </c>
      <c r="K171" s="15">
        <v>40</v>
      </c>
      <c r="L171" s="15">
        <v>8</v>
      </c>
      <c r="M171" s="80">
        <f t="shared" si="2"/>
        <v>55</v>
      </c>
      <c r="N171" s="71">
        <v>55</v>
      </c>
      <c r="O171" s="62">
        <v>3000</v>
      </c>
      <c r="P171" s="63">
        <f>Table2245236891011121314151617181920212224234567234[[#This Row],[PEMBULATAN]]*O171</f>
        <v>165000</v>
      </c>
    </row>
    <row r="172" spans="1:16" ht="29.25" customHeight="1" x14ac:dyDescent="0.2">
      <c r="A172" s="90"/>
      <c r="B172" s="74"/>
      <c r="C172" s="85" t="s">
        <v>719</v>
      </c>
      <c r="D172" s="77" t="s">
        <v>292</v>
      </c>
      <c r="E172" s="13">
        <v>44415</v>
      </c>
      <c r="F172" s="75" t="s">
        <v>427</v>
      </c>
      <c r="G172" s="13">
        <v>44418</v>
      </c>
      <c r="H172" s="76" t="s">
        <v>429</v>
      </c>
      <c r="I172" s="15">
        <v>92</v>
      </c>
      <c r="J172" s="15">
        <v>52</v>
      </c>
      <c r="K172" s="15">
        <v>19</v>
      </c>
      <c r="L172" s="15">
        <v>6</v>
      </c>
      <c r="M172" s="80">
        <f t="shared" si="2"/>
        <v>22.724</v>
      </c>
      <c r="N172" s="71">
        <v>23</v>
      </c>
      <c r="O172" s="62">
        <v>3000</v>
      </c>
      <c r="P172" s="63">
        <f>Table2245236891011121314151617181920212224234567234[[#This Row],[PEMBULATAN]]*O172</f>
        <v>69000</v>
      </c>
    </row>
    <row r="173" spans="1:16" ht="29.25" customHeight="1" x14ac:dyDescent="0.2">
      <c r="A173" s="90"/>
      <c r="B173" s="74"/>
      <c r="C173" s="85" t="s">
        <v>720</v>
      </c>
      <c r="D173" s="77" t="s">
        <v>292</v>
      </c>
      <c r="E173" s="13">
        <v>44415</v>
      </c>
      <c r="F173" s="75" t="s">
        <v>427</v>
      </c>
      <c r="G173" s="13">
        <v>44418</v>
      </c>
      <c r="H173" s="76" t="s">
        <v>429</v>
      </c>
      <c r="I173" s="15">
        <v>90</v>
      </c>
      <c r="J173" s="15">
        <v>52</v>
      </c>
      <c r="K173" s="15">
        <v>32</v>
      </c>
      <c r="L173" s="15">
        <v>19</v>
      </c>
      <c r="M173" s="80">
        <f t="shared" si="2"/>
        <v>37.44</v>
      </c>
      <c r="N173" s="71">
        <v>38</v>
      </c>
      <c r="O173" s="62">
        <v>3000</v>
      </c>
      <c r="P173" s="63">
        <f>Table2245236891011121314151617181920212224234567234[[#This Row],[PEMBULATAN]]*O173</f>
        <v>114000</v>
      </c>
    </row>
    <row r="174" spans="1:16" ht="29.25" customHeight="1" x14ac:dyDescent="0.2">
      <c r="A174" s="90"/>
      <c r="B174" s="74"/>
      <c r="C174" s="85" t="s">
        <v>721</v>
      </c>
      <c r="D174" s="77" t="s">
        <v>292</v>
      </c>
      <c r="E174" s="13">
        <v>44415</v>
      </c>
      <c r="F174" s="75" t="s">
        <v>427</v>
      </c>
      <c r="G174" s="13">
        <v>44418</v>
      </c>
      <c r="H174" s="76" t="s">
        <v>429</v>
      </c>
      <c r="I174" s="15">
        <v>52</v>
      </c>
      <c r="J174" s="15">
        <v>60</v>
      </c>
      <c r="K174" s="15">
        <v>18</v>
      </c>
      <c r="L174" s="15">
        <v>8</v>
      </c>
      <c r="M174" s="80">
        <f t="shared" si="2"/>
        <v>14.04</v>
      </c>
      <c r="N174" s="71">
        <v>14</v>
      </c>
      <c r="O174" s="62">
        <v>3000</v>
      </c>
      <c r="P174" s="63">
        <f>Table2245236891011121314151617181920212224234567234[[#This Row],[PEMBULATAN]]*O174</f>
        <v>42000</v>
      </c>
    </row>
    <row r="175" spans="1:16" ht="29.25" customHeight="1" x14ac:dyDescent="0.2">
      <c r="A175" s="90"/>
      <c r="B175" s="74"/>
      <c r="C175" s="85" t="s">
        <v>722</v>
      </c>
      <c r="D175" s="77" t="s">
        <v>292</v>
      </c>
      <c r="E175" s="13">
        <v>44415</v>
      </c>
      <c r="F175" s="75" t="s">
        <v>427</v>
      </c>
      <c r="G175" s="13">
        <v>44418</v>
      </c>
      <c r="H175" s="76" t="s">
        <v>429</v>
      </c>
      <c r="I175" s="15">
        <v>65</v>
      </c>
      <c r="J175" s="15">
        <v>56</v>
      </c>
      <c r="K175" s="15">
        <v>34</v>
      </c>
      <c r="L175" s="15">
        <v>15</v>
      </c>
      <c r="M175" s="80">
        <f t="shared" si="2"/>
        <v>30.94</v>
      </c>
      <c r="N175" s="71">
        <v>31</v>
      </c>
      <c r="O175" s="62">
        <v>3000</v>
      </c>
      <c r="P175" s="63">
        <f>Table2245236891011121314151617181920212224234567234[[#This Row],[PEMBULATAN]]*O175</f>
        <v>93000</v>
      </c>
    </row>
    <row r="176" spans="1:16" ht="29.25" customHeight="1" x14ac:dyDescent="0.2">
      <c r="A176" s="90"/>
      <c r="B176" s="74"/>
      <c r="C176" s="85" t="s">
        <v>723</v>
      </c>
      <c r="D176" s="77" t="s">
        <v>292</v>
      </c>
      <c r="E176" s="13">
        <v>44415</v>
      </c>
      <c r="F176" s="75" t="s">
        <v>427</v>
      </c>
      <c r="G176" s="13">
        <v>44418</v>
      </c>
      <c r="H176" s="76" t="s">
        <v>429</v>
      </c>
      <c r="I176" s="15">
        <v>83</v>
      </c>
      <c r="J176" s="15">
        <v>61</v>
      </c>
      <c r="K176" s="15">
        <v>24</v>
      </c>
      <c r="L176" s="15">
        <v>23</v>
      </c>
      <c r="M176" s="80">
        <f t="shared" si="2"/>
        <v>30.378</v>
      </c>
      <c r="N176" s="71">
        <v>31</v>
      </c>
      <c r="O176" s="62">
        <v>3000</v>
      </c>
      <c r="P176" s="63">
        <f>Table2245236891011121314151617181920212224234567234[[#This Row],[PEMBULATAN]]*O176</f>
        <v>93000</v>
      </c>
    </row>
    <row r="177" spans="1:16" ht="29.25" customHeight="1" x14ac:dyDescent="0.2">
      <c r="A177" s="90"/>
      <c r="B177" s="74"/>
      <c r="C177" s="85" t="s">
        <v>724</v>
      </c>
      <c r="D177" s="77" t="s">
        <v>292</v>
      </c>
      <c r="E177" s="13">
        <v>44415</v>
      </c>
      <c r="F177" s="75" t="s">
        <v>427</v>
      </c>
      <c r="G177" s="13">
        <v>44418</v>
      </c>
      <c r="H177" s="76" t="s">
        <v>429</v>
      </c>
      <c r="I177" s="15">
        <v>98</v>
      </c>
      <c r="J177" s="15">
        <v>58</v>
      </c>
      <c r="K177" s="15">
        <v>38</v>
      </c>
      <c r="L177" s="15">
        <v>30</v>
      </c>
      <c r="M177" s="80">
        <f t="shared" si="2"/>
        <v>53.997999999999998</v>
      </c>
      <c r="N177" s="71">
        <v>54</v>
      </c>
      <c r="O177" s="62">
        <v>3000</v>
      </c>
      <c r="P177" s="63">
        <f>Table2245236891011121314151617181920212224234567234[[#This Row],[PEMBULATAN]]*O177</f>
        <v>162000</v>
      </c>
    </row>
    <row r="178" spans="1:16" ht="29.25" customHeight="1" x14ac:dyDescent="0.2">
      <c r="A178" s="90"/>
      <c r="B178" s="74"/>
      <c r="C178" s="85" t="s">
        <v>725</v>
      </c>
      <c r="D178" s="77" t="s">
        <v>292</v>
      </c>
      <c r="E178" s="13">
        <v>44415</v>
      </c>
      <c r="F178" s="75" t="s">
        <v>427</v>
      </c>
      <c r="G178" s="13">
        <v>44418</v>
      </c>
      <c r="H178" s="76" t="s">
        <v>429</v>
      </c>
      <c r="I178" s="15">
        <v>100</v>
      </c>
      <c r="J178" s="15">
        <v>58</v>
      </c>
      <c r="K178" s="15">
        <v>39</v>
      </c>
      <c r="L178" s="15">
        <v>22</v>
      </c>
      <c r="M178" s="80">
        <f t="shared" si="2"/>
        <v>56.55</v>
      </c>
      <c r="N178" s="71">
        <v>57</v>
      </c>
      <c r="O178" s="62">
        <v>3000</v>
      </c>
      <c r="P178" s="63">
        <f>Table2245236891011121314151617181920212224234567234[[#This Row],[PEMBULATAN]]*O178</f>
        <v>171000</v>
      </c>
    </row>
    <row r="179" spans="1:16" ht="29.25" customHeight="1" x14ac:dyDescent="0.2">
      <c r="A179" s="90"/>
      <c r="B179" s="74"/>
      <c r="C179" s="85" t="s">
        <v>726</v>
      </c>
      <c r="D179" s="77" t="s">
        <v>292</v>
      </c>
      <c r="E179" s="13">
        <v>44415</v>
      </c>
      <c r="F179" s="75" t="s">
        <v>427</v>
      </c>
      <c r="G179" s="13">
        <v>44418</v>
      </c>
      <c r="H179" s="76" t="s">
        <v>429</v>
      </c>
      <c r="I179" s="15">
        <v>47</v>
      </c>
      <c r="J179" s="15">
        <v>60</v>
      </c>
      <c r="K179" s="15">
        <v>19</v>
      </c>
      <c r="L179" s="15">
        <v>8</v>
      </c>
      <c r="M179" s="80">
        <f t="shared" si="2"/>
        <v>13.395</v>
      </c>
      <c r="N179" s="71">
        <v>14</v>
      </c>
      <c r="O179" s="62">
        <v>3000</v>
      </c>
      <c r="P179" s="63">
        <f>Table2245236891011121314151617181920212224234567234[[#This Row],[PEMBULATAN]]*O179</f>
        <v>42000</v>
      </c>
    </row>
    <row r="180" spans="1:16" ht="29.25" customHeight="1" x14ac:dyDescent="0.2">
      <c r="A180" s="90"/>
      <c r="B180" s="74"/>
      <c r="C180" s="85" t="s">
        <v>727</v>
      </c>
      <c r="D180" s="77" t="s">
        <v>292</v>
      </c>
      <c r="E180" s="13">
        <v>44415</v>
      </c>
      <c r="F180" s="75" t="s">
        <v>427</v>
      </c>
      <c r="G180" s="13">
        <v>44418</v>
      </c>
      <c r="H180" s="76" t="s">
        <v>429</v>
      </c>
      <c r="I180" s="15">
        <v>45</v>
      </c>
      <c r="J180" s="15">
        <v>32</v>
      </c>
      <c r="K180" s="15">
        <v>22</v>
      </c>
      <c r="L180" s="15">
        <v>3</v>
      </c>
      <c r="M180" s="80">
        <f t="shared" si="2"/>
        <v>7.92</v>
      </c>
      <c r="N180" s="71">
        <v>8</v>
      </c>
      <c r="O180" s="62">
        <v>3000</v>
      </c>
      <c r="P180" s="63">
        <f>Table2245236891011121314151617181920212224234567234[[#This Row],[PEMBULATAN]]*O180</f>
        <v>24000</v>
      </c>
    </row>
    <row r="181" spans="1:16" ht="29.25" customHeight="1" x14ac:dyDescent="0.2">
      <c r="A181" s="90"/>
      <c r="B181" s="74"/>
      <c r="C181" s="85" t="s">
        <v>728</v>
      </c>
      <c r="D181" s="77" t="s">
        <v>292</v>
      </c>
      <c r="E181" s="13">
        <v>44415</v>
      </c>
      <c r="F181" s="75" t="s">
        <v>427</v>
      </c>
      <c r="G181" s="13">
        <v>44418</v>
      </c>
      <c r="H181" s="76" t="s">
        <v>429</v>
      </c>
      <c r="I181" s="15">
        <v>30</v>
      </c>
      <c r="J181" s="15">
        <v>19</v>
      </c>
      <c r="K181" s="15">
        <v>8</v>
      </c>
      <c r="L181" s="15">
        <v>1</v>
      </c>
      <c r="M181" s="80">
        <f t="shared" si="2"/>
        <v>1.1399999999999999</v>
      </c>
      <c r="N181" s="71">
        <v>1</v>
      </c>
      <c r="O181" s="62">
        <v>3000</v>
      </c>
      <c r="P181" s="63">
        <f>Table2245236891011121314151617181920212224234567234[[#This Row],[PEMBULATAN]]*O181</f>
        <v>3000</v>
      </c>
    </row>
    <row r="182" spans="1:16" ht="29.25" customHeight="1" x14ac:dyDescent="0.2">
      <c r="A182" s="90"/>
      <c r="B182" s="74"/>
      <c r="C182" s="85" t="s">
        <v>729</v>
      </c>
      <c r="D182" s="77" t="s">
        <v>292</v>
      </c>
      <c r="E182" s="13">
        <v>44415</v>
      </c>
      <c r="F182" s="75" t="s">
        <v>427</v>
      </c>
      <c r="G182" s="13">
        <v>44418</v>
      </c>
      <c r="H182" s="76" t="s">
        <v>429</v>
      </c>
      <c r="I182" s="15">
        <v>41</v>
      </c>
      <c r="J182" s="15">
        <v>60</v>
      </c>
      <c r="K182" s="15">
        <v>22</v>
      </c>
      <c r="L182" s="15">
        <v>7</v>
      </c>
      <c r="M182" s="80">
        <f t="shared" si="2"/>
        <v>13.53</v>
      </c>
      <c r="N182" s="71">
        <v>14</v>
      </c>
      <c r="O182" s="62">
        <v>3000</v>
      </c>
      <c r="P182" s="63">
        <f>Table2245236891011121314151617181920212224234567234[[#This Row],[PEMBULATAN]]*O182</f>
        <v>42000</v>
      </c>
    </row>
    <row r="183" spans="1:16" ht="29.25" customHeight="1" x14ac:dyDescent="0.2">
      <c r="A183" s="90"/>
      <c r="B183" s="74"/>
      <c r="C183" s="85" t="s">
        <v>730</v>
      </c>
      <c r="D183" s="77" t="s">
        <v>292</v>
      </c>
      <c r="E183" s="13">
        <v>44415</v>
      </c>
      <c r="F183" s="75" t="s">
        <v>427</v>
      </c>
      <c r="G183" s="13">
        <v>44418</v>
      </c>
      <c r="H183" s="76" t="s">
        <v>429</v>
      </c>
      <c r="I183" s="15">
        <v>95</v>
      </c>
      <c r="J183" s="15">
        <v>57</v>
      </c>
      <c r="K183" s="15">
        <v>32</v>
      </c>
      <c r="L183" s="15">
        <v>9</v>
      </c>
      <c r="M183" s="80">
        <f t="shared" si="2"/>
        <v>43.32</v>
      </c>
      <c r="N183" s="71">
        <v>44</v>
      </c>
      <c r="O183" s="62">
        <v>3000</v>
      </c>
      <c r="P183" s="63">
        <f>Table2245236891011121314151617181920212224234567234[[#This Row],[PEMBULATAN]]*O183</f>
        <v>132000</v>
      </c>
    </row>
    <row r="184" spans="1:16" ht="29.25" customHeight="1" x14ac:dyDescent="0.2">
      <c r="A184" s="90"/>
      <c r="B184" s="74"/>
      <c r="C184" s="85" t="s">
        <v>731</v>
      </c>
      <c r="D184" s="77" t="s">
        <v>292</v>
      </c>
      <c r="E184" s="13">
        <v>44415</v>
      </c>
      <c r="F184" s="75" t="s">
        <v>427</v>
      </c>
      <c r="G184" s="13">
        <v>44418</v>
      </c>
      <c r="H184" s="76" t="s">
        <v>429</v>
      </c>
      <c r="I184" s="15">
        <v>70</v>
      </c>
      <c r="J184" s="15">
        <v>62</v>
      </c>
      <c r="K184" s="15">
        <v>27</v>
      </c>
      <c r="L184" s="15">
        <v>13</v>
      </c>
      <c r="M184" s="80">
        <f t="shared" si="2"/>
        <v>29.295000000000002</v>
      </c>
      <c r="N184" s="71">
        <v>30</v>
      </c>
      <c r="O184" s="62">
        <v>3000</v>
      </c>
      <c r="P184" s="63">
        <f>Table2245236891011121314151617181920212224234567234[[#This Row],[PEMBULATAN]]*O184</f>
        <v>90000</v>
      </c>
    </row>
    <row r="185" spans="1:16" ht="29.25" customHeight="1" x14ac:dyDescent="0.2">
      <c r="A185" s="90"/>
      <c r="B185" s="74"/>
      <c r="C185" s="85" t="s">
        <v>732</v>
      </c>
      <c r="D185" s="77" t="s">
        <v>292</v>
      </c>
      <c r="E185" s="13">
        <v>44415</v>
      </c>
      <c r="F185" s="75" t="s">
        <v>427</v>
      </c>
      <c r="G185" s="13">
        <v>44418</v>
      </c>
      <c r="H185" s="76" t="s">
        <v>429</v>
      </c>
      <c r="I185" s="15">
        <v>90</v>
      </c>
      <c r="J185" s="15">
        <v>51</v>
      </c>
      <c r="K185" s="15">
        <v>33</v>
      </c>
      <c r="L185" s="15">
        <v>21</v>
      </c>
      <c r="M185" s="80">
        <f t="shared" si="2"/>
        <v>37.8675</v>
      </c>
      <c r="N185" s="71">
        <v>38</v>
      </c>
      <c r="O185" s="62">
        <v>3000</v>
      </c>
      <c r="P185" s="63">
        <f>Table2245236891011121314151617181920212224234567234[[#This Row],[PEMBULATAN]]*O185</f>
        <v>114000</v>
      </c>
    </row>
    <row r="186" spans="1:16" ht="29.25" customHeight="1" x14ac:dyDescent="0.2">
      <c r="A186" s="90"/>
      <c r="B186" s="74"/>
      <c r="C186" s="85" t="s">
        <v>733</v>
      </c>
      <c r="D186" s="77" t="s">
        <v>292</v>
      </c>
      <c r="E186" s="13">
        <v>44415</v>
      </c>
      <c r="F186" s="75" t="s">
        <v>427</v>
      </c>
      <c r="G186" s="13">
        <v>44418</v>
      </c>
      <c r="H186" s="76" t="s">
        <v>429</v>
      </c>
      <c r="I186" s="15">
        <v>86</v>
      </c>
      <c r="J186" s="15">
        <v>42</v>
      </c>
      <c r="K186" s="15">
        <v>36</v>
      </c>
      <c r="L186" s="15">
        <v>19</v>
      </c>
      <c r="M186" s="80">
        <f t="shared" si="2"/>
        <v>32.508000000000003</v>
      </c>
      <c r="N186" s="71">
        <v>33</v>
      </c>
      <c r="O186" s="62">
        <v>3000</v>
      </c>
      <c r="P186" s="63">
        <f>Table2245236891011121314151617181920212224234567234[[#This Row],[PEMBULATAN]]*O186</f>
        <v>99000</v>
      </c>
    </row>
    <row r="187" spans="1:16" ht="29.25" customHeight="1" x14ac:dyDescent="0.2">
      <c r="A187" s="90"/>
      <c r="B187" s="74"/>
      <c r="C187" s="85" t="s">
        <v>734</v>
      </c>
      <c r="D187" s="77" t="s">
        <v>292</v>
      </c>
      <c r="E187" s="13">
        <v>44415</v>
      </c>
      <c r="F187" s="75" t="s">
        <v>427</v>
      </c>
      <c r="G187" s="13">
        <v>44418</v>
      </c>
      <c r="H187" s="76" t="s">
        <v>429</v>
      </c>
      <c r="I187" s="15">
        <v>73</v>
      </c>
      <c r="J187" s="15">
        <v>52</v>
      </c>
      <c r="K187" s="15">
        <v>40</v>
      </c>
      <c r="L187" s="15">
        <v>13</v>
      </c>
      <c r="M187" s="80">
        <f t="shared" si="2"/>
        <v>37.96</v>
      </c>
      <c r="N187" s="71">
        <v>38</v>
      </c>
      <c r="O187" s="62">
        <v>3000</v>
      </c>
      <c r="P187" s="63">
        <f>Table2245236891011121314151617181920212224234567234[[#This Row],[PEMBULATAN]]*O187</f>
        <v>114000</v>
      </c>
    </row>
    <row r="188" spans="1:16" ht="29.25" customHeight="1" x14ac:dyDescent="0.2">
      <c r="A188" s="90"/>
      <c r="B188" s="74"/>
      <c r="C188" s="85" t="s">
        <v>735</v>
      </c>
      <c r="D188" s="77" t="s">
        <v>292</v>
      </c>
      <c r="E188" s="13">
        <v>44415</v>
      </c>
      <c r="F188" s="75" t="s">
        <v>427</v>
      </c>
      <c r="G188" s="13">
        <v>44418</v>
      </c>
      <c r="H188" s="76" t="s">
        <v>429</v>
      </c>
      <c r="I188" s="15">
        <v>88</v>
      </c>
      <c r="J188" s="15">
        <v>73</v>
      </c>
      <c r="K188" s="15">
        <v>36</v>
      </c>
      <c r="L188" s="15">
        <v>14</v>
      </c>
      <c r="M188" s="80">
        <f t="shared" si="2"/>
        <v>57.816000000000003</v>
      </c>
      <c r="N188" s="71">
        <v>58</v>
      </c>
      <c r="O188" s="62">
        <v>3000</v>
      </c>
      <c r="P188" s="63">
        <f>Table2245236891011121314151617181920212224234567234[[#This Row],[PEMBULATAN]]*O188</f>
        <v>174000</v>
      </c>
    </row>
    <row r="189" spans="1:16" ht="29.25" customHeight="1" x14ac:dyDescent="0.2">
      <c r="A189" s="90"/>
      <c r="B189" s="74"/>
      <c r="C189" s="85" t="s">
        <v>736</v>
      </c>
      <c r="D189" s="77" t="s">
        <v>292</v>
      </c>
      <c r="E189" s="13">
        <v>44415</v>
      </c>
      <c r="F189" s="75" t="s">
        <v>427</v>
      </c>
      <c r="G189" s="13">
        <v>44418</v>
      </c>
      <c r="H189" s="76" t="s">
        <v>429</v>
      </c>
      <c r="I189" s="15">
        <v>104</v>
      </c>
      <c r="J189" s="15">
        <v>52</v>
      </c>
      <c r="K189" s="15">
        <v>45</v>
      </c>
      <c r="L189" s="15">
        <v>29</v>
      </c>
      <c r="M189" s="80">
        <f t="shared" si="2"/>
        <v>60.84</v>
      </c>
      <c r="N189" s="71">
        <v>61</v>
      </c>
      <c r="O189" s="62">
        <v>3000</v>
      </c>
      <c r="P189" s="63">
        <f>Table2245236891011121314151617181920212224234567234[[#This Row],[PEMBULATAN]]*O189</f>
        <v>183000</v>
      </c>
    </row>
    <row r="190" spans="1:16" ht="29.25" customHeight="1" x14ac:dyDescent="0.2">
      <c r="A190" s="90"/>
      <c r="B190" s="74"/>
      <c r="C190" s="85" t="s">
        <v>737</v>
      </c>
      <c r="D190" s="77" t="s">
        <v>292</v>
      </c>
      <c r="E190" s="13">
        <v>44415</v>
      </c>
      <c r="F190" s="75" t="s">
        <v>427</v>
      </c>
      <c r="G190" s="13">
        <v>44418</v>
      </c>
      <c r="H190" s="76" t="s">
        <v>429</v>
      </c>
      <c r="I190" s="15">
        <v>55</v>
      </c>
      <c r="J190" s="15">
        <v>62</v>
      </c>
      <c r="K190" s="15">
        <v>22</v>
      </c>
      <c r="L190" s="15">
        <v>11</v>
      </c>
      <c r="M190" s="80">
        <f t="shared" si="2"/>
        <v>18.754999999999999</v>
      </c>
      <c r="N190" s="71">
        <v>19</v>
      </c>
      <c r="O190" s="62">
        <v>3000</v>
      </c>
      <c r="P190" s="63">
        <f>Table2245236891011121314151617181920212224234567234[[#This Row],[PEMBULATAN]]*O190</f>
        <v>57000</v>
      </c>
    </row>
    <row r="191" spans="1:16" ht="29.25" customHeight="1" x14ac:dyDescent="0.2">
      <c r="A191" s="90"/>
      <c r="B191" s="74"/>
      <c r="C191" s="85" t="s">
        <v>738</v>
      </c>
      <c r="D191" s="77" t="s">
        <v>292</v>
      </c>
      <c r="E191" s="13">
        <v>44415</v>
      </c>
      <c r="F191" s="75" t="s">
        <v>427</v>
      </c>
      <c r="G191" s="13">
        <v>44418</v>
      </c>
      <c r="H191" s="76" t="s">
        <v>429</v>
      </c>
      <c r="I191" s="15">
        <v>83</v>
      </c>
      <c r="J191" s="15">
        <v>50</v>
      </c>
      <c r="K191" s="15">
        <v>23</v>
      </c>
      <c r="L191" s="15">
        <v>13</v>
      </c>
      <c r="M191" s="80">
        <f t="shared" si="2"/>
        <v>23.862500000000001</v>
      </c>
      <c r="N191" s="71">
        <v>24</v>
      </c>
      <c r="O191" s="62">
        <v>3000</v>
      </c>
      <c r="P191" s="63">
        <f>Table2245236891011121314151617181920212224234567234[[#This Row],[PEMBULATAN]]*O191</f>
        <v>72000</v>
      </c>
    </row>
    <row r="192" spans="1:16" ht="29.25" customHeight="1" x14ac:dyDescent="0.2">
      <c r="A192" s="90"/>
      <c r="B192" s="74"/>
      <c r="C192" s="85" t="s">
        <v>739</v>
      </c>
      <c r="D192" s="77" t="s">
        <v>292</v>
      </c>
      <c r="E192" s="13">
        <v>44415</v>
      </c>
      <c r="F192" s="75" t="s">
        <v>427</v>
      </c>
      <c r="G192" s="13">
        <v>44418</v>
      </c>
      <c r="H192" s="76" t="s">
        <v>429</v>
      </c>
      <c r="I192" s="15">
        <v>73</v>
      </c>
      <c r="J192" s="15">
        <v>65</v>
      </c>
      <c r="K192" s="15">
        <v>20</v>
      </c>
      <c r="L192" s="15">
        <v>8</v>
      </c>
      <c r="M192" s="80">
        <f t="shared" si="2"/>
        <v>23.725000000000001</v>
      </c>
      <c r="N192" s="71">
        <v>24</v>
      </c>
      <c r="O192" s="62">
        <v>3000</v>
      </c>
      <c r="P192" s="63">
        <f>Table2245236891011121314151617181920212224234567234[[#This Row],[PEMBULATAN]]*O192</f>
        <v>72000</v>
      </c>
    </row>
    <row r="193" spans="1:16" ht="29.25" customHeight="1" x14ac:dyDescent="0.2">
      <c r="A193" s="90"/>
      <c r="B193" s="74"/>
      <c r="C193" s="85" t="s">
        <v>740</v>
      </c>
      <c r="D193" s="77" t="s">
        <v>292</v>
      </c>
      <c r="E193" s="13">
        <v>44415</v>
      </c>
      <c r="F193" s="75" t="s">
        <v>427</v>
      </c>
      <c r="G193" s="13">
        <v>44418</v>
      </c>
      <c r="H193" s="76" t="s">
        <v>429</v>
      </c>
      <c r="I193" s="15">
        <v>78</v>
      </c>
      <c r="J193" s="15">
        <v>50</v>
      </c>
      <c r="K193" s="15">
        <v>35</v>
      </c>
      <c r="L193" s="15">
        <v>18</v>
      </c>
      <c r="M193" s="80">
        <f t="shared" si="2"/>
        <v>34.125</v>
      </c>
      <c r="N193" s="71">
        <v>34</v>
      </c>
      <c r="O193" s="62">
        <v>3000</v>
      </c>
      <c r="P193" s="63">
        <f>Table2245236891011121314151617181920212224234567234[[#This Row],[PEMBULATAN]]*O193</f>
        <v>102000</v>
      </c>
    </row>
    <row r="194" spans="1:16" ht="29.25" customHeight="1" x14ac:dyDescent="0.2">
      <c r="A194" s="90"/>
      <c r="B194" s="74"/>
      <c r="C194" s="85" t="s">
        <v>741</v>
      </c>
      <c r="D194" s="77" t="s">
        <v>292</v>
      </c>
      <c r="E194" s="13">
        <v>44415</v>
      </c>
      <c r="F194" s="75" t="s">
        <v>427</v>
      </c>
      <c r="G194" s="13">
        <v>44418</v>
      </c>
      <c r="H194" s="76" t="s">
        <v>429</v>
      </c>
      <c r="I194" s="15">
        <v>59</v>
      </c>
      <c r="J194" s="15">
        <v>41</v>
      </c>
      <c r="K194" s="15">
        <v>29</v>
      </c>
      <c r="L194" s="15">
        <v>7</v>
      </c>
      <c r="M194" s="80">
        <f t="shared" si="2"/>
        <v>17.537749999999999</v>
      </c>
      <c r="N194" s="71">
        <v>18</v>
      </c>
      <c r="O194" s="62">
        <v>3000</v>
      </c>
      <c r="P194" s="63">
        <f>Table2245236891011121314151617181920212224234567234[[#This Row],[PEMBULATAN]]*O194</f>
        <v>54000</v>
      </c>
    </row>
    <row r="195" spans="1:16" ht="29.25" customHeight="1" x14ac:dyDescent="0.2">
      <c r="A195" s="90"/>
      <c r="B195" s="74"/>
      <c r="C195" s="85" t="s">
        <v>742</v>
      </c>
      <c r="D195" s="77" t="s">
        <v>292</v>
      </c>
      <c r="E195" s="13">
        <v>44415</v>
      </c>
      <c r="F195" s="75" t="s">
        <v>427</v>
      </c>
      <c r="G195" s="13">
        <v>44418</v>
      </c>
      <c r="H195" s="76" t="s">
        <v>429</v>
      </c>
      <c r="I195" s="15">
        <v>70</v>
      </c>
      <c r="J195" s="15">
        <v>59</v>
      </c>
      <c r="K195" s="15">
        <v>29</v>
      </c>
      <c r="L195" s="15">
        <v>12</v>
      </c>
      <c r="M195" s="80">
        <f t="shared" ref="M195:M243" si="3">I195*J195*K195/4000</f>
        <v>29.942499999999999</v>
      </c>
      <c r="N195" s="71">
        <v>30</v>
      </c>
      <c r="O195" s="62">
        <v>3000</v>
      </c>
      <c r="P195" s="63">
        <f>Table2245236891011121314151617181920212224234567234[[#This Row],[PEMBULATAN]]*O195</f>
        <v>90000</v>
      </c>
    </row>
    <row r="196" spans="1:16" ht="29.25" customHeight="1" x14ac:dyDescent="0.2">
      <c r="A196" s="90"/>
      <c r="B196" s="74"/>
      <c r="C196" s="85" t="s">
        <v>743</v>
      </c>
      <c r="D196" s="77" t="s">
        <v>292</v>
      </c>
      <c r="E196" s="13">
        <v>44415</v>
      </c>
      <c r="F196" s="75" t="s">
        <v>427</v>
      </c>
      <c r="G196" s="13">
        <v>44418</v>
      </c>
      <c r="H196" s="76" t="s">
        <v>429</v>
      </c>
      <c r="I196" s="15">
        <v>88</v>
      </c>
      <c r="J196" s="15">
        <v>53</v>
      </c>
      <c r="K196" s="15">
        <v>34</v>
      </c>
      <c r="L196" s="15">
        <v>26</v>
      </c>
      <c r="M196" s="80">
        <f t="shared" si="3"/>
        <v>39.643999999999998</v>
      </c>
      <c r="N196" s="71">
        <v>40</v>
      </c>
      <c r="O196" s="62">
        <v>3000</v>
      </c>
      <c r="P196" s="63">
        <f>Table2245236891011121314151617181920212224234567234[[#This Row],[PEMBULATAN]]*O196</f>
        <v>120000</v>
      </c>
    </row>
    <row r="197" spans="1:16" ht="29.25" customHeight="1" x14ac:dyDescent="0.2">
      <c r="A197" s="90"/>
      <c r="B197" s="74"/>
      <c r="C197" s="85" t="s">
        <v>744</v>
      </c>
      <c r="D197" s="77" t="s">
        <v>292</v>
      </c>
      <c r="E197" s="13">
        <v>44415</v>
      </c>
      <c r="F197" s="75" t="s">
        <v>427</v>
      </c>
      <c r="G197" s="13">
        <v>44418</v>
      </c>
      <c r="H197" s="76" t="s">
        <v>429</v>
      </c>
      <c r="I197" s="15">
        <v>83</v>
      </c>
      <c r="J197" s="15">
        <v>54</v>
      </c>
      <c r="K197" s="15">
        <v>28</v>
      </c>
      <c r="L197" s="15">
        <v>8</v>
      </c>
      <c r="M197" s="80">
        <f t="shared" si="3"/>
        <v>31.373999999999999</v>
      </c>
      <c r="N197" s="71">
        <v>32</v>
      </c>
      <c r="O197" s="62">
        <v>3000</v>
      </c>
      <c r="P197" s="63">
        <f>Table2245236891011121314151617181920212224234567234[[#This Row],[PEMBULATAN]]*O197</f>
        <v>96000</v>
      </c>
    </row>
    <row r="198" spans="1:16" ht="29.25" customHeight="1" x14ac:dyDescent="0.2">
      <c r="A198" s="90"/>
      <c r="B198" s="74"/>
      <c r="C198" s="85" t="s">
        <v>745</v>
      </c>
      <c r="D198" s="77" t="s">
        <v>292</v>
      </c>
      <c r="E198" s="13">
        <v>44415</v>
      </c>
      <c r="F198" s="75" t="s">
        <v>427</v>
      </c>
      <c r="G198" s="13">
        <v>44418</v>
      </c>
      <c r="H198" s="76" t="s">
        <v>429</v>
      </c>
      <c r="I198" s="15">
        <v>59</v>
      </c>
      <c r="J198" s="15">
        <v>41</v>
      </c>
      <c r="K198" s="15">
        <v>28</v>
      </c>
      <c r="L198" s="15">
        <v>2</v>
      </c>
      <c r="M198" s="80">
        <f t="shared" si="3"/>
        <v>16.933</v>
      </c>
      <c r="N198" s="71">
        <v>17</v>
      </c>
      <c r="O198" s="62">
        <v>3000</v>
      </c>
      <c r="P198" s="63">
        <f>Table2245236891011121314151617181920212224234567234[[#This Row],[PEMBULATAN]]*O198</f>
        <v>51000</v>
      </c>
    </row>
    <row r="199" spans="1:16" ht="29.25" customHeight="1" x14ac:dyDescent="0.2">
      <c r="A199" s="90"/>
      <c r="B199" s="74"/>
      <c r="C199" s="85" t="s">
        <v>746</v>
      </c>
      <c r="D199" s="77" t="s">
        <v>292</v>
      </c>
      <c r="E199" s="13">
        <v>44415</v>
      </c>
      <c r="F199" s="75" t="s">
        <v>427</v>
      </c>
      <c r="G199" s="13">
        <v>44418</v>
      </c>
      <c r="H199" s="76" t="s">
        <v>429</v>
      </c>
      <c r="I199" s="15">
        <v>99</v>
      </c>
      <c r="J199" s="15">
        <v>59</v>
      </c>
      <c r="K199" s="15">
        <v>33</v>
      </c>
      <c r="L199" s="15">
        <v>25</v>
      </c>
      <c r="M199" s="80">
        <f t="shared" si="3"/>
        <v>48.188249999999996</v>
      </c>
      <c r="N199" s="71">
        <v>48</v>
      </c>
      <c r="O199" s="62">
        <v>3000</v>
      </c>
      <c r="P199" s="63">
        <f>Table2245236891011121314151617181920212224234567234[[#This Row],[PEMBULATAN]]*O199</f>
        <v>144000</v>
      </c>
    </row>
    <row r="200" spans="1:16" ht="29.25" customHeight="1" x14ac:dyDescent="0.2">
      <c r="A200" s="90"/>
      <c r="B200" s="74"/>
      <c r="C200" s="72" t="s">
        <v>747</v>
      </c>
      <c r="D200" s="77" t="s">
        <v>292</v>
      </c>
      <c r="E200" s="13">
        <v>44415</v>
      </c>
      <c r="F200" s="75" t="s">
        <v>427</v>
      </c>
      <c r="G200" s="13">
        <v>44418</v>
      </c>
      <c r="H200" s="76" t="s">
        <v>429</v>
      </c>
      <c r="I200" s="15">
        <v>94</v>
      </c>
      <c r="J200" s="15">
        <v>52</v>
      </c>
      <c r="K200" s="15">
        <v>34</v>
      </c>
      <c r="L200" s="15">
        <v>22</v>
      </c>
      <c r="M200" s="80">
        <f t="shared" si="3"/>
        <v>41.548000000000002</v>
      </c>
      <c r="N200" s="71">
        <v>42</v>
      </c>
      <c r="O200" s="62">
        <v>3000</v>
      </c>
      <c r="P200" s="63">
        <f>Table2245236891011121314151617181920212224234567234[[#This Row],[PEMBULATAN]]*O200</f>
        <v>126000</v>
      </c>
    </row>
    <row r="201" spans="1:16" ht="29.25" customHeight="1" x14ac:dyDescent="0.2">
      <c r="A201" s="90"/>
      <c r="B201" s="74"/>
      <c r="C201" s="72" t="s">
        <v>748</v>
      </c>
      <c r="D201" s="77" t="s">
        <v>292</v>
      </c>
      <c r="E201" s="13">
        <v>44415</v>
      </c>
      <c r="F201" s="75" t="s">
        <v>427</v>
      </c>
      <c r="G201" s="13">
        <v>44418</v>
      </c>
      <c r="H201" s="76" t="s">
        <v>429</v>
      </c>
      <c r="I201" s="15">
        <v>79</v>
      </c>
      <c r="J201" s="15">
        <v>52</v>
      </c>
      <c r="K201" s="15">
        <v>30</v>
      </c>
      <c r="L201" s="15">
        <v>13</v>
      </c>
      <c r="M201" s="80">
        <f t="shared" si="3"/>
        <v>30.81</v>
      </c>
      <c r="N201" s="71">
        <v>31</v>
      </c>
      <c r="O201" s="62">
        <v>3000</v>
      </c>
      <c r="P201" s="63">
        <f>Table2245236891011121314151617181920212224234567234[[#This Row],[PEMBULATAN]]*O201</f>
        <v>93000</v>
      </c>
    </row>
    <row r="202" spans="1:16" ht="29.25" customHeight="1" x14ac:dyDescent="0.2">
      <c r="A202" s="90"/>
      <c r="B202" s="74"/>
      <c r="C202" s="72" t="s">
        <v>749</v>
      </c>
      <c r="D202" s="77" t="s">
        <v>292</v>
      </c>
      <c r="E202" s="13">
        <v>44415</v>
      </c>
      <c r="F202" s="75" t="s">
        <v>427</v>
      </c>
      <c r="G202" s="13">
        <v>44418</v>
      </c>
      <c r="H202" s="76" t="s">
        <v>429</v>
      </c>
      <c r="I202" s="15">
        <v>73</v>
      </c>
      <c r="J202" s="15">
        <v>56</v>
      </c>
      <c r="K202" s="15">
        <v>38</v>
      </c>
      <c r="L202" s="15">
        <v>12</v>
      </c>
      <c r="M202" s="80">
        <f t="shared" si="3"/>
        <v>38.835999999999999</v>
      </c>
      <c r="N202" s="71">
        <v>39</v>
      </c>
      <c r="O202" s="62">
        <v>3000</v>
      </c>
      <c r="P202" s="63">
        <f>Table2245236891011121314151617181920212224234567234[[#This Row],[PEMBULATAN]]*O202</f>
        <v>117000</v>
      </c>
    </row>
    <row r="203" spans="1:16" ht="29.25" customHeight="1" x14ac:dyDescent="0.2">
      <c r="A203" s="90"/>
      <c r="B203" s="74"/>
      <c r="C203" s="72" t="s">
        <v>750</v>
      </c>
      <c r="D203" s="77" t="s">
        <v>292</v>
      </c>
      <c r="E203" s="13">
        <v>44415</v>
      </c>
      <c r="F203" s="75" t="s">
        <v>427</v>
      </c>
      <c r="G203" s="13">
        <v>44418</v>
      </c>
      <c r="H203" s="76" t="s">
        <v>429</v>
      </c>
      <c r="I203" s="15">
        <v>93</v>
      </c>
      <c r="J203" s="15">
        <v>54</v>
      </c>
      <c r="K203" s="15">
        <v>42</v>
      </c>
      <c r="L203" s="15">
        <v>11</v>
      </c>
      <c r="M203" s="80">
        <f t="shared" si="3"/>
        <v>52.731000000000002</v>
      </c>
      <c r="N203" s="71">
        <v>53</v>
      </c>
      <c r="O203" s="62">
        <v>3000</v>
      </c>
      <c r="P203" s="63">
        <f>Table2245236891011121314151617181920212224234567234[[#This Row],[PEMBULATAN]]*O203</f>
        <v>159000</v>
      </c>
    </row>
    <row r="204" spans="1:16" ht="29.25" customHeight="1" x14ac:dyDescent="0.2">
      <c r="A204" s="90"/>
      <c r="B204" s="74"/>
      <c r="C204" s="72" t="s">
        <v>751</v>
      </c>
      <c r="D204" s="77" t="s">
        <v>292</v>
      </c>
      <c r="E204" s="13">
        <v>44415</v>
      </c>
      <c r="F204" s="75" t="s">
        <v>427</v>
      </c>
      <c r="G204" s="13">
        <v>44418</v>
      </c>
      <c r="H204" s="76" t="s">
        <v>429</v>
      </c>
      <c r="I204" s="15">
        <v>92</v>
      </c>
      <c r="J204" s="15">
        <v>50</v>
      </c>
      <c r="K204" s="15">
        <v>32</v>
      </c>
      <c r="L204" s="15">
        <v>24</v>
      </c>
      <c r="M204" s="80">
        <f t="shared" si="3"/>
        <v>36.799999999999997</v>
      </c>
      <c r="N204" s="71">
        <v>37</v>
      </c>
      <c r="O204" s="62">
        <v>3000</v>
      </c>
      <c r="P204" s="63">
        <f>Table2245236891011121314151617181920212224234567234[[#This Row],[PEMBULATAN]]*O204</f>
        <v>111000</v>
      </c>
    </row>
    <row r="205" spans="1:16" ht="29.25" customHeight="1" x14ac:dyDescent="0.2">
      <c r="A205" s="90"/>
      <c r="B205" s="74"/>
      <c r="C205" s="72" t="s">
        <v>752</v>
      </c>
      <c r="D205" s="77" t="s">
        <v>292</v>
      </c>
      <c r="E205" s="13">
        <v>44415</v>
      </c>
      <c r="F205" s="75" t="s">
        <v>427</v>
      </c>
      <c r="G205" s="13">
        <v>44418</v>
      </c>
      <c r="H205" s="76" t="s">
        <v>429</v>
      </c>
      <c r="I205" s="15">
        <v>74</v>
      </c>
      <c r="J205" s="15">
        <v>44</v>
      </c>
      <c r="K205" s="15">
        <v>30</v>
      </c>
      <c r="L205" s="15">
        <v>11</v>
      </c>
      <c r="M205" s="80">
        <f t="shared" si="3"/>
        <v>24.42</v>
      </c>
      <c r="N205" s="71">
        <v>25</v>
      </c>
      <c r="O205" s="62">
        <v>3000</v>
      </c>
      <c r="P205" s="63">
        <f>Table2245236891011121314151617181920212224234567234[[#This Row],[PEMBULATAN]]*O205</f>
        <v>75000</v>
      </c>
    </row>
    <row r="206" spans="1:16" ht="29.25" customHeight="1" x14ac:dyDescent="0.2">
      <c r="A206" s="90"/>
      <c r="B206" s="74"/>
      <c r="C206" s="72" t="s">
        <v>753</v>
      </c>
      <c r="D206" s="77" t="s">
        <v>292</v>
      </c>
      <c r="E206" s="13">
        <v>44415</v>
      </c>
      <c r="F206" s="75" t="s">
        <v>427</v>
      </c>
      <c r="G206" s="13">
        <v>44418</v>
      </c>
      <c r="H206" s="76" t="s">
        <v>429</v>
      </c>
      <c r="I206" s="15">
        <v>50</v>
      </c>
      <c r="J206" s="15">
        <v>52</v>
      </c>
      <c r="K206" s="15">
        <v>25</v>
      </c>
      <c r="L206" s="15">
        <v>10</v>
      </c>
      <c r="M206" s="80">
        <f t="shared" si="3"/>
        <v>16.25</v>
      </c>
      <c r="N206" s="71">
        <v>16</v>
      </c>
      <c r="O206" s="62">
        <v>3000</v>
      </c>
      <c r="P206" s="63">
        <f>Table2245236891011121314151617181920212224234567234[[#This Row],[PEMBULATAN]]*O206</f>
        <v>48000</v>
      </c>
    </row>
    <row r="207" spans="1:16" ht="29.25" customHeight="1" x14ac:dyDescent="0.2">
      <c r="A207" s="90"/>
      <c r="B207" s="74"/>
      <c r="C207" s="72" t="s">
        <v>754</v>
      </c>
      <c r="D207" s="77" t="s">
        <v>292</v>
      </c>
      <c r="E207" s="13">
        <v>44415</v>
      </c>
      <c r="F207" s="75" t="s">
        <v>427</v>
      </c>
      <c r="G207" s="13">
        <v>44418</v>
      </c>
      <c r="H207" s="76" t="s">
        <v>429</v>
      </c>
      <c r="I207" s="15">
        <v>101</v>
      </c>
      <c r="J207" s="15">
        <v>52</v>
      </c>
      <c r="K207" s="15">
        <v>33</v>
      </c>
      <c r="L207" s="15">
        <v>24</v>
      </c>
      <c r="M207" s="80">
        <f t="shared" si="3"/>
        <v>43.329000000000001</v>
      </c>
      <c r="N207" s="71">
        <v>44</v>
      </c>
      <c r="O207" s="62">
        <v>3000</v>
      </c>
      <c r="P207" s="63">
        <f>Table2245236891011121314151617181920212224234567234[[#This Row],[PEMBULATAN]]*O207</f>
        <v>132000</v>
      </c>
    </row>
    <row r="208" spans="1:16" ht="29.25" customHeight="1" x14ac:dyDescent="0.2">
      <c r="A208" s="90"/>
      <c r="B208" s="74"/>
      <c r="C208" s="72" t="s">
        <v>755</v>
      </c>
      <c r="D208" s="77" t="s">
        <v>292</v>
      </c>
      <c r="E208" s="13">
        <v>44415</v>
      </c>
      <c r="F208" s="75" t="s">
        <v>427</v>
      </c>
      <c r="G208" s="13">
        <v>44418</v>
      </c>
      <c r="H208" s="76" t="s">
        <v>429</v>
      </c>
      <c r="I208" s="15">
        <v>85</v>
      </c>
      <c r="J208" s="15">
        <v>54</v>
      </c>
      <c r="K208" s="15">
        <v>41</v>
      </c>
      <c r="L208" s="15">
        <v>21</v>
      </c>
      <c r="M208" s="80">
        <f t="shared" si="3"/>
        <v>47.047499999999999</v>
      </c>
      <c r="N208" s="71">
        <v>47</v>
      </c>
      <c r="O208" s="62">
        <v>3000</v>
      </c>
      <c r="P208" s="63">
        <f>Table2245236891011121314151617181920212224234567234[[#This Row],[PEMBULATAN]]*O208</f>
        <v>141000</v>
      </c>
    </row>
    <row r="209" spans="1:16" ht="29.25" customHeight="1" x14ac:dyDescent="0.2">
      <c r="A209" s="90"/>
      <c r="B209" s="74"/>
      <c r="C209" s="72" t="s">
        <v>756</v>
      </c>
      <c r="D209" s="77" t="s">
        <v>292</v>
      </c>
      <c r="E209" s="13">
        <v>44415</v>
      </c>
      <c r="F209" s="75" t="s">
        <v>427</v>
      </c>
      <c r="G209" s="13">
        <v>44418</v>
      </c>
      <c r="H209" s="76" t="s">
        <v>429</v>
      </c>
      <c r="I209" s="15">
        <v>93</v>
      </c>
      <c r="J209" s="15">
        <v>60</v>
      </c>
      <c r="K209" s="15">
        <v>33</v>
      </c>
      <c r="L209" s="15">
        <v>17</v>
      </c>
      <c r="M209" s="80">
        <f t="shared" si="3"/>
        <v>46.034999999999997</v>
      </c>
      <c r="N209" s="71">
        <v>46</v>
      </c>
      <c r="O209" s="62">
        <v>3000</v>
      </c>
      <c r="P209" s="63">
        <f>Table2245236891011121314151617181920212224234567234[[#This Row],[PEMBULATAN]]*O209</f>
        <v>138000</v>
      </c>
    </row>
    <row r="210" spans="1:16" ht="29.25" customHeight="1" x14ac:dyDescent="0.2">
      <c r="A210" s="90"/>
      <c r="B210" s="74"/>
      <c r="C210" s="72" t="s">
        <v>757</v>
      </c>
      <c r="D210" s="77" t="s">
        <v>292</v>
      </c>
      <c r="E210" s="13">
        <v>44415</v>
      </c>
      <c r="F210" s="75" t="s">
        <v>427</v>
      </c>
      <c r="G210" s="13">
        <v>44418</v>
      </c>
      <c r="H210" s="76" t="s">
        <v>429</v>
      </c>
      <c r="I210" s="15">
        <v>196</v>
      </c>
      <c r="J210" s="15">
        <v>49</v>
      </c>
      <c r="K210" s="15">
        <v>28</v>
      </c>
      <c r="L210" s="15">
        <v>14</v>
      </c>
      <c r="M210" s="80">
        <f t="shared" si="3"/>
        <v>67.227999999999994</v>
      </c>
      <c r="N210" s="71">
        <v>67</v>
      </c>
      <c r="O210" s="62">
        <v>3000</v>
      </c>
      <c r="P210" s="63">
        <f>Table2245236891011121314151617181920212224234567234[[#This Row],[PEMBULATAN]]*O210</f>
        <v>201000</v>
      </c>
    </row>
    <row r="211" spans="1:16" ht="29.25" customHeight="1" x14ac:dyDescent="0.2">
      <c r="A211" s="90"/>
      <c r="B211" s="74"/>
      <c r="C211" s="72" t="s">
        <v>758</v>
      </c>
      <c r="D211" s="77" t="s">
        <v>292</v>
      </c>
      <c r="E211" s="13">
        <v>44415</v>
      </c>
      <c r="F211" s="75" t="s">
        <v>427</v>
      </c>
      <c r="G211" s="13">
        <v>44418</v>
      </c>
      <c r="H211" s="76" t="s">
        <v>429</v>
      </c>
      <c r="I211" s="15">
        <v>79</v>
      </c>
      <c r="J211" s="15">
        <v>52</v>
      </c>
      <c r="K211" s="15">
        <v>38</v>
      </c>
      <c r="L211" s="15">
        <v>17</v>
      </c>
      <c r="M211" s="80">
        <f t="shared" si="3"/>
        <v>39.026000000000003</v>
      </c>
      <c r="N211" s="71">
        <v>39</v>
      </c>
      <c r="O211" s="62">
        <v>3000</v>
      </c>
      <c r="P211" s="63">
        <f>Table2245236891011121314151617181920212224234567234[[#This Row],[PEMBULATAN]]*O211</f>
        <v>117000</v>
      </c>
    </row>
    <row r="212" spans="1:16" ht="29.25" customHeight="1" x14ac:dyDescent="0.2">
      <c r="A212" s="90"/>
      <c r="B212" s="74"/>
      <c r="C212" s="72" t="s">
        <v>759</v>
      </c>
      <c r="D212" s="77" t="s">
        <v>292</v>
      </c>
      <c r="E212" s="13">
        <v>44415</v>
      </c>
      <c r="F212" s="75" t="s">
        <v>427</v>
      </c>
      <c r="G212" s="13">
        <v>44418</v>
      </c>
      <c r="H212" s="76" t="s">
        <v>429</v>
      </c>
      <c r="I212" s="15">
        <v>83</v>
      </c>
      <c r="J212" s="15">
        <v>58</v>
      </c>
      <c r="K212" s="15">
        <v>33</v>
      </c>
      <c r="L212" s="15">
        <v>15</v>
      </c>
      <c r="M212" s="80">
        <f t="shared" si="3"/>
        <v>39.715499999999999</v>
      </c>
      <c r="N212" s="71">
        <v>40</v>
      </c>
      <c r="O212" s="62">
        <v>3000</v>
      </c>
      <c r="P212" s="63">
        <f>Table2245236891011121314151617181920212224234567234[[#This Row],[PEMBULATAN]]*O212</f>
        <v>120000</v>
      </c>
    </row>
    <row r="213" spans="1:16" ht="29.25" customHeight="1" x14ac:dyDescent="0.2">
      <c r="A213" s="90"/>
      <c r="B213" s="74"/>
      <c r="C213" s="72" t="s">
        <v>760</v>
      </c>
      <c r="D213" s="77" t="s">
        <v>292</v>
      </c>
      <c r="E213" s="13">
        <v>44415</v>
      </c>
      <c r="F213" s="75" t="s">
        <v>427</v>
      </c>
      <c r="G213" s="13">
        <v>44418</v>
      </c>
      <c r="H213" s="76" t="s">
        <v>429</v>
      </c>
      <c r="I213" s="15">
        <v>85</v>
      </c>
      <c r="J213" s="15">
        <v>53</v>
      </c>
      <c r="K213" s="15">
        <v>34</v>
      </c>
      <c r="L213" s="15">
        <v>18</v>
      </c>
      <c r="M213" s="80">
        <f t="shared" si="3"/>
        <v>38.292499999999997</v>
      </c>
      <c r="N213" s="71">
        <v>38</v>
      </c>
      <c r="O213" s="62">
        <v>3000</v>
      </c>
      <c r="P213" s="63">
        <f>Table2245236891011121314151617181920212224234567234[[#This Row],[PEMBULATAN]]*O213</f>
        <v>114000</v>
      </c>
    </row>
    <row r="214" spans="1:16" ht="29.25" customHeight="1" x14ac:dyDescent="0.2">
      <c r="A214" s="90"/>
      <c r="B214" s="74"/>
      <c r="C214" s="72" t="s">
        <v>761</v>
      </c>
      <c r="D214" s="77" t="s">
        <v>292</v>
      </c>
      <c r="E214" s="13">
        <v>44415</v>
      </c>
      <c r="F214" s="75" t="s">
        <v>427</v>
      </c>
      <c r="G214" s="13">
        <v>44418</v>
      </c>
      <c r="H214" s="76" t="s">
        <v>429</v>
      </c>
      <c r="I214" s="15">
        <v>97</v>
      </c>
      <c r="J214" s="15">
        <v>52</v>
      </c>
      <c r="K214" s="15">
        <v>36</v>
      </c>
      <c r="L214" s="15">
        <v>25</v>
      </c>
      <c r="M214" s="80">
        <f t="shared" si="3"/>
        <v>45.396000000000001</v>
      </c>
      <c r="N214" s="71">
        <v>46</v>
      </c>
      <c r="O214" s="62">
        <v>3000</v>
      </c>
      <c r="P214" s="63">
        <f>Table2245236891011121314151617181920212224234567234[[#This Row],[PEMBULATAN]]*O214</f>
        <v>138000</v>
      </c>
    </row>
    <row r="215" spans="1:16" ht="29.25" customHeight="1" x14ac:dyDescent="0.2">
      <c r="A215" s="90"/>
      <c r="B215" s="74"/>
      <c r="C215" s="72" t="s">
        <v>762</v>
      </c>
      <c r="D215" s="77" t="s">
        <v>292</v>
      </c>
      <c r="E215" s="13">
        <v>44415</v>
      </c>
      <c r="F215" s="75" t="s">
        <v>427</v>
      </c>
      <c r="G215" s="13">
        <v>44418</v>
      </c>
      <c r="H215" s="76" t="s">
        <v>429</v>
      </c>
      <c r="I215" s="15">
        <v>91</v>
      </c>
      <c r="J215" s="15">
        <v>51</v>
      </c>
      <c r="K215" s="15">
        <v>42</v>
      </c>
      <c r="L215" s="15">
        <v>27</v>
      </c>
      <c r="M215" s="80">
        <f t="shared" si="3"/>
        <v>48.730499999999999</v>
      </c>
      <c r="N215" s="71">
        <v>49</v>
      </c>
      <c r="O215" s="62">
        <v>3000</v>
      </c>
      <c r="P215" s="63">
        <f>Table2245236891011121314151617181920212224234567234[[#This Row],[PEMBULATAN]]*O215</f>
        <v>147000</v>
      </c>
    </row>
    <row r="216" spans="1:16" ht="29.25" customHeight="1" x14ac:dyDescent="0.2">
      <c r="A216" s="90"/>
      <c r="B216" s="74"/>
      <c r="C216" s="72" t="s">
        <v>763</v>
      </c>
      <c r="D216" s="77" t="s">
        <v>292</v>
      </c>
      <c r="E216" s="13">
        <v>44415</v>
      </c>
      <c r="F216" s="75" t="s">
        <v>427</v>
      </c>
      <c r="G216" s="13">
        <v>44418</v>
      </c>
      <c r="H216" s="76" t="s">
        <v>429</v>
      </c>
      <c r="I216" s="15">
        <v>93</v>
      </c>
      <c r="J216" s="15">
        <v>49</v>
      </c>
      <c r="K216" s="15">
        <v>34</v>
      </c>
      <c r="L216" s="15">
        <v>29</v>
      </c>
      <c r="M216" s="80">
        <f t="shared" si="3"/>
        <v>38.734499999999997</v>
      </c>
      <c r="N216" s="71">
        <v>39</v>
      </c>
      <c r="O216" s="62">
        <v>3000</v>
      </c>
      <c r="P216" s="63">
        <f>Table2245236891011121314151617181920212224234567234[[#This Row],[PEMBULATAN]]*O216</f>
        <v>117000</v>
      </c>
    </row>
    <row r="217" spans="1:16" ht="29.25" customHeight="1" x14ac:dyDescent="0.2">
      <c r="A217" s="90"/>
      <c r="B217" s="74"/>
      <c r="C217" s="72" t="s">
        <v>764</v>
      </c>
      <c r="D217" s="77" t="s">
        <v>292</v>
      </c>
      <c r="E217" s="13">
        <v>44415</v>
      </c>
      <c r="F217" s="75" t="s">
        <v>427</v>
      </c>
      <c r="G217" s="13">
        <v>44418</v>
      </c>
      <c r="H217" s="76" t="s">
        <v>429</v>
      </c>
      <c r="I217" s="15">
        <v>69</v>
      </c>
      <c r="J217" s="15">
        <v>54</v>
      </c>
      <c r="K217" s="15">
        <v>26</v>
      </c>
      <c r="L217" s="15">
        <v>15</v>
      </c>
      <c r="M217" s="80">
        <f t="shared" si="3"/>
        <v>24.219000000000001</v>
      </c>
      <c r="N217" s="71">
        <v>24</v>
      </c>
      <c r="O217" s="62">
        <v>3000</v>
      </c>
      <c r="P217" s="63">
        <f>Table2245236891011121314151617181920212224234567234[[#This Row],[PEMBULATAN]]*O217</f>
        <v>72000</v>
      </c>
    </row>
    <row r="218" spans="1:16" ht="29.25" customHeight="1" x14ac:dyDescent="0.2">
      <c r="A218" s="90"/>
      <c r="B218" s="74"/>
      <c r="C218" s="72" t="s">
        <v>765</v>
      </c>
      <c r="D218" s="77" t="s">
        <v>292</v>
      </c>
      <c r="E218" s="13">
        <v>44415</v>
      </c>
      <c r="F218" s="75" t="s">
        <v>427</v>
      </c>
      <c r="G218" s="13">
        <v>44418</v>
      </c>
      <c r="H218" s="76" t="s">
        <v>429</v>
      </c>
      <c r="I218" s="15">
        <v>87</v>
      </c>
      <c r="J218" s="15">
        <v>53</v>
      </c>
      <c r="K218" s="15">
        <v>34</v>
      </c>
      <c r="L218" s="15">
        <v>16</v>
      </c>
      <c r="M218" s="80">
        <f t="shared" si="3"/>
        <v>39.1935</v>
      </c>
      <c r="N218" s="71">
        <v>39</v>
      </c>
      <c r="O218" s="62">
        <v>3000</v>
      </c>
      <c r="P218" s="63">
        <f>Table2245236891011121314151617181920212224234567234[[#This Row],[PEMBULATAN]]*O218</f>
        <v>117000</v>
      </c>
    </row>
    <row r="219" spans="1:16" ht="29.25" customHeight="1" x14ac:dyDescent="0.2">
      <c r="A219" s="90"/>
      <c r="B219" s="74"/>
      <c r="C219" s="72" t="s">
        <v>766</v>
      </c>
      <c r="D219" s="77" t="s">
        <v>292</v>
      </c>
      <c r="E219" s="13">
        <v>44415</v>
      </c>
      <c r="F219" s="75" t="s">
        <v>427</v>
      </c>
      <c r="G219" s="13">
        <v>44418</v>
      </c>
      <c r="H219" s="76" t="s">
        <v>429</v>
      </c>
      <c r="I219" s="15">
        <v>82</v>
      </c>
      <c r="J219" s="15">
        <v>44</v>
      </c>
      <c r="K219" s="15">
        <v>24</v>
      </c>
      <c r="L219" s="15">
        <v>8</v>
      </c>
      <c r="M219" s="80">
        <f t="shared" si="3"/>
        <v>21.648</v>
      </c>
      <c r="N219" s="71">
        <v>22</v>
      </c>
      <c r="O219" s="62">
        <v>3000</v>
      </c>
      <c r="P219" s="63">
        <f>Table2245236891011121314151617181920212224234567234[[#This Row],[PEMBULATAN]]*O219</f>
        <v>66000</v>
      </c>
    </row>
    <row r="220" spans="1:16" ht="29.25" customHeight="1" x14ac:dyDescent="0.2">
      <c r="A220" s="90"/>
      <c r="B220" s="74"/>
      <c r="C220" s="72" t="s">
        <v>767</v>
      </c>
      <c r="D220" s="77" t="s">
        <v>292</v>
      </c>
      <c r="E220" s="13">
        <v>44415</v>
      </c>
      <c r="F220" s="75" t="s">
        <v>427</v>
      </c>
      <c r="G220" s="13">
        <v>44418</v>
      </c>
      <c r="H220" s="76" t="s">
        <v>429</v>
      </c>
      <c r="I220" s="15">
        <v>50</v>
      </c>
      <c r="J220" s="15">
        <v>44</v>
      </c>
      <c r="K220" s="15">
        <v>16</v>
      </c>
      <c r="L220" s="15">
        <v>6</v>
      </c>
      <c r="M220" s="80">
        <f t="shared" si="3"/>
        <v>8.8000000000000007</v>
      </c>
      <c r="N220" s="71">
        <v>9</v>
      </c>
      <c r="O220" s="62">
        <v>3000</v>
      </c>
      <c r="P220" s="63">
        <f>Table2245236891011121314151617181920212224234567234[[#This Row],[PEMBULATAN]]*O220</f>
        <v>27000</v>
      </c>
    </row>
    <row r="221" spans="1:16" ht="29.25" customHeight="1" x14ac:dyDescent="0.2">
      <c r="A221" s="90"/>
      <c r="B221" s="74"/>
      <c r="C221" s="72" t="s">
        <v>768</v>
      </c>
      <c r="D221" s="77" t="s">
        <v>292</v>
      </c>
      <c r="E221" s="13">
        <v>44415</v>
      </c>
      <c r="F221" s="75" t="s">
        <v>427</v>
      </c>
      <c r="G221" s="13">
        <v>44418</v>
      </c>
      <c r="H221" s="76" t="s">
        <v>429</v>
      </c>
      <c r="I221" s="15">
        <v>66</v>
      </c>
      <c r="J221" s="15">
        <v>53</v>
      </c>
      <c r="K221" s="15">
        <v>23</v>
      </c>
      <c r="L221" s="15">
        <v>12</v>
      </c>
      <c r="M221" s="80">
        <f t="shared" si="3"/>
        <v>20.113499999999998</v>
      </c>
      <c r="N221" s="71">
        <v>20</v>
      </c>
      <c r="O221" s="62">
        <v>3000</v>
      </c>
      <c r="P221" s="63">
        <f>Table2245236891011121314151617181920212224234567234[[#This Row],[PEMBULATAN]]*O221</f>
        <v>60000</v>
      </c>
    </row>
    <row r="222" spans="1:16" ht="29.25" customHeight="1" x14ac:dyDescent="0.2">
      <c r="A222" s="90"/>
      <c r="B222" s="74"/>
      <c r="C222" s="72" t="s">
        <v>769</v>
      </c>
      <c r="D222" s="77" t="s">
        <v>292</v>
      </c>
      <c r="E222" s="13">
        <v>44415</v>
      </c>
      <c r="F222" s="75" t="s">
        <v>427</v>
      </c>
      <c r="G222" s="13">
        <v>44418</v>
      </c>
      <c r="H222" s="76" t="s">
        <v>429</v>
      </c>
      <c r="I222" s="15">
        <v>76</v>
      </c>
      <c r="J222" s="15">
        <v>54</v>
      </c>
      <c r="K222" s="15">
        <v>31</v>
      </c>
      <c r="L222" s="15">
        <v>8</v>
      </c>
      <c r="M222" s="80">
        <f t="shared" si="3"/>
        <v>31.806000000000001</v>
      </c>
      <c r="N222" s="71">
        <v>32</v>
      </c>
      <c r="O222" s="62">
        <v>3000</v>
      </c>
      <c r="P222" s="63">
        <f>Table2245236891011121314151617181920212224234567234[[#This Row],[PEMBULATAN]]*O222</f>
        <v>96000</v>
      </c>
    </row>
    <row r="223" spans="1:16" ht="29.25" customHeight="1" x14ac:dyDescent="0.2">
      <c r="A223" s="90"/>
      <c r="B223" s="74"/>
      <c r="C223" s="72" t="s">
        <v>770</v>
      </c>
      <c r="D223" s="77" t="s">
        <v>292</v>
      </c>
      <c r="E223" s="13">
        <v>44415</v>
      </c>
      <c r="F223" s="75" t="s">
        <v>427</v>
      </c>
      <c r="G223" s="13">
        <v>44418</v>
      </c>
      <c r="H223" s="76" t="s">
        <v>429</v>
      </c>
      <c r="I223" s="15">
        <v>63</v>
      </c>
      <c r="J223" s="15">
        <v>59</v>
      </c>
      <c r="K223" s="15">
        <v>23</v>
      </c>
      <c r="L223" s="15">
        <v>11</v>
      </c>
      <c r="M223" s="80">
        <f t="shared" si="3"/>
        <v>21.37275</v>
      </c>
      <c r="N223" s="71">
        <v>22</v>
      </c>
      <c r="O223" s="62">
        <v>3000</v>
      </c>
      <c r="P223" s="63">
        <f>Table2245236891011121314151617181920212224234567234[[#This Row],[PEMBULATAN]]*O223</f>
        <v>66000</v>
      </c>
    </row>
    <row r="224" spans="1:16" ht="29.25" customHeight="1" x14ac:dyDescent="0.2">
      <c r="A224" s="90"/>
      <c r="B224" s="74"/>
      <c r="C224" s="72" t="s">
        <v>771</v>
      </c>
      <c r="D224" s="77" t="s">
        <v>292</v>
      </c>
      <c r="E224" s="13">
        <v>44415</v>
      </c>
      <c r="F224" s="75" t="s">
        <v>427</v>
      </c>
      <c r="G224" s="13">
        <v>44418</v>
      </c>
      <c r="H224" s="76" t="s">
        <v>429</v>
      </c>
      <c r="I224" s="15">
        <v>61</v>
      </c>
      <c r="J224" s="15">
        <v>50</v>
      </c>
      <c r="K224" s="15">
        <v>34</v>
      </c>
      <c r="L224" s="15">
        <v>9</v>
      </c>
      <c r="M224" s="80">
        <f t="shared" si="3"/>
        <v>25.925000000000001</v>
      </c>
      <c r="N224" s="71">
        <v>26</v>
      </c>
      <c r="O224" s="62">
        <v>3000</v>
      </c>
      <c r="P224" s="63">
        <f>Table2245236891011121314151617181920212224234567234[[#This Row],[PEMBULATAN]]*O224</f>
        <v>78000</v>
      </c>
    </row>
    <row r="225" spans="1:16" ht="29.25" customHeight="1" x14ac:dyDescent="0.2">
      <c r="A225" s="90"/>
      <c r="B225" s="74"/>
      <c r="C225" s="72" t="s">
        <v>772</v>
      </c>
      <c r="D225" s="77" t="s">
        <v>292</v>
      </c>
      <c r="E225" s="13">
        <v>44415</v>
      </c>
      <c r="F225" s="75" t="s">
        <v>427</v>
      </c>
      <c r="G225" s="13">
        <v>44418</v>
      </c>
      <c r="H225" s="76" t="s">
        <v>429</v>
      </c>
      <c r="I225" s="15">
        <v>92</v>
      </c>
      <c r="J225" s="15">
        <v>51</v>
      </c>
      <c r="K225" s="15">
        <v>33</v>
      </c>
      <c r="L225" s="15">
        <v>29</v>
      </c>
      <c r="M225" s="80">
        <f t="shared" si="3"/>
        <v>38.709000000000003</v>
      </c>
      <c r="N225" s="71">
        <v>39</v>
      </c>
      <c r="O225" s="62">
        <v>3000</v>
      </c>
      <c r="P225" s="63">
        <f>Table2245236891011121314151617181920212224234567234[[#This Row],[PEMBULATAN]]*O225</f>
        <v>117000</v>
      </c>
    </row>
    <row r="226" spans="1:16" ht="29.25" customHeight="1" x14ac:dyDescent="0.2">
      <c r="A226" s="90"/>
      <c r="B226" s="74"/>
      <c r="C226" s="72" t="s">
        <v>773</v>
      </c>
      <c r="D226" s="77" t="s">
        <v>292</v>
      </c>
      <c r="E226" s="13">
        <v>44415</v>
      </c>
      <c r="F226" s="75" t="s">
        <v>427</v>
      </c>
      <c r="G226" s="13">
        <v>44418</v>
      </c>
      <c r="H226" s="76" t="s">
        <v>429</v>
      </c>
      <c r="I226" s="15">
        <v>55</v>
      </c>
      <c r="J226" s="15">
        <v>32</v>
      </c>
      <c r="K226" s="15">
        <v>17</v>
      </c>
      <c r="L226" s="15">
        <v>4</v>
      </c>
      <c r="M226" s="80">
        <f t="shared" si="3"/>
        <v>7.48</v>
      </c>
      <c r="N226" s="71">
        <v>8</v>
      </c>
      <c r="O226" s="62">
        <v>3000</v>
      </c>
      <c r="P226" s="63">
        <f>Table2245236891011121314151617181920212224234567234[[#This Row],[PEMBULATAN]]*O226</f>
        <v>24000</v>
      </c>
    </row>
    <row r="227" spans="1:16" ht="29.25" customHeight="1" x14ac:dyDescent="0.2">
      <c r="A227" s="90"/>
      <c r="B227" s="74"/>
      <c r="C227" s="72" t="s">
        <v>774</v>
      </c>
      <c r="D227" s="77" t="s">
        <v>292</v>
      </c>
      <c r="E227" s="13">
        <v>44415</v>
      </c>
      <c r="F227" s="75" t="s">
        <v>427</v>
      </c>
      <c r="G227" s="13">
        <v>44418</v>
      </c>
      <c r="H227" s="76" t="s">
        <v>429</v>
      </c>
      <c r="I227" s="15">
        <v>52</v>
      </c>
      <c r="J227" s="15">
        <v>37</v>
      </c>
      <c r="K227" s="15">
        <v>33</v>
      </c>
      <c r="L227" s="15">
        <v>6</v>
      </c>
      <c r="M227" s="80">
        <f t="shared" si="3"/>
        <v>15.872999999999999</v>
      </c>
      <c r="N227" s="71">
        <v>16</v>
      </c>
      <c r="O227" s="62">
        <v>3000</v>
      </c>
      <c r="P227" s="63">
        <f>Table2245236891011121314151617181920212224234567234[[#This Row],[PEMBULATAN]]*O227</f>
        <v>48000</v>
      </c>
    </row>
    <row r="228" spans="1:16" ht="29.25" customHeight="1" x14ac:dyDescent="0.2">
      <c r="A228" s="90"/>
      <c r="B228" s="74"/>
      <c r="C228" s="72" t="s">
        <v>775</v>
      </c>
      <c r="D228" s="77" t="s">
        <v>292</v>
      </c>
      <c r="E228" s="13">
        <v>44415</v>
      </c>
      <c r="F228" s="75" t="s">
        <v>427</v>
      </c>
      <c r="G228" s="13">
        <v>44418</v>
      </c>
      <c r="H228" s="76" t="s">
        <v>429</v>
      </c>
      <c r="I228" s="15">
        <v>47</v>
      </c>
      <c r="J228" s="15">
        <v>34</v>
      </c>
      <c r="K228" s="15">
        <v>37</v>
      </c>
      <c r="L228" s="15">
        <v>10</v>
      </c>
      <c r="M228" s="80">
        <f t="shared" si="3"/>
        <v>14.781499999999999</v>
      </c>
      <c r="N228" s="71">
        <v>15</v>
      </c>
      <c r="O228" s="62">
        <v>3000</v>
      </c>
      <c r="P228" s="63">
        <f>Table2245236891011121314151617181920212224234567234[[#This Row],[PEMBULATAN]]*O228</f>
        <v>45000</v>
      </c>
    </row>
    <row r="229" spans="1:16" ht="29.25" customHeight="1" x14ac:dyDescent="0.2">
      <c r="A229" s="90"/>
      <c r="B229" s="74"/>
      <c r="C229" s="72" t="s">
        <v>776</v>
      </c>
      <c r="D229" s="77" t="s">
        <v>292</v>
      </c>
      <c r="E229" s="13">
        <v>44415</v>
      </c>
      <c r="F229" s="75" t="s">
        <v>427</v>
      </c>
      <c r="G229" s="13">
        <v>44418</v>
      </c>
      <c r="H229" s="76" t="s">
        <v>429</v>
      </c>
      <c r="I229" s="15">
        <v>48</v>
      </c>
      <c r="J229" s="15">
        <v>38</v>
      </c>
      <c r="K229" s="15">
        <v>35</v>
      </c>
      <c r="L229" s="15">
        <v>2</v>
      </c>
      <c r="M229" s="80">
        <f t="shared" si="3"/>
        <v>15.96</v>
      </c>
      <c r="N229" s="71">
        <v>16</v>
      </c>
      <c r="O229" s="62">
        <v>3000</v>
      </c>
      <c r="P229" s="63">
        <f>Table2245236891011121314151617181920212224234567234[[#This Row],[PEMBULATAN]]*O229</f>
        <v>48000</v>
      </c>
    </row>
    <row r="230" spans="1:16" ht="29.25" customHeight="1" x14ac:dyDescent="0.2">
      <c r="A230" s="90"/>
      <c r="B230" s="74"/>
      <c r="C230" s="72" t="s">
        <v>777</v>
      </c>
      <c r="D230" s="77" t="s">
        <v>292</v>
      </c>
      <c r="E230" s="13">
        <v>44415</v>
      </c>
      <c r="F230" s="75" t="s">
        <v>427</v>
      </c>
      <c r="G230" s="13">
        <v>44418</v>
      </c>
      <c r="H230" s="76" t="s">
        <v>429</v>
      </c>
      <c r="I230" s="15">
        <v>73</v>
      </c>
      <c r="J230" s="15">
        <v>46</v>
      </c>
      <c r="K230" s="15">
        <v>28</v>
      </c>
      <c r="L230" s="15">
        <v>24</v>
      </c>
      <c r="M230" s="80">
        <f t="shared" si="3"/>
        <v>23.506</v>
      </c>
      <c r="N230" s="71">
        <v>24</v>
      </c>
      <c r="O230" s="62">
        <v>3000</v>
      </c>
      <c r="P230" s="63">
        <f>Table2245236891011121314151617181920212224234567234[[#This Row],[PEMBULATAN]]*O230</f>
        <v>72000</v>
      </c>
    </row>
    <row r="231" spans="1:16" ht="29.25" customHeight="1" x14ac:dyDescent="0.2">
      <c r="A231" s="90"/>
      <c r="B231" s="74"/>
      <c r="C231" s="72" t="s">
        <v>778</v>
      </c>
      <c r="D231" s="77" t="s">
        <v>292</v>
      </c>
      <c r="E231" s="13">
        <v>44415</v>
      </c>
      <c r="F231" s="75" t="s">
        <v>427</v>
      </c>
      <c r="G231" s="13">
        <v>44418</v>
      </c>
      <c r="H231" s="76" t="s">
        <v>429</v>
      </c>
      <c r="I231" s="15">
        <v>55</v>
      </c>
      <c r="J231" s="15">
        <v>37</v>
      </c>
      <c r="K231" s="15">
        <v>20</v>
      </c>
      <c r="L231" s="15">
        <v>5</v>
      </c>
      <c r="M231" s="80">
        <f t="shared" si="3"/>
        <v>10.175000000000001</v>
      </c>
      <c r="N231" s="71">
        <v>10</v>
      </c>
      <c r="O231" s="62">
        <v>3000</v>
      </c>
      <c r="P231" s="63">
        <f>Table2245236891011121314151617181920212224234567234[[#This Row],[PEMBULATAN]]*O231</f>
        <v>30000</v>
      </c>
    </row>
    <row r="232" spans="1:16" ht="29.25" customHeight="1" x14ac:dyDescent="0.2">
      <c r="A232" s="90"/>
      <c r="B232" s="74"/>
      <c r="C232" s="72" t="s">
        <v>779</v>
      </c>
      <c r="D232" s="77" t="s">
        <v>292</v>
      </c>
      <c r="E232" s="13">
        <v>44415</v>
      </c>
      <c r="F232" s="75" t="s">
        <v>427</v>
      </c>
      <c r="G232" s="13">
        <v>44418</v>
      </c>
      <c r="H232" s="76" t="s">
        <v>429</v>
      </c>
      <c r="I232" s="15">
        <v>86</v>
      </c>
      <c r="J232" s="15">
        <v>47</v>
      </c>
      <c r="K232" s="15">
        <v>45</v>
      </c>
      <c r="L232" s="15">
        <v>19</v>
      </c>
      <c r="M232" s="80">
        <f t="shared" si="3"/>
        <v>45.472499999999997</v>
      </c>
      <c r="N232" s="71">
        <v>46</v>
      </c>
      <c r="O232" s="62">
        <v>3000</v>
      </c>
      <c r="P232" s="63">
        <f>Table2245236891011121314151617181920212224234567234[[#This Row],[PEMBULATAN]]*O232</f>
        <v>138000</v>
      </c>
    </row>
    <row r="233" spans="1:16" ht="29.25" customHeight="1" x14ac:dyDescent="0.2">
      <c r="A233" s="90"/>
      <c r="B233" s="74"/>
      <c r="C233" s="72" t="s">
        <v>780</v>
      </c>
      <c r="D233" s="77" t="s">
        <v>292</v>
      </c>
      <c r="E233" s="13">
        <v>44415</v>
      </c>
      <c r="F233" s="75" t="s">
        <v>427</v>
      </c>
      <c r="G233" s="13">
        <v>44418</v>
      </c>
      <c r="H233" s="76" t="s">
        <v>429</v>
      </c>
      <c r="I233" s="15">
        <v>58</v>
      </c>
      <c r="J233" s="15">
        <v>60</v>
      </c>
      <c r="K233" s="15">
        <v>30</v>
      </c>
      <c r="L233" s="15">
        <v>15</v>
      </c>
      <c r="M233" s="80">
        <f t="shared" si="3"/>
        <v>26.1</v>
      </c>
      <c r="N233" s="71">
        <v>26</v>
      </c>
      <c r="O233" s="62">
        <v>3000</v>
      </c>
      <c r="P233" s="63">
        <f>Table2245236891011121314151617181920212224234567234[[#This Row],[PEMBULATAN]]*O233</f>
        <v>78000</v>
      </c>
    </row>
    <row r="234" spans="1:16" ht="29.25" customHeight="1" x14ac:dyDescent="0.2">
      <c r="A234" s="90"/>
      <c r="B234" s="74"/>
      <c r="C234" s="72" t="s">
        <v>781</v>
      </c>
      <c r="D234" s="77" t="s">
        <v>292</v>
      </c>
      <c r="E234" s="13">
        <v>44415</v>
      </c>
      <c r="F234" s="75" t="s">
        <v>427</v>
      </c>
      <c r="G234" s="13">
        <v>44418</v>
      </c>
      <c r="H234" s="76" t="s">
        <v>429</v>
      </c>
      <c r="I234" s="15">
        <v>80</v>
      </c>
      <c r="J234" s="15">
        <v>55</v>
      </c>
      <c r="K234" s="15">
        <v>34</v>
      </c>
      <c r="L234" s="15">
        <v>12</v>
      </c>
      <c r="M234" s="80">
        <f t="shared" si="3"/>
        <v>37.4</v>
      </c>
      <c r="N234" s="71">
        <v>38</v>
      </c>
      <c r="O234" s="62">
        <v>3000</v>
      </c>
      <c r="P234" s="63">
        <f>Table2245236891011121314151617181920212224234567234[[#This Row],[PEMBULATAN]]*O234</f>
        <v>114000</v>
      </c>
    </row>
    <row r="235" spans="1:16" ht="29.25" customHeight="1" x14ac:dyDescent="0.2">
      <c r="A235" s="90"/>
      <c r="B235" s="74"/>
      <c r="C235" s="72" t="s">
        <v>782</v>
      </c>
      <c r="D235" s="77" t="s">
        <v>292</v>
      </c>
      <c r="E235" s="13">
        <v>44415</v>
      </c>
      <c r="F235" s="75" t="s">
        <v>427</v>
      </c>
      <c r="G235" s="13">
        <v>44418</v>
      </c>
      <c r="H235" s="76" t="s">
        <v>429</v>
      </c>
      <c r="I235" s="15">
        <v>58</v>
      </c>
      <c r="J235" s="15">
        <v>35</v>
      </c>
      <c r="K235" s="15">
        <v>40</v>
      </c>
      <c r="L235" s="15">
        <v>12</v>
      </c>
      <c r="M235" s="80">
        <f t="shared" si="3"/>
        <v>20.3</v>
      </c>
      <c r="N235" s="71">
        <v>21</v>
      </c>
      <c r="O235" s="62">
        <v>3000</v>
      </c>
      <c r="P235" s="63">
        <f>Table2245236891011121314151617181920212224234567234[[#This Row],[PEMBULATAN]]*O235</f>
        <v>63000</v>
      </c>
    </row>
    <row r="236" spans="1:16" ht="29.25" customHeight="1" x14ac:dyDescent="0.2">
      <c r="A236" s="90"/>
      <c r="B236" s="74" t="s">
        <v>783</v>
      </c>
      <c r="C236" s="72" t="s">
        <v>784</v>
      </c>
      <c r="D236" s="77" t="s">
        <v>292</v>
      </c>
      <c r="E236" s="13">
        <v>44415</v>
      </c>
      <c r="F236" s="75" t="s">
        <v>427</v>
      </c>
      <c r="G236" s="13">
        <v>44418</v>
      </c>
      <c r="H236" s="76" t="s">
        <v>429</v>
      </c>
      <c r="I236" s="15">
        <v>18</v>
      </c>
      <c r="J236" s="15">
        <v>35</v>
      </c>
      <c r="K236" s="15">
        <v>23</v>
      </c>
      <c r="L236" s="15">
        <v>25</v>
      </c>
      <c r="M236" s="80">
        <f t="shared" si="3"/>
        <v>3.6225000000000001</v>
      </c>
      <c r="N236" s="71">
        <v>25</v>
      </c>
      <c r="O236" s="62">
        <v>3000</v>
      </c>
      <c r="P236" s="63">
        <f>Table2245236891011121314151617181920212224234567234[[#This Row],[PEMBULATAN]]*O236</f>
        <v>75000</v>
      </c>
    </row>
    <row r="237" spans="1:16" ht="29.25" customHeight="1" x14ac:dyDescent="0.2">
      <c r="A237" s="90"/>
      <c r="B237" s="74"/>
      <c r="C237" s="72" t="s">
        <v>785</v>
      </c>
      <c r="D237" s="77" t="s">
        <v>292</v>
      </c>
      <c r="E237" s="13">
        <v>44415</v>
      </c>
      <c r="F237" s="75" t="s">
        <v>427</v>
      </c>
      <c r="G237" s="13">
        <v>44418</v>
      </c>
      <c r="H237" s="76" t="s">
        <v>429</v>
      </c>
      <c r="I237" s="15">
        <v>79</v>
      </c>
      <c r="J237" s="15">
        <v>60</v>
      </c>
      <c r="K237" s="15">
        <v>24</v>
      </c>
      <c r="L237" s="15">
        <v>24</v>
      </c>
      <c r="M237" s="80">
        <f t="shared" si="3"/>
        <v>28.44</v>
      </c>
      <c r="N237" s="71">
        <v>29</v>
      </c>
      <c r="O237" s="62">
        <v>3000</v>
      </c>
      <c r="P237" s="63">
        <f>Table2245236891011121314151617181920212224234567234[[#This Row],[PEMBULATAN]]*O237</f>
        <v>87000</v>
      </c>
    </row>
    <row r="238" spans="1:16" ht="29.25" customHeight="1" x14ac:dyDescent="0.2">
      <c r="A238" s="90"/>
      <c r="B238" s="74"/>
      <c r="C238" s="72" t="s">
        <v>786</v>
      </c>
      <c r="D238" s="77" t="s">
        <v>292</v>
      </c>
      <c r="E238" s="13">
        <v>44415</v>
      </c>
      <c r="F238" s="75" t="s">
        <v>427</v>
      </c>
      <c r="G238" s="13">
        <v>44418</v>
      </c>
      <c r="H238" s="76" t="s">
        <v>429</v>
      </c>
      <c r="I238" s="15">
        <v>88</v>
      </c>
      <c r="J238" s="15">
        <v>60</v>
      </c>
      <c r="K238" s="15">
        <v>40</v>
      </c>
      <c r="L238" s="15">
        <v>17</v>
      </c>
      <c r="M238" s="80">
        <f t="shared" si="3"/>
        <v>52.8</v>
      </c>
      <c r="N238" s="71">
        <v>53</v>
      </c>
      <c r="O238" s="62">
        <v>3000</v>
      </c>
      <c r="P238" s="63">
        <f>Table2245236891011121314151617181920212224234567234[[#This Row],[PEMBULATAN]]*O238</f>
        <v>159000</v>
      </c>
    </row>
    <row r="239" spans="1:16" ht="29.25" customHeight="1" x14ac:dyDescent="0.2">
      <c r="A239" s="90"/>
      <c r="B239" s="74"/>
      <c r="C239" s="72" t="s">
        <v>787</v>
      </c>
      <c r="D239" s="77" t="s">
        <v>292</v>
      </c>
      <c r="E239" s="13">
        <v>44415</v>
      </c>
      <c r="F239" s="75" t="s">
        <v>427</v>
      </c>
      <c r="G239" s="13">
        <v>44418</v>
      </c>
      <c r="H239" s="76" t="s">
        <v>429</v>
      </c>
      <c r="I239" s="15">
        <v>20</v>
      </c>
      <c r="J239" s="15">
        <v>12</v>
      </c>
      <c r="K239" s="15">
        <v>8</v>
      </c>
      <c r="L239" s="15">
        <v>1</v>
      </c>
      <c r="M239" s="80">
        <f t="shared" si="3"/>
        <v>0.48</v>
      </c>
      <c r="N239" s="71">
        <v>1</v>
      </c>
      <c r="O239" s="62">
        <v>3000</v>
      </c>
      <c r="P239" s="63">
        <f>Table2245236891011121314151617181920212224234567234[[#This Row],[PEMBULATAN]]*O239</f>
        <v>3000</v>
      </c>
    </row>
    <row r="240" spans="1:16" ht="29.25" customHeight="1" x14ac:dyDescent="0.2">
      <c r="A240" s="90"/>
      <c r="B240" s="74"/>
      <c r="C240" s="72" t="s">
        <v>788</v>
      </c>
      <c r="D240" s="77" t="s">
        <v>292</v>
      </c>
      <c r="E240" s="13">
        <v>44415</v>
      </c>
      <c r="F240" s="75" t="s">
        <v>427</v>
      </c>
      <c r="G240" s="13">
        <v>44418</v>
      </c>
      <c r="H240" s="76" t="s">
        <v>429</v>
      </c>
      <c r="I240" s="15">
        <v>58</v>
      </c>
      <c r="J240" s="15">
        <v>60</v>
      </c>
      <c r="K240" s="15">
        <v>25</v>
      </c>
      <c r="L240" s="15">
        <v>15</v>
      </c>
      <c r="M240" s="80">
        <f t="shared" si="3"/>
        <v>21.75</v>
      </c>
      <c r="N240" s="71">
        <v>22</v>
      </c>
      <c r="O240" s="62">
        <v>3000</v>
      </c>
      <c r="P240" s="63">
        <f>Table2245236891011121314151617181920212224234567234[[#This Row],[PEMBULATAN]]*O240</f>
        <v>66000</v>
      </c>
    </row>
    <row r="241" spans="1:16" ht="29.25" customHeight="1" x14ac:dyDescent="0.2">
      <c r="A241" s="90"/>
      <c r="B241" s="74"/>
      <c r="C241" s="72" t="s">
        <v>789</v>
      </c>
      <c r="D241" s="77" t="s">
        <v>292</v>
      </c>
      <c r="E241" s="13">
        <v>44415</v>
      </c>
      <c r="F241" s="75" t="s">
        <v>427</v>
      </c>
      <c r="G241" s="13">
        <v>44418</v>
      </c>
      <c r="H241" s="76" t="s">
        <v>429</v>
      </c>
      <c r="I241" s="15">
        <v>55</v>
      </c>
      <c r="J241" s="15">
        <v>35</v>
      </c>
      <c r="K241" s="15">
        <v>62</v>
      </c>
      <c r="L241" s="15">
        <v>14</v>
      </c>
      <c r="M241" s="80">
        <f t="shared" si="3"/>
        <v>29.837499999999999</v>
      </c>
      <c r="N241" s="71">
        <v>30</v>
      </c>
      <c r="O241" s="62">
        <v>3000</v>
      </c>
      <c r="P241" s="63">
        <f>Table2245236891011121314151617181920212224234567234[[#This Row],[PEMBULATAN]]*O241</f>
        <v>90000</v>
      </c>
    </row>
    <row r="242" spans="1:16" ht="29.25" customHeight="1" x14ac:dyDescent="0.2">
      <c r="A242" s="90"/>
      <c r="B242" s="74"/>
      <c r="C242" s="72" t="s">
        <v>790</v>
      </c>
      <c r="D242" s="77" t="s">
        <v>292</v>
      </c>
      <c r="E242" s="13">
        <v>44415</v>
      </c>
      <c r="F242" s="75" t="s">
        <v>427</v>
      </c>
      <c r="G242" s="13">
        <v>44418</v>
      </c>
      <c r="H242" s="76" t="s">
        <v>429</v>
      </c>
      <c r="I242" s="15">
        <v>30</v>
      </c>
      <c r="J242" s="15">
        <v>36</v>
      </c>
      <c r="K242" s="15">
        <v>19</v>
      </c>
      <c r="L242" s="15">
        <v>3</v>
      </c>
      <c r="M242" s="80">
        <f t="shared" si="3"/>
        <v>5.13</v>
      </c>
      <c r="N242" s="71">
        <v>5</v>
      </c>
      <c r="O242" s="62">
        <v>3000</v>
      </c>
      <c r="P242" s="63">
        <f>Table2245236891011121314151617181920212224234567234[[#This Row],[PEMBULATAN]]*O242</f>
        <v>15000</v>
      </c>
    </row>
    <row r="243" spans="1:16" ht="29.25" customHeight="1" x14ac:dyDescent="0.2">
      <c r="A243" s="90"/>
      <c r="B243" s="74"/>
      <c r="C243" s="72" t="s">
        <v>791</v>
      </c>
      <c r="D243" s="77" t="s">
        <v>292</v>
      </c>
      <c r="E243" s="13">
        <v>44415</v>
      </c>
      <c r="F243" s="75" t="s">
        <v>427</v>
      </c>
      <c r="G243" s="13">
        <v>44418</v>
      </c>
      <c r="H243" s="76" t="s">
        <v>429</v>
      </c>
      <c r="I243" s="15">
        <v>40</v>
      </c>
      <c r="J243" s="15">
        <v>28</v>
      </c>
      <c r="K243" s="15">
        <v>12</v>
      </c>
      <c r="L243" s="15">
        <v>3</v>
      </c>
      <c r="M243" s="80">
        <f t="shared" si="3"/>
        <v>3.36</v>
      </c>
      <c r="N243" s="71">
        <v>4</v>
      </c>
      <c r="O243" s="62">
        <v>3000</v>
      </c>
      <c r="P243" s="63">
        <f>Table2245236891011121314151617181920212224234567234[[#This Row],[PEMBULATAN]]*O243</f>
        <v>12000</v>
      </c>
    </row>
    <row r="244" spans="1:16" ht="22.5" customHeight="1" x14ac:dyDescent="0.2">
      <c r="A244" s="143" t="s">
        <v>32</v>
      </c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5"/>
      <c r="M244" s="78">
        <f>SUBTOTAL(109,Table2245236891011121314151617181920212224234567234[KG VOLUME])</f>
        <v>7385.0082499999999</v>
      </c>
      <c r="N244" s="66">
        <f>SUM(N3:N243)</f>
        <v>7459</v>
      </c>
      <c r="O244" s="146">
        <f>SUM(P3:P243)</f>
        <v>22377000</v>
      </c>
      <c r="P244" s="147"/>
    </row>
    <row r="245" spans="1:16" ht="22.5" customHeight="1" x14ac:dyDescent="0.2">
      <c r="A245" s="81"/>
      <c r="B245" s="81"/>
      <c r="C245" s="53" t="s">
        <v>3713</v>
      </c>
      <c r="D245" s="81"/>
      <c r="E245" s="81"/>
      <c r="F245" s="81"/>
      <c r="G245" s="81"/>
      <c r="H245" s="81"/>
      <c r="I245" s="81"/>
      <c r="J245" s="81"/>
      <c r="K245" s="81"/>
      <c r="L245" s="81"/>
      <c r="M245" s="82"/>
      <c r="N245" s="84" t="s">
        <v>53</v>
      </c>
      <c r="O245" s="83"/>
      <c r="P245" s="83">
        <f>O244*10%</f>
        <v>2237700</v>
      </c>
    </row>
    <row r="246" spans="1:16" x14ac:dyDescent="0.2">
      <c r="A246" s="11"/>
      <c r="B246" s="54" t="s">
        <v>46</v>
      </c>
      <c r="C246" s="2" t="s">
        <v>3714</v>
      </c>
      <c r="D246" s="55" t="s">
        <v>47</v>
      </c>
      <c r="H246" s="61"/>
      <c r="N246" s="60" t="s">
        <v>33</v>
      </c>
      <c r="P246" s="67">
        <f>O244*1%</f>
        <v>223770</v>
      </c>
    </row>
    <row r="247" spans="1:16" x14ac:dyDescent="0.2">
      <c r="A247" s="11"/>
      <c r="C247" s="2" t="s">
        <v>3715</v>
      </c>
      <c r="H247" s="61"/>
      <c r="N247" s="60" t="s">
        <v>34</v>
      </c>
      <c r="P247" s="69">
        <v>0</v>
      </c>
    </row>
    <row r="248" spans="1:16" ht="15.75" thickBot="1" x14ac:dyDescent="0.25">
      <c r="A248" s="11"/>
      <c r="C248" s="2" t="s">
        <v>3402</v>
      </c>
      <c r="H248" s="61"/>
      <c r="N248" s="60" t="s">
        <v>35</v>
      </c>
      <c r="P248" s="69">
        <v>0</v>
      </c>
    </row>
    <row r="249" spans="1:16" x14ac:dyDescent="0.2">
      <c r="A249" s="11"/>
      <c r="C249" s="53" t="s">
        <v>3716</v>
      </c>
      <c r="H249" s="61"/>
      <c r="N249" s="64" t="s">
        <v>36</v>
      </c>
      <c r="O249" s="65"/>
      <c r="P249" s="68">
        <f>O244-P245+P246</f>
        <v>20363070</v>
      </c>
    </row>
    <row r="250" spans="1:16" x14ac:dyDescent="0.2">
      <c r="B250" s="54"/>
      <c r="C250" s="2" t="s">
        <v>3399</v>
      </c>
      <c r="D250" s="55"/>
    </row>
    <row r="251" spans="1:16" x14ac:dyDescent="0.2">
      <c r="C251" s="2" t="s">
        <v>3717</v>
      </c>
    </row>
    <row r="252" spans="1:16" x14ac:dyDescent="0.2">
      <c r="A252" s="11"/>
      <c r="C252" s="2" t="s">
        <v>3383</v>
      </c>
      <c r="H252" s="61"/>
      <c r="P252" s="70"/>
    </row>
    <row r="253" spans="1:16" x14ac:dyDescent="0.2">
      <c r="A253" s="11"/>
      <c r="C253" s="2" t="s">
        <v>3393</v>
      </c>
      <c r="H253" s="61"/>
      <c r="O253" s="56"/>
      <c r="P253" s="70"/>
    </row>
    <row r="254" spans="1:16" s="3" customFormat="1" x14ac:dyDescent="0.25">
      <c r="A254" s="11"/>
      <c r="B254" s="2"/>
      <c r="C254" s="2" t="s">
        <v>3394</v>
      </c>
      <c r="E254" s="12"/>
      <c r="H254" s="61"/>
      <c r="N254" s="14"/>
      <c r="O254" s="14"/>
      <c r="P254" s="14"/>
    </row>
    <row r="255" spans="1:16" s="3" customFormat="1" x14ac:dyDescent="0.25">
      <c r="A255" s="11"/>
      <c r="B255" s="2"/>
      <c r="C255" s="2" t="s">
        <v>3382</v>
      </c>
      <c r="E255" s="12"/>
      <c r="H255" s="61"/>
      <c r="N255" s="14"/>
      <c r="O255" s="14"/>
      <c r="P255" s="14"/>
    </row>
    <row r="256" spans="1:16" s="3" customFormat="1" x14ac:dyDescent="0.25">
      <c r="A256" s="11"/>
      <c r="B256" s="2"/>
      <c r="C256" s="2" t="s">
        <v>3371</v>
      </c>
      <c r="E256" s="12"/>
      <c r="H256" s="61"/>
      <c r="N256" s="14"/>
      <c r="O256" s="14"/>
      <c r="P256" s="14"/>
    </row>
    <row r="257" spans="1:16" s="3" customFormat="1" x14ac:dyDescent="0.25">
      <c r="A257" s="11"/>
      <c r="B257" s="2"/>
      <c r="C257" s="2" t="s">
        <v>3362</v>
      </c>
      <c r="E257" s="12"/>
      <c r="H257" s="61"/>
      <c r="N257" s="14"/>
      <c r="O257" s="14"/>
      <c r="P257" s="14"/>
    </row>
    <row r="258" spans="1:16" s="3" customFormat="1" x14ac:dyDescent="0.25">
      <c r="A258" s="11"/>
      <c r="B258" s="2"/>
      <c r="C258" s="2" t="s">
        <v>3374</v>
      </c>
      <c r="E258" s="12"/>
      <c r="H258" s="61"/>
      <c r="N258" s="14"/>
      <c r="O258" s="14"/>
      <c r="P258" s="14"/>
    </row>
    <row r="259" spans="1:16" s="3" customFormat="1" x14ac:dyDescent="0.25">
      <c r="A259" s="11"/>
      <c r="B259" s="2"/>
      <c r="C259" s="2" t="s">
        <v>3375</v>
      </c>
      <c r="E259" s="12"/>
      <c r="H259" s="61"/>
      <c r="N259" s="14"/>
      <c r="O259" s="14"/>
      <c r="P259" s="14"/>
    </row>
    <row r="260" spans="1:16" s="3" customFormat="1" x14ac:dyDescent="0.25">
      <c r="A260" s="11"/>
      <c r="B260" s="2"/>
      <c r="C260" s="2" t="s">
        <v>3373</v>
      </c>
      <c r="E260" s="12"/>
      <c r="H260" s="61"/>
      <c r="N260" s="14"/>
      <c r="O260" s="14"/>
      <c r="P260" s="14"/>
    </row>
    <row r="261" spans="1:16" s="3" customFormat="1" x14ac:dyDescent="0.25">
      <c r="A261" s="11"/>
      <c r="B261" s="2"/>
      <c r="C261" s="2" t="s">
        <v>3350</v>
      </c>
      <c r="E261" s="12"/>
      <c r="H261" s="61"/>
      <c r="N261" s="14"/>
      <c r="O261" s="14"/>
      <c r="P261" s="14"/>
    </row>
    <row r="262" spans="1:16" s="3" customFormat="1" x14ac:dyDescent="0.25">
      <c r="A262" s="11"/>
      <c r="B262" s="2"/>
      <c r="C262" s="2" t="s">
        <v>3359</v>
      </c>
      <c r="E262" s="12"/>
      <c r="H262" s="61"/>
      <c r="N262" s="14"/>
      <c r="O262" s="14"/>
      <c r="P262" s="14"/>
    </row>
    <row r="263" spans="1:16" s="3" customFormat="1" x14ac:dyDescent="0.25">
      <c r="A263" s="11"/>
      <c r="B263" s="2"/>
      <c r="C263" s="2" t="s">
        <v>3366</v>
      </c>
      <c r="E263" s="12"/>
      <c r="H263" s="61"/>
      <c r="N263" s="14"/>
      <c r="O263" s="14"/>
      <c r="P263" s="14"/>
    </row>
    <row r="264" spans="1:16" s="3" customFormat="1" x14ac:dyDescent="0.25">
      <c r="A264" s="11"/>
      <c r="B264" s="2"/>
      <c r="C264" s="2" t="s">
        <v>3368</v>
      </c>
      <c r="E264" s="12"/>
      <c r="H264" s="61"/>
      <c r="N264" s="14"/>
      <c r="O264" s="14"/>
      <c r="P264" s="14"/>
    </row>
    <row r="265" spans="1:16" s="3" customFormat="1" x14ac:dyDescent="0.25">
      <c r="A265" s="11"/>
      <c r="B265" s="2"/>
      <c r="C265" s="2" t="s">
        <v>3352</v>
      </c>
      <c r="E265" s="12"/>
      <c r="H265" s="61"/>
      <c r="N265" s="14"/>
      <c r="O265" s="14"/>
      <c r="P265" s="14"/>
    </row>
    <row r="266" spans="1:16" x14ac:dyDescent="0.2">
      <c r="C266" s="2" t="s">
        <v>3358</v>
      </c>
    </row>
    <row r="267" spans="1:16" x14ac:dyDescent="0.2">
      <c r="C267" s="2" t="s">
        <v>3367</v>
      </c>
    </row>
    <row r="268" spans="1:16" x14ac:dyDescent="0.2">
      <c r="C268" s="2" t="s">
        <v>3348</v>
      </c>
    </row>
    <row r="269" spans="1:16" x14ac:dyDescent="0.2">
      <c r="C269" s="2" t="s">
        <v>3341</v>
      </c>
    </row>
    <row r="270" spans="1:16" x14ac:dyDescent="0.2">
      <c r="C270" s="2" t="s">
        <v>3345</v>
      </c>
    </row>
    <row r="271" spans="1:16" x14ac:dyDescent="0.2">
      <c r="C271" s="2" t="s">
        <v>3322</v>
      </c>
    </row>
    <row r="272" spans="1:16" x14ac:dyDescent="0.2">
      <c r="C272" s="2" t="s">
        <v>3320</v>
      </c>
    </row>
    <row r="273" spans="3:3" x14ac:dyDescent="0.2">
      <c r="C273" s="2" t="s">
        <v>3306</v>
      </c>
    </row>
    <row r="274" spans="3:3" x14ac:dyDescent="0.2">
      <c r="C274" s="2" t="s">
        <v>3299</v>
      </c>
    </row>
    <row r="275" spans="3:3" x14ac:dyDescent="0.2">
      <c r="C275" s="2" t="s">
        <v>3280</v>
      </c>
    </row>
    <row r="276" spans="3:3" x14ac:dyDescent="0.2">
      <c r="C276" s="2" t="s">
        <v>3302</v>
      </c>
    </row>
    <row r="277" spans="3:3" x14ac:dyDescent="0.2">
      <c r="C277" s="2" t="s">
        <v>3333</v>
      </c>
    </row>
    <row r="278" spans="3:3" x14ac:dyDescent="0.2">
      <c r="C278" s="2" t="s">
        <v>3298</v>
      </c>
    </row>
    <row r="279" spans="3:3" x14ac:dyDescent="0.2">
      <c r="C279" s="2" t="s">
        <v>3301</v>
      </c>
    </row>
    <row r="280" spans="3:3" x14ac:dyDescent="0.2">
      <c r="C280" s="2" t="s">
        <v>3379</v>
      </c>
    </row>
    <row r="281" spans="3:3" x14ac:dyDescent="0.2">
      <c r="C281" s="2" t="s">
        <v>3365</v>
      </c>
    </row>
    <row r="282" spans="3:3" x14ac:dyDescent="0.2">
      <c r="C282" s="2" t="s">
        <v>3356</v>
      </c>
    </row>
    <row r="283" spans="3:3" x14ac:dyDescent="0.2">
      <c r="C283" s="2" t="s">
        <v>3346</v>
      </c>
    </row>
    <row r="284" spans="3:3" x14ac:dyDescent="0.2">
      <c r="C284" s="2" t="s">
        <v>3335</v>
      </c>
    </row>
    <row r="285" spans="3:3" x14ac:dyDescent="0.2">
      <c r="C285" s="2" t="s">
        <v>3384</v>
      </c>
    </row>
    <row r="286" spans="3:3" x14ac:dyDescent="0.2">
      <c r="C286" s="2" t="s">
        <v>3339</v>
      </c>
    </row>
    <row r="287" spans="3:3" x14ac:dyDescent="0.2">
      <c r="C287" s="2" t="s">
        <v>3327</v>
      </c>
    </row>
    <row r="288" spans="3:3" x14ac:dyDescent="0.2">
      <c r="C288" s="2" t="s">
        <v>3386</v>
      </c>
    </row>
    <row r="289" spans="3:3" x14ac:dyDescent="0.2">
      <c r="C289" s="2" t="s">
        <v>3318</v>
      </c>
    </row>
    <row r="290" spans="3:3" x14ac:dyDescent="0.2">
      <c r="C290" s="2" t="s">
        <v>3325</v>
      </c>
    </row>
    <row r="291" spans="3:3" x14ac:dyDescent="0.2">
      <c r="C291" s="2" t="s">
        <v>3309</v>
      </c>
    </row>
    <row r="292" spans="3:3" x14ac:dyDescent="0.2">
      <c r="C292" s="2" t="s">
        <v>3314</v>
      </c>
    </row>
    <row r="293" spans="3:3" x14ac:dyDescent="0.2">
      <c r="C293" s="2" t="s">
        <v>3290</v>
      </c>
    </row>
    <row r="294" spans="3:3" x14ac:dyDescent="0.2">
      <c r="C294" s="2" t="s">
        <v>3268</v>
      </c>
    </row>
    <row r="295" spans="3:3" x14ac:dyDescent="0.2">
      <c r="C295" s="2" t="s">
        <v>3288</v>
      </c>
    </row>
    <row r="296" spans="3:3" x14ac:dyDescent="0.2">
      <c r="C296" s="2" t="s">
        <v>3287</v>
      </c>
    </row>
    <row r="297" spans="3:3" x14ac:dyDescent="0.2">
      <c r="C297" s="2" t="s">
        <v>3261</v>
      </c>
    </row>
    <row r="298" spans="3:3" x14ac:dyDescent="0.2">
      <c r="C298" s="2" t="s">
        <v>3274</v>
      </c>
    </row>
    <row r="299" spans="3:3" x14ac:dyDescent="0.2">
      <c r="C299" s="2" t="s">
        <v>3246</v>
      </c>
    </row>
    <row r="300" spans="3:3" x14ac:dyDescent="0.2">
      <c r="C300" s="2" t="s">
        <v>3259</v>
      </c>
    </row>
    <row r="301" spans="3:3" x14ac:dyDescent="0.2">
      <c r="C301" s="2" t="s">
        <v>3266</v>
      </c>
    </row>
    <row r="302" spans="3:3" x14ac:dyDescent="0.2">
      <c r="C302" s="2" t="s">
        <v>3338</v>
      </c>
    </row>
    <row r="303" spans="3:3" x14ac:dyDescent="0.2">
      <c r="C303" s="2" t="s">
        <v>3269</v>
      </c>
    </row>
    <row r="304" spans="3:3" x14ac:dyDescent="0.2">
      <c r="C304" s="2" t="s">
        <v>3243</v>
      </c>
    </row>
    <row r="305" spans="3:3" x14ac:dyDescent="0.2">
      <c r="C305" s="2" t="s">
        <v>3242</v>
      </c>
    </row>
    <row r="306" spans="3:3" x14ac:dyDescent="0.2">
      <c r="C306" s="2" t="s">
        <v>3244</v>
      </c>
    </row>
    <row r="307" spans="3:3" x14ac:dyDescent="0.2">
      <c r="C307" s="2" t="s">
        <v>3389</v>
      </c>
    </row>
    <row r="308" spans="3:3" x14ac:dyDescent="0.2">
      <c r="C308" s="2" t="s">
        <v>3390</v>
      </c>
    </row>
    <row r="309" spans="3:3" x14ac:dyDescent="0.2">
      <c r="C309" s="2" t="s">
        <v>3391</v>
      </c>
    </row>
    <row r="310" spans="3:3" x14ac:dyDescent="0.2">
      <c r="C310" s="2" t="s">
        <v>3256</v>
      </c>
    </row>
    <row r="311" spans="3:3" x14ac:dyDescent="0.2">
      <c r="C311" s="2" t="s">
        <v>3353</v>
      </c>
    </row>
    <row r="312" spans="3:3" x14ac:dyDescent="0.2">
      <c r="C312" s="2" t="s">
        <v>3340</v>
      </c>
    </row>
    <row r="313" spans="3:3" x14ac:dyDescent="0.2">
      <c r="C313" s="2" t="s">
        <v>3351</v>
      </c>
    </row>
    <row r="314" spans="3:3" x14ac:dyDescent="0.2">
      <c r="C314" s="2" t="s">
        <v>3282</v>
      </c>
    </row>
    <row r="315" spans="3:3" x14ac:dyDescent="0.2">
      <c r="C315" s="2" t="s">
        <v>3328</v>
      </c>
    </row>
    <row r="316" spans="3:3" x14ac:dyDescent="0.2">
      <c r="C316" s="2" t="s">
        <v>3317</v>
      </c>
    </row>
    <row r="317" spans="3:3" x14ac:dyDescent="0.2">
      <c r="C317" s="2" t="s">
        <v>3291</v>
      </c>
    </row>
    <row r="318" spans="3:3" x14ac:dyDescent="0.2">
      <c r="C318" s="2" t="s">
        <v>3277</v>
      </c>
    </row>
    <row r="319" spans="3:3" x14ac:dyDescent="0.2">
      <c r="C319" s="2" t="s">
        <v>3289</v>
      </c>
    </row>
    <row r="320" spans="3:3" x14ac:dyDescent="0.2">
      <c r="C320" s="2" t="s">
        <v>3273</v>
      </c>
    </row>
    <row r="321" spans="3:3" x14ac:dyDescent="0.2">
      <c r="C321" s="2" t="s">
        <v>3227</v>
      </c>
    </row>
    <row r="322" spans="3:3" x14ac:dyDescent="0.2">
      <c r="C322" s="2" t="s">
        <v>3331</v>
      </c>
    </row>
    <row r="323" spans="3:3" x14ac:dyDescent="0.2">
      <c r="C323" s="2" t="s">
        <v>3265</v>
      </c>
    </row>
    <row r="324" spans="3:3" x14ac:dyDescent="0.2">
      <c r="C324" s="2" t="s">
        <v>3304</v>
      </c>
    </row>
    <row r="325" spans="3:3" x14ac:dyDescent="0.2">
      <c r="C325" s="2" t="s">
        <v>3293</v>
      </c>
    </row>
    <row r="326" spans="3:3" x14ac:dyDescent="0.2">
      <c r="C326" s="2" t="s">
        <v>3214</v>
      </c>
    </row>
    <row r="327" spans="3:3" x14ac:dyDescent="0.2">
      <c r="C327" s="2" t="s">
        <v>3230</v>
      </c>
    </row>
    <row r="328" spans="3:3" x14ac:dyDescent="0.2">
      <c r="C328" s="2" t="s">
        <v>3221</v>
      </c>
    </row>
    <row r="329" spans="3:3" x14ac:dyDescent="0.2">
      <c r="C329" s="2" t="s">
        <v>3218</v>
      </c>
    </row>
    <row r="330" spans="3:3" x14ac:dyDescent="0.2">
      <c r="C330" s="2" t="s">
        <v>3224</v>
      </c>
    </row>
    <row r="331" spans="3:3" x14ac:dyDescent="0.2">
      <c r="C331" s="2" t="s">
        <v>3222</v>
      </c>
    </row>
    <row r="332" spans="3:3" x14ac:dyDescent="0.2">
      <c r="C332" s="2" t="s">
        <v>3223</v>
      </c>
    </row>
    <row r="333" spans="3:3" x14ac:dyDescent="0.2">
      <c r="C333" s="2" t="s">
        <v>3403</v>
      </c>
    </row>
    <row r="334" spans="3:3" x14ac:dyDescent="0.2">
      <c r="C334" s="2" t="s">
        <v>3257</v>
      </c>
    </row>
    <row r="335" spans="3:3" x14ac:dyDescent="0.2">
      <c r="C335" s="2" t="s">
        <v>3213</v>
      </c>
    </row>
    <row r="336" spans="3:3" x14ac:dyDescent="0.2">
      <c r="C336" s="2" t="s">
        <v>3247</v>
      </c>
    </row>
    <row r="337" spans="3:3" x14ac:dyDescent="0.2">
      <c r="C337" s="2" t="s">
        <v>3205</v>
      </c>
    </row>
    <row r="338" spans="3:3" x14ac:dyDescent="0.2">
      <c r="C338" s="2" t="s">
        <v>3250</v>
      </c>
    </row>
    <row r="339" spans="3:3" x14ac:dyDescent="0.2">
      <c r="C339" s="2" t="s">
        <v>3191</v>
      </c>
    </row>
    <row r="340" spans="3:3" x14ac:dyDescent="0.2">
      <c r="C340" s="2" t="s">
        <v>3193</v>
      </c>
    </row>
    <row r="341" spans="3:3" x14ac:dyDescent="0.2">
      <c r="C341" s="2" t="s">
        <v>3188</v>
      </c>
    </row>
    <row r="342" spans="3:3" x14ac:dyDescent="0.2">
      <c r="C342" s="2" t="s">
        <v>3248</v>
      </c>
    </row>
    <row r="343" spans="3:3" x14ac:dyDescent="0.2">
      <c r="C343" s="2" t="s">
        <v>3199</v>
      </c>
    </row>
    <row r="344" spans="3:3" x14ac:dyDescent="0.2">
      <c r="C344" s="2" t="s">
        <v>3198</v>
      </c>
    </row>
    <row r="345" spans="3:3" x14ac:dyDescent="0.2">
      <c r="C345" s="2" t="s">
        <v>3129</v>
      </c>
    </row>
    <row r="346" spans="3:3" x14ac:dyDescent="0.2">
      <c r="C346" s="2" t="s">
        <v>3174</v>
      </c>
    </row>
    <row r="347" spans="3:3" x14ac:dyDescent="0.2">
      <c r="C347" s="2" t="s">
        <v>3126</v>
      </c>
    </row>
    <row r="348" spans="3:3" x14ac:dyDescent="0.2">
      <c r="C348" s="2" t="s">
        <v>3103</v>
      </c>
    </row>
    <row r="349" spans="3:3" x14ac:dyDescent="0.2">
      <c r="C349" s="2" t="s">
        <v>3123</v>
      </c>
    </row>
    <row r="350" spans="3:3" x14ac:dyDescent="0.2">
      <c r="C350" s="2" t="s">
        <v>3110</v>
      </c>
    </row>
    <row r="351" spans="3:3" x14ac:dyDescent="0.2">
      <c r="C351" s="2" t="s">
        <v>3163</v>
      </c>
    </row>
    <row r="352" spans="3:3" x14ac:dyDescent="0.2">
      <c r="C352" s="2" t="s">
        <v>3200</v>
      </c>
    </row>
    <row r="353" spans="3:3" x14ac:dyDescent="0.2">
      <c r="C353" s="2" t="s">
        <v>3187</v>
      </c>
    </row>
    <row r="354" spans="3:3" x14ac:dyDescent="0.2">
      <c r="C354" s="2" t="s">
        <v>3106</v>
      </c>
    </row>
    <row r="355" spans="3:3" x14ac:dyDescent="0.2">
      <c r="C355" s="2" t="s">
        <v>3107</v>
      </c>
    </row>
    <row r="356" spans="3:3" x14ac:dyDescent="0.2">
      <c r="C356" s="2" t="s">
        <v>3113</v>
      </c>
    </row>
    <row r="357" spans="3:3" x14ac:dyDescent="0.2">
      <c r="C357" s="2" t="s">
        <v>3112</v>
      </c>
    </row>
    <row r="358" spans="3:3" x14ac:dyDescent="0.2">
      <c r="C358" s="2" t="s">
        <v>3119</v>
      </c>
    </row>
    <row r="359" spans="3:3" x14ac:dyDescent="0.2">
      <c r="C359" s="2" t="s">
        <v>3196</v>
      </c>
    </row>
    <row r="360" spans="3:3" x14ac:dyDescent="0.2">
      <c r="C360" s="2" t="s">
        <v>3139</v>
      </c>
    </row>
    <row r="361" spans="3:3" x14ac:dyDescent="0.2">
      <c r="C361" s="2" t="s">
        <v>3135</v>
      </c>
    </row>
    <row r="362" spans="3:3" x14ac:dyDescent="0.2">
      <c r="C362" s="2" t="s">
        <v>3140</v>
      </c>
    </row>
    <row r="363" spans="3:3" x14ac:dyDescent="0.2">
      <c r="C363" s="2" t="s">
        <v>3130</v>
      </c>
    </row>
    <row r="364" spans="3:3" x14ac:dyDescent="0.2">
      <c r="C364" s="2" t="s">
        <v>3142</v>
      </c>
    </row>
    <row r="365" spans="3:3" x14ac:dyDescent="0.2">
      <c r="C365" s="2" t="s">
        <v>3143</v>
      </c>
    </row>
    <row r="366" spans="3:3" x14ac:dyDescent="0.2">
      <c r="C366" s="2" t="s">
        <v>3109</v>
      </c>
    </row>
    <row r="367" spans="3:3" x14ac:dyDescent="0.2">
      <c r="C367" s="2" t="s">
        <v>3157</v>
      </c>
    </row>
    <row r="368" spans="3:3" x14ac:dyDescent="0.2">
      <c r="C368" s="2" t="s">
        <v>3235</v>
      </c>
    </row>
    <row r="369" spans="3:3" x14ac:dyDescent="0.2">
      <c r="C369" s="2" t="s">
        <v>3167</v>
      </c>
    </row>
    <row r="370" spans="3:3" x14ac:dyDescent="0.2">
      <c r="C370" s="2" t="s">
        <v>3095</v>
      </c>
    </row>
    <row r="371" spans="3:3" x14ac:dyDescent="0.2">
      <c r="C371" s="2" t="s">
        <v>3025</v>
      </c>
    </row>
    <row r="372" spans="3:3" x14ac:dyDescent="0.2">
      <c r="C372" s="2" t="s">
        <v>3183</v>
      </c>
    </row>
    <row r="373" spans="3:3" x14ac:dyDescent="0.2">
      <c r="C373" s="2" t="s">
        <v>3152</v>
      </c>
    </row>
    <row r="374" spans="3:3" x14ac:dyDescent="0.2">
      <c r="C374" s="2" t="s">
        <v>3138</v>
      </c>
    </row>
    <row r="375" spans="3:3" x14ac:dyDescent="0.2">
      <c r="C375" s="2" t="s">
        <v>3124</v>
      </c>
    </row>
    <row r="376" spans="3:3" x14ac:dyDescent="0.2">
      <c r="C376" s="2" t="s">
        <v>3153</v>
      </c>
    </row>
    <row r="377" spans="3:3" x14ac:dyDescent="0.2">
      <c r="C377" s="2" t="s">
        <v>3147</v>
      </c>
    </row>
    <row r="378" spans="3:3" x14ac:dyDescent="0.2">
      <c r="C378" s="2" t="s">
        <v>3111</v>
      </c>
    </row>
    <row r="379" spans="3:3" x14ac:dyDescent="0.2">
      <c r="C379" s="2" t="s">
        <v>3134</v>
      </c>
    </row>
    <row r="380" spans="3:3" x14ac:dyDescent="0.2">
      <c r="C380" s="2" t="s">
        <v>3145</v>
      </c>
    </row>
    <row r="381" spans="3:3" x14ac:dyDescent="0.2">
      <c r="C381" s="2" t="s">
        <v>3117</v>
      </c>
    </row>
    <row r="382" spans="3:3" x14ac:dyDescent="0.2">
      <c r="C382" s="2" t="s">
        <v>3154</v>
      </c>
    </row>
    <row r="383" spans="3:3" x14ac:dyDescent="0.2">
      <c r="C383" s="2" t="s">
        <v>3181</v>
      </c>
    </row>
    <row r="384" spans="3:3" x14ac:dyDescent="0.2">
      <c r="C384" s="2" t="s">
        <v>3030</v>
      </c>
    </row>
    <row r="385" spans="3:3" x14ac:dyDescent="0.2">
      <c r="C385" s="2" t="s">
        <v>3073</v>
      </c>
    </row>
    <row r="386" spans="3:3" x14ac:dyDescent="0.2">
      <c r="C386" s="2" t="s">
        <v>3029</v>
      </c>
    </row>
    <row r="387" spans="3:3" x14ac:dyDescent="0.2">
      <c r="C387" s="2" t="s">
        <v>3038</v>
      </c>
    </row>
    <row r="388" spans="3:3" x14ac:dyDescent="0.2">
      <c r="C388" s="2" t="s">
        <v>3085</v>
      </c>
    </row>
    <row r="389" spans="3:3" x14ac:dyDescent="0.2">
      <c r="C389" s="2" t="s">
        <v>3054</v>
      </c>
    </row>
    <row r="390" spans="3:3" x14ac:dyDescent="0.2">
      <c r="C390" s="2" t="s">
        <v>3040</v>
      </c>
    </row>
    <row r="391" spans="3:3" x14ac:dyDescent="0.2">
      <c r="C391" s="2" t="s">
        <v>3078</v>
      </c>
    </row>
    <row r="392" spans="3:3" x14ac:dyDescent="0.2">
      <c r="C392" s="2" t="s">
        <v>3059</v>
      </c>
    </row>
    <row r="393" spans="3:3" x14ac:dyDescent="0.2">
      <c r="C393" s="2" t="s">
        <v>3028</v>
      </c>
    </row>
    <row r="394" spans="3:3" x14ac:dyDescent="0.2">
      <c r="C394" s="2" t="s">
        <v>3166</v>
      </c>
    </row>
    <row r="395" spans="3:3" x14ac:dyDescent="0.2">
      <c r="C395" s="2" t="s">
        <v>3097</v>
      </c>
    </row>
    <row r="396" spans="3:3" x14ac:dyDescent="0.2">
      <c r="C396" s="2" t="s">
        <v>3172</v>
      </c>
    </row>
    <row r="397" spans="3:3" x14ac:dyDescent="0.2">
      <c r="C397" s="2" t="s">
        <v>3175</v>
      </c>
    </row>
    <row r="398" spans="3:3" x14ac:dyDescent="0.2">
      <c r="C398" s="2" t="s">
        <v>3079</v>
      </c>
    </row>
    <row r="399" spans="3:3" x14ac:dyDescent="0.2">
      <c r="C399" s="2" t="s">
        <v>3056</v>
      </c>
    </row>
    <row r="400" spans="3:3" x14ac:dyDescent="0.2">
      <c r="C400" s="2" t="s">
        <v>3048</v>
      </c>
    </row>
    <row r="401" spans="3:3" x14ac:dyDescent="0.2">
      <c r="C401" s="2" t="s">
        <v>3083</v>
      </c>
    </row>
    <row r="402" spans="3:3" x14ac:dyDescent="0.2">
      <c r="C402" s="2" t="s">
        <v>3060</v>
      </c>
    </row>
    <row r="403" spans="3:3" x14ac:dyDescent="0.2">
      <c r="C403" s="2" t="s">
        <v>3076</v>
      </c>
    </row>
    <row r="404" spans="3:3" x14ac:dyDescent="0.2">
      <c r="C404" s="2" t="s">
        <v>3069</v>
      </c>
    </row>
    <row r="405" spans="3:3" x14ac:dyDescent="0.2">
      <c r="C405" s="2" t="s">
        <v>3080</v>
      </c>
    </row>
    <row r="406" spans="3:3" x14ac:dyDescent="0.2">
      <c r="C406" s="2" t="s">
        <v>3074</v>
      </c>
    </row>
    <row r="407" spans="3:3" x14ac:dyDescent="0.2">
      <c r="C407" s="2" t="s">
        <v>3070</v>
      </c>
    </row>
    <row r="408" spans="3:3" x14ac:dyDescent="0.2">
      <c r="C408" s="2" t="s">
        <v>3072</v>
      </c>
    </row>
    <row r="409" spans="3:3" x14ac:dyDescent="0.2">
      <c r="C409" s="2" t="s">
        <v>3067</v>
      </c>
    </row>
    <row r="410" spans="3:3" x14ac:dyDescent="0.2">
      <c r="C410" s="2" t="s">
        <v>3063</v>
      </c>
    </row>
    <row r="411" spans="3:3" x14ac:dyDescent="0.2">
      <c r="C411" s="2" t="s">
        <v>3049</v>
      </c>
    </row>
    <row r="412" spans="3:3" x14ac:dyDescent="0.2">
      <c r="C412" s="2" t="s">
        <v>3718</v>
      </c>
    </row>
    <row r="413" spans="3:3" x14ac:dyDescent="0.2">
      <c r="C413" s="2" t="s">
        <v>3719</v>
      </c>
    </row>
    <row r="414" spans="3:3" x14ac:dyDescent="0.2">
      <c r="C414" s="2" t="s">
        <v>3720</v>
      </c>
    </row>
    <row r="415" spans="3:3" x14ac:dyDescent="0.2">
      <c r="C415" s="2" t="s">
        <v>3721</v>
      </c>
    </row>
    <row r="416" spans="3:3" x14ac:dyDescent="0.2">
      <c r="C416" s="2" t="s">
        <v>3722</v>
      </c>
    </row>
    <row r="417" spans="3:3" x14ac:dyDescent="0.2">
      <c r="C417" s="2" t="s">
        <v>3723</v>
      </c>
    </row>
    <row r="418" spans="3:3" x14ac:dyDescent="0.2">
      <c r="C418" s="2" t="s">
        <v>3724</v>
      </c>
    </row>
    <row r="419" spans="3:3" x14ac:dyDescent="0.2">
      <c r="C419" s="2" t="s">
        <v>3725</v>
      </c>
    </row>
    <row r="420" spans="3:3" x14ac:dyDescent="0.2">
      <c r="C420" s="2" t="s">
        <v>3726</v>
      </c>
    </row>
    <row r="421" spans="3:3" x14ac:dyDescent="0.2">
      <c r="C421" s="2" t="s">
        <v>3727</v>
      </c>
    </row>
    <row r="422" spans="3:3" x14ac:dyDescent="0.2">
      <c r="C422" s="2" t="s">
        <v>3728</v>
      </c>
    </row>
    <row r="423" spans="3:3" x14ac:dyDescent="0.2">
      <c r="C423" s="2" t="s">
        <v>3729</v>
      </c>
    </row>
    <row r="424" spans="3:3" x14ac:dyDescent="0.2">
      <c r="C424" s="2" t="s">
        <v>3730</v>
      </c>
    </row>
    <row r="425" spans="3:3" x14ac:dyDescent="0.2">
      <c r="C425" s="2" t="s">
        <v>3731</v>
      </c>
    </row>
    <row r="426" spans="3:3" x14ac:dyDescent="0.2">
      <c r="C426" s="2" t="s">
        <v>3732</v>
      </c>
    </row>
    <row r="427" spans="3:3" x14ac:dyDescent="0.2">
      <c r="C427" s="2" t="s">
        <v>3733</v>
      </c>
    </row>
    <row r="428" spans="3:3" x14ac:dyDescent="0.2">
      <c r="C428" s="2" t="s">
        <v>3734</v>
      </c>
    </row>
    <row r="429" spans="3:3" x14ac:dyDescent="0.2">
      <c r="C429" s="2" t="s">
        <v>3735</v>
      </c>
    </row>
    <row r="430" spans="3:3" x14ac:dyDescent="0.2">
      <c r="C430" s="2" t="s">
        <v>3736</v>
      </c>
    </row>
    <row r="431" spans="3:3" x14ac:dyDescent="0.2">
      <c r="C431" s="2" t="s">
        <v>3737</v>
      </c>
    </row>
    <row r="432" spans="3:3" x14ac:dyDescent="0.2">
      <c r="C432" s="2" t="s">
        <v>3738</v>
      </c>
    </row>
    <row r="433" spans="3:3" x14ac:dyDescent="0.2">
      <c r="C433" s="2" t="s">
        <v>3739</v>
      </c>
    </row>
    <row r="434" spans="3:3" x14ac:dyDescent="0.2">
      <c r="C434" s="2" t="s">
        <v>3740</v>
      </c>
    </row>
    <row r="435" spans="3:3" x14ac:dyDescent="0.2">
      <c r="C435" s="2" t="s">
        <v>3741</v>
      </c>
    </row>
    <row r="436" spans="3:3" x14ac:dyDescent="0.2">
      <c r="C436" s="2" t="s">
        <v>3742</v>
      </c>
    </row>
    <row r="437" spans="3:3" x14ac:dyDescent="0.2">
      <c r="C437" s="2" t="s">
        <v>3743</v>
      </c>
    </row>
    <row r="438" spans="3:3" x14ac:dyDescent="0.2">
      <c r="C438" s="2" t="s">
        <v>3744</v>
      </c>
    </row>
    <row r="439" spans="3:3" x14ac:dyDescent="0.2">
      <c r="C439" s="2" t="s">
        <v>3745</v>
      </c>
    </row>
    <row r="440" spans="3:3" x14ac:dyDescent="0.2">
      <c r="C440" s="2" t="s">
        <v>3746</v>
      </c>
    </row>
    <row r="441" spans="3:3" x14ac:dyDescent="0.2">
      <c r="C441" s="2" t="s">
        <v>3747</v>
      </c>
    </row>
    <row r="442" spans="3:3" x14ac:dyDescent="0.2">
      <c r="C442" s="2" t="s">
        <v>3748</v>
      </c>
    </row>
    <row r="443" spans="3:3" x14ac:dyDescent="0.2">
      <c r="C443" s="2" t="s">
        <v>3749</v>
      </c>
    </row>
    <row r="444" spans="3:3" x14ac:dyDescent="0.2">
      <c r="C444" s="2" t="s">
        <v>3750</v>
      </c>
    </row>
    <row r="445" spans="3:3" x14ac:dyDescent="0.2">
      <c r="C445" s="2" t="s">
        <v>3751</v>
      </c>
    </row>
    <row r="446" spans="3:3" x14ac:dyDescent="0.2">
      <c r="C446" s="2" t="s">
        <v>3752</v>
      </c>
    </row>
    <row r="447" spans="3:3" x14ac:dyDescent="0.2">
      <c r="C447" s="2" t="s">
        <v>3753</v>
      </c>
    </row>
    <row r="448" spans="3:3" x14ac:dyDescent="0.2">
      <c r="C448" s="2" t="s">
        <v>3754</v>
      </c>
    </row>
    <row r="449" spans="3:3" x14ac:dyDescent="0.2">
      <c r="C449" s="2" t="s">
        <v>3755</v>
      </c>
    </row>
    <row r="450" spans="3:3" x14ac:dyDescent="0.2">
      <c r="C450" s="2" t="s">
        <v>3756</v>
      </c>
    </row>
    <row r="451" spans="3:3" x14ac:dyDescent="0.2">
      <c r="C451" s="2" t="s">
        <v>3757</v>
      </c>
    </row>
    <row r="452" spans="3:3" x14ac:dyDescent="0.2">
      <c r="C452" s="2" t="s">
        <v>3758</v>
      </c>
    </row>
    <row r="453" spans="3:3" x14ac:dyDescent="0.2">
      <c r="C453" s="2" t="s">
        <v>3759</v>
      </c>
    </row>
    <row r="454" spans="3:3" x14ac:dyDescent="0.2">
      <c r="C454" s="2" t="s">
        <v>3760</v>
      </c>
    </row>
    <row r="455" spans="3:3" x14ac:dyDescent="0.2">
      <c r="C455" s="2" t="s">
        <v>3761</v>
      </c>
    </row>
    <row r="456" spans="3:3" x14ac:dyDescent="0.2">
      <c r="C456" s="2" t="s">
        <v>3762</v>
      </c>
    </row>
    <row r="457" spans="3:3" x14ac:dyDescent="0.2">
      <c r="C457" s="2" t="s">
        <v>3763</v>
      </c>
    </row>
    <row r="458" spans="3:3" x14ac:dyDescent="0.2">
      <c r="C458" s="2" t="s">
        <v>3764</v>
      </c>
    </row>
    <row r="459" spans="3:3" x14ac:dyDescent="0.2">
      <c r="C459" s="2" t="s">
        <v>3765</v>
      </c>
    </row>
    <row r="460" spans="3:3" x14ac:dyDescent="0.2">
      <c r="C460" s="2" t="s">
        <v>3766</v>
      </c>
    </row>
    <row r="461" spans="3:3" x14ac:dyDescent="0.2">
      <c r="C461" s="2" t="s">
        <v>3767</v>
      </c>
    </row>
    <row r="462" spans="3:3" x14ac:dyDescent="0.2">
      <c r="C462" s="2" t="s">
        <v>3768</v>
      </c>
    </row>
    <row r="463" spans="3:3" x14ac:dyDescent="0.2">
      <c r="C463" s="2" t="s">
        <v>3769</v>
      </c>
    </row>
    <row r="464" spans="3:3" x14ac:dyDescent="0.2">
      <c r="C464" s="2" t="s">
        <v>3770</v>
      </c>
    </row>
    <row r="465" spans="3:3" x14ac:dyDescent="0.2">
      <c r="C465" s="2" t="s">
        <v>3771</v>
      </c>
    </row>
    <row r="466" spans="3:3" x14ac:dyDescent="0.2">
      <c r="C466" s="2" t="s">
        <v>3772</v>
      </c>
    </row>
    <row r="467" spans="3:3" x14ac:dyDescent="0.2">
      <c r="C467" s="2" t="s">
        <v>3773</v>
      </c>
    </row>
    <row r="468" spans="3:3" x14ac:dyDescent="0.2">
      <c r="C468" s="2" t="s">
        <v>3774</v>
      </c>
    </row>
    <row r="469" spans="3:3" x14ac:dyDescent="0.2">
      <c r="C469" s="2" t="s">
        <v>3775</v>
      </c>
    </row>
    <row r="470" spans="3:3" x14ac:dyDescent="0.2">
      <c r="C470" s="2" t="s">
        <v>3776</v>
      </c>
    </row>
    <row r="471" spans="3:3" x14ac:dyDescent="0.2">
      <c r="C471" s="2" t="s">
        <v>3777</v>
      </c>
    </row>
    <row r="472" spans="3:3" x14ac:dyDescent="0.2">
      <c r="C472" s="2" t="s">
        <v>3778</v>
      </c>
    </row>
    <row r="473" spans="3:3" x14ac:dyDescent="0.2">
      <c r="C473" s="2" t="s">
        <v>3779</v>
      </c>
    </row>
    <row r="474" spans="3:3" x14ac:dyDescent="0.2">
      <c r="C474" s="2" t="s">
        <v>3780</v>
      </c>
    </row>
    <row r="475" spans="3:3" x14ac:dyDescent="0.2">
      <c r="C475" s="2" t="s">
        <v>3781</v>
      </c>
    </row>
    <row r="476" spans="3:3" x14ac:dyDescent="0.2">
      <c r="C476" s="2" t="s">
        <v>3782</v>
      </c>
    </row>
    <row r="477" spans="3:3" x14ac:dyDescent="0.2">
      <c r="C477" s="2" t="s">
        <v>3783</v>
      </c>
    </row>
    <row r="478" spans="3:3" x14ac:dyDescent="0.2">
      <c r="C478" s="2" t="s">
        <v>3784</v>
      </c>
    </row>
    <row r="479" spans="3:3" x14ac:dyDescent="0.2">
      <c r="C479" s="2" t="s">
        <v>3785</v>
      </c>
    </row>
    <row r="480" spans="3:3" x14ac:dyDescent="0.2">
      <c r="C480" s="2" t="s">
        <v>3786</v>
      </c>
    </row>
    <row r="481" spans="3:3" x14ac:dyDescent="0.2">
      <c r="C481" s="2" t="s">
        <v>3787</v>
      </c>
    </row>
    <row r="482" spans="3:3" x14ac:dyDescent="0.2">
      <c r="C482" s="2" t="s">
        <v>3788</v>
      </c>
    </row>
    <row r="483" spans="3:3" x14ac:dyDescent="0.2">
      <c r="C483" s="2" t="s">
        <v>3789</v>
      </c>
    </row>
    <row r="484" spans="3:3" x14ac:dyDescent="0.2">
      <c r="C484" s="2" t="s">
        <v>3790</v>
      </c>
    </row>
    <row r="485" spans="3:3" x14ac:dyDescent="0.2">
      <c r="C485" s="2" t="s">
        <v>3791</v>
      </c>
    </row>
    <row r="486" spans="3:3" x14ac:dyDescent="0.2">
      <c r="C486" s="2" t="s">
        <v>3792</v>
      </c>
    </row>
    <row r="487" spans="3:3" x14ac:dyDescent="0.2">
      <c r="C487" s="2" t="s">
        <v>3372</v>
      </c>
    </row>
    <row r="488" spans="3:3" x14ac:dyDescent="0.2">
      <c r="C488" s="2" t="s">
        <v>3400</v>
      </c>
    </row>
    <row r="489" spans="3:3" x14ac:dyDescent="0.2">
      <c r="C489" s="2" t="s">
        <v>3793</v>
      </c>
    </row>
    <row r="490" spans="3:3" x14ac:dyDescent="0.2">
      <c r="C490" s="2" t="s">
        <v>3397</v>
      </c>
    </row>
    <row r="491" spans="3:3" x14ac:dyDescent="0.2">
      <c r="C491" s="2" t="s">
        <v>3398</v>
      </c>
    </row>
    <row r="492" spans="3:3" x14ac:dyDescent="0.2">
      <c r="C492" s="2" t="s">
        <v>3395</v>
      </c>
    </row>
    <row r="493" spans="3:3" x14ac:dyDescent="0.2">
      <c r="C493" s="2" t="s">
        <v>3381</v>
      </c>
    </row>
    <row r="494" spans="3:3" x14ac:dyDescent="0.2">
      <c r="C494" s="2" t="s">
        <v>3794</v>
      </c>
    </row>
    <row r="495" spans="3:3" x14ac:dyDescent="0.2">
      <c r="C495" s="2" t="s">
        <v>3396</v>
      </c>
    </row>
    <row r="496" spans="3:3" x14ac:dyDescent="0.2">
      <c r="C496" s="2" t="s">
        <v>3795</v>
      </c>
    </row>
    <row r="497" spans="3:3" x14ac:dyDescent="0.2">
      <c r="C497" s="2" t="s">
        <v>3796</v>
      </c>
    </row>
    <row r="498" spans="3:3" x14ac:dyDescent="0.2">
      <c r="C498" s="2" t="s">
        <v>3401</v>
      </c>
    </row>
    <row r="499" spans="3:3" x14ac:dyDescent="0.2">
      <c r="C499" s="2" t="s">
        <v>3797</v>
      </c>
    </row>
    <row r="500" spans="3:3" x14ac:dyDescent="0.2">
      <c r="C500" s="2" t="s">
        <v>3360</v>
      </c>
    </row>
    <row r="501" spans="3:3" x14ac:dyDescent="0.2">
      <c r="C501" s="2" t="s">
        <v>3378</v>
      </c>
    </row>
    <row r="502" spans="3:3" x14ac:dyDescent="0.2">
      <c r="C502" s="2" t="s">
        <v>3370</v>
      </c>
    </row>
    <row r="503" spans="3:3" x14ac:dyDescent="0.2">
      <c r="C503" s="2" t="s">
        <v>3380</v>
      </c>
    </row>
    <row r="504" spans="3:3" x14ac:dyDescent="0.2">
      <c r="C504" s="2" t="s">
        <v>3392</v>
      </c>
    </row>
    <row r="505" spans="3:3" x14ac:dyDescent="0.2">
      <c r="C505" s="2" t="s">
        <v>3363</v>
      </c>
    </row>
    <row r="506" spans="3:3" x14ac:dyDescent="0.2">
      <c r="C506" s="2" t="s">
        <v>3369</v>
      </c>
    </row>
    <row r="507" spans="3:3" x14ac:dyDescent="0.2">
      <c r="C507" s="2" t="s">
        <v>3361</v>
      </c>
    </row>
    <row r="508" spans="3:3" x14ac:dyDescent="0.2">
      <c r="C508" s="2" t="s">
        <v>3376</v>
      </c>
    </row>
    <row r="509" spans="3:3" x14ac:dyDescent="0.2">
      <c r="C509" s="2" t="s">
        <v>3347</v>
      </c>
    </row>
    <row r="510" spans="3:3" x14ac:dyDescent="0.2">
      <c r="C510" s="2" t="s">
        <v>3336</v>
      </c>
    </row>
    <row r="511" spans="3:3" x14ac:dyDescent="0.2">
      <c r="C511" s="2" t="s">
        <v>3310</v>
      </c>
    </row>
    <row r="512" spans="3:3" x14ac:dyDescent="0.2">
      <c r="C512" s="2" t="s">
        <v>3297</v>
      </c>
    </row>
    <row r="513" spans="3:3" x14ac:dyDescent="0.2">
      <c r="C513" s="2" t="s">
        <v>3337</v>
      </c>
    </row>
    <row r="514" spans="3:3" x14ac:dyDescent="0.2">
      <c r="C514" s="2" t="s">
        <v>3334</v>
      </c>
    </row>
    <row r="515" spans="3:3" x14ac:dyDescent="0.2">
      <c r="C515" s="2" t="s">
        <v>3300</v>
      </c>
    </row>
    <row r="516" spans="3:3" x14ac:dyDescent="0.2">
      <c r="C516" s="2" t="s">
        <v>3303</v>
      </c>
    </row>
    <row r="517" spans="3:3" x14ac:dyDescent="0.2">
      <c r="C517" s="2" t="s">
        <v>3364</v>
      </c>
    </row>
    <row r="518" spans="3:3" x14ac:dyDescent="0.2">
      <c r="C518" s="2" t="s">
        <v>3355</v>
      </c>
    </row>
    <row r="519" spans="3:3" x14ac:dyDescent="0.2">
      <c r="C519" s="2" t="s">
        <v>3354</v>
      </c>
    </row>
    <row r="520" spans="3:3" x14ac:dyDescent="0.2">
      <c r="C520" s="2" t="s">
        <v>3349</v>
      </c>
    </row>
    <row r="521" spans="3:3" x14ac:dyDescent="0.2">
      <c r="C521" s="2" t="s">
        <v>3344</v>
      </c>
    </row>
    <row r="522" spans="3:3" x14ac:dyDescent="0.2">
      <c r="C522" s="2" t="s">
        <v>3385</v>
      </c>
    </row>
    <row r="523" spans="3:3" x14ac:dyDescent="0.2">
      <c r="C523" s="2" t="s">
        <v>3388</v>
      </c>
    </row>
    <row r="524" spans="3:3" x14ac:dyDescent="0.2">
      <c r="C524" s="2" t="s">
        <v>3357</v>
      </c>
    </row>
    <row r="525" spans="3:3" x14ac:dyDescent="0.2">
      <c r="C525" s="2" t="s">
        <v>3387</v>
      </c>
    </row>
    <row r="526" spans="3:3" x14ac:dyDescent="0.2">
      <c r="C526" s="2" t="s">
        <v>3315</v>
      </c>
    </row>
    <row r="527" spans="3:3" x14ac:dyDescent="0.2">
      <c r="C527" s="2" t="s">
        <v>3324</v>
      </c>
    </row>
    <row r="528" spans="3:3" x14ac:dyDescent="0.2">
      <c r="C528" s="2" t="s">
        <v>3316</v>
      </c>
    </row>
    <row r="529" spans="3:3" x14ac:dyDescent="0.2">
      <c r="C529" s="2" t="s">
        <v>3319</v>
      </c>
    </row>
    <row r="530" spans="3:3" x14ac:dyDescent="0.2">
      <c r="C530" s="2" t="s">
        <v>3342</v>
      </c>
    </row>
    <row r="531" spans="3:3" x14ac:dyDescent="0.2">
      <c r="C531" s="2" t="s">
        <v>3284</v>
      </c>
    </row>
    <row r="532" spans="3:3" x14ac:dyDescent="0.2">
      <c r="C532" s="2" t="s">
        <v>3286</v>
      </c>
    </row>
    <row r="533" spans="3:3" x14ac:dyDescent="0.2">
      <c r="C533" s="2" t="s">
        <v>3323</v>
      </c>
    </row>
    <row r="534" spans="3:3" x14ac:dyDescent="0.2">
      <c r="C534" s="2" t="s">
        <v>3329</v>
      </c>
    </row>
    <row r="535" spans="3:3" x14ac:dyDescent="0.2">
      <c r="C535" s="2" t="s">
        <v>3283</v>
      </c>
    </row>
    <row r="536" spans="3:3" x14ac:dyDescent="0.2">
      <c r="C536" s="2" t="s">
        <v>3285</v>
      </c>
    </row>
    <row r="537" spans="3:3" x14ac:dyDescent="0.2">
      <c r="C537" s="2" t="s">
        <v>3292</v>
      </c>
    </row>
    <row r="538" spans="3:3" x14ac:dyDescent="0.2">
      <c r="C538" s="2" t="s">
        <v>3294</v>
      </c>
    </row>
    <row r="539" spans="3:3" x14ac:dyDescent="0.2">
      <c r="C539" s="2" t="s">
        <v>3267</v>
      </c>
    </row>
    <row r="540" spans="3:3" x14ac:dyDescent="0.2">
      <c r="C540" s="2" t="s">
        <v>3270</v>
      </c>
    </row>
    <row r="541" spans="3:3" x14ac:dyDescent="0.2">
      <c r="C541" s="2" t="s">
        <v>3321</v>
      </c>
    </row>
    <row r="542" spans="3:3" x14ac:dyDescent="0.2">
      <c r="C542" s="2" t="s">
        <v>3271</v>
      </c>
    </row>
    <row r="543" spans="3:3" x14ac:dyDescent="0.2">
      <c r="C543" s="2" t="s">
        <v>3263</v>
      </c>
    </row>
    <row r="544" spans="3:3" x14ac:dyDescent="0.2">
      <c r="C544" s="2" t="s">
        <v>3238</v>
      </c>
    </row>
    <row r="545" spans="3:3" x14ac:dyDescent="0.2">
      <c r="C545" s="2" t="s">
        <v>3258</v>
      </c>
    </row>
    <row r="546" spans="3:3" x14ac:dyDescent="0.2">
      <c r="C546" s="2" t="s">
        <v>3241</v>
      </c>
    </row>
    <row r="547" spans="3:3" x14ac:dyDescent="0.2">
      <c r="C547" s="2" t="s">
        <v>3245</v>
      </c>
    </row>
    <row r="548" spans="3:3" x14ac:dyDescent="0.2">
      <c r="C548" s="2" t="s">
        <v>3239</v>
      </c>
    </row>
    <row r="549" spans="3:3" x14ac:dyDescent="0.2">
      <c r="C549" s="2" t="s">
        <v>3332</v>
      </c>
    </row>
    <row r="550" spans="3:3" x14ac:dyDescent="0.2">
      <c r="C550" s="2" t="s">
        <v>3343</v>
      </c>
    </row>
    <row r="551" spans="3:3" x14ac:dyDescent="0.2">
      <c r="C551" s="2" t="s">
        <v>3330</v>
      </c>
    </row>
    <row r="552" spans="3:3" x14ac:dyDescent="0.2">
      <c r="C552" s="2" t="s">
        <v>3278</v>
      </c>
    </row>
    <row r="553" spans="3:3" x14ac:dyDescent="0.2">
      <c r="C553" s="2" t="s">
        <v>3326</v>
      </c>
    </row>
    <row r="554" spans="3:3" x14ac:dyDescent="0.2">
      <c r="C554" s="2" t="s">
        <v>3312</v>
      </c>
    </row>
    <row r="555" spans="3:3" x14ac:dyDescent="0.2">
      <c r="C555" s="2" t="s">
        <v>3313</v>
      </c>
    </row>
    <row r="556" spans="3:3" x14ac:dyDescent="0.2">
      <c r="C556" s="2" t="s">
        <v>3305</v>
      </c>
    </row>
    <row r="557" spans="3:3" x14ac:dyDescent="0.2">
      <c r="C557" s="2" t="s">
        <v>3276</v>
      </c>
    </row>
    <row r="558" spans="3:3" x14ac:dyDescent="0.2">
      <c r="C558" s="2" t="s">
        <v>3308</v>
      </c>
    </row>
    <row r="559" spans="3:3" x14ac:dyDescent="0.2">
      <c r="C559" s="2" t="s">
        <v>3279</v>
      </c>
    </row>
    <row r="560" spans="3:3" x14ac:dyDescent="0.2">
      <c r="C560" s="2" t="s">
        <v>3311</v>
      </c>
    </row>
    <row r="561" spans="3:3" x14ac:dyDescent="0.2">
      <c r="C561" s="2" t="s">
        <v>3708</v>
      </c>
    </row>
    <row r="562" spans="3:3" x14ac:dyDescent="0.2">
      <c r="C562" s="2" t="s">
        <v>3295</v>
      </c>
    </row>
    <row r="563" spans="3:3" x14ac:dyDescent="0.2">
      <c r="C563" s="2" t="s">
        <v>3272</v>
      </c>
    </row>
    <row r="564" spans="3:3" x14ac:dyDescent="0.2">
      <c r="C564" s="2" t="s">
        <v>3296</v>
      </c>
    </row>
    <row r="565" spans="3:3" x14ac:dyDescent="0.2">
      <c r="C565" s="2" t="s">
        <v>3281</v>
      </c>
    </row>
    <row r="566" spans="3:3" x14ac:dyDescent="0.2">
      <c r="C566" s="2" t="s">
        <v>3260</v>
      </c>
    </row>
    <row r="567" spans="3:3" x14ac:dyDescent="0.2">
      <c r="C567" s="2" t="s">
        <v>3264</v>
      </c>
    </row>
    <row r="568" spans="3:3" x14ac:dyDescent="0.2">
      <c r="C568" s="2" t="s">
        <v>3240</v>
      </c>
    </row>
    <row r="569" spans="3:3" x14ac:dyDescent="0.2">
      <c r="C569" s="2" t="s">
        <v>3228</v>
      </c>
    </row>
    <row r="570" spans="3:3" x14ac:dyDescent="0.2">
      <c r="C570" s="2" t="s">
        <v>3226</v>
      </c>
    </row>
    <row r="571" spans="3:3" x14ac:dyDescent="0.2">
      <c r="C571" s="2" t="s">
        <v>3209</v>
      </c>
    </row>
    <row r="572" spans="3:3" x14ac:dyDescent="0.2">
      <c r="C572" s="2" t="s">
        <v>3220</v>
      </c>
    </row>
    <row r="573" spans="3:3" x14ac:dyDescent="0.2">
      <c r="C573" s="2" t="s">
        <v>3229</v>
      </c>
    </row>
    <row r="574" spans="3:3" x14ac:dyDescent="0.2">
      <c r="C574" s="2" t="s">
        <v>3231</v>
      </c>
    </row>
    <row r="575" spans="3:3" x14ac:dyDescent="0.2">
      <c r="C575" s="2" t="s">
        <v>3307</v>
      </c>
    </row>
    <row r="576" spans="3:3" x14ac:dyDescent="0.2">
      <c r="C576" s="2" t="s">
        <v>3208</v>
      </c>
    </row>
    <row r="577" spans="3:3" x14ac:dyDescent="0.2">
      <c r="C577" s="2" t="s">
        <v>3215</v>
      </c>
    </row>
    <row r="578" spans="3:3" x14ac:dyDescent="0.2">
      <c r="C578" s="2" t="s">
        <v>3210</v>
      </c>
    </row>
    <row r="579" spans="3:3" x14ac:dyDescent="0.2">
      <c r="C579" s="2" t="s">
        <v>3211</v>
      </c>
    </row>
    <row r="580" spans="3:3" x14ac:dyDescent="0.2">
      <c r="C580" s="2" t="s">
        <v>3216</v>
      </c>
    </row>
    <row r="581" spans="3:3" x14ac:dyDescent="0.2">
      <c r="C581" s="2" t="s">
        <v>3212</v>
      </c>
    </row>
    <row r="582" spans="3:3" x14ac:dyDescent="0.2">
      <c r="C582" s="2" t="s">
        <v>3217</v>
      </c>
    </row>
    <row r="583" spans="3:3" x14ac:dyDescent="0.2">
      <c r="C583" s="2" t="s">
        <v>3202</v>
      </c>
    </row>
    <row r="584" spans="3:3" x14ac:dyDescent="0.2">
      <c r="C584" s="2" t="s">
        <v>3203</v>
      </c>
    </row>
    <row r="585" spans="3:3" x14ac:dyDescent="0.2">
      <c r="C585" s="2" t="s">
        <v>3255</v>
      </c>
    </row>
    <row r="586" spans="3:3" x14ac:dyDescent="0.2">
      <c r="C586" s="2" t="s">
        <v>3262</v>
      </c>
    </row>
    <row r="587" spans="3:3" x14ac:dyDescent="0.2">
      <c r="C587" s="2" t="s">
        <v>3253</v>
      </c>
    </row>
    <row r="588" spans="3:3" x14ac:dyDescent="0.2">
      <c r="C588" s="2" t="s">
        <v>3195</v>
      </c>
    </row>
    <row r="589" spans="3:3" x14ac:dyDescent="0.2">
      <c r="C589" s="2" t="s">
        <v>3234</v>
      </c>
    </row>
    <row r="590" spans="3:3" x14ac:dyDescent="0.2">
      <c r="C590" s="2" t="s">
        <v>3206</v>
      </c>
    </row>
    <row r="591" spans="3:3" x14ac:dyDescent="0.2">
      <c r="C591" s="2" t="s">
        <v>3207</v>
      </c>
    </row>
    <row r="592" spans="3:3" x14ac:dyDescent="0.2">
      <c r="C592" s="2" t="s">
        <v>3251</v>
      </c>
    </row>
    <row r="593" spans="3:3" x14ac:dyDescent="0.2">
      <c r="C593" s="2" t="s">
        <v>3237</v>
      </c>
    </row>
    <row r="594" spans="3:3" x14ac:dyDescent="0.2">
      <c r="C594" s="2" t="s">
        <v>3232</v>
      </c>
    </row>
    <row r="595" spans="3:3" x14ac:dyDescent="0.2">
      <c r="C595" s="2" t="s">
        <v>3192</v>
      </c>
    </row>
    <row r="596" spans="3:3" x14ac:dyDescent="0.2">
      <c r="C596" s="2" t="s">
        <v>3178</v>
      </c>
    </row>
    <row r="597" spans="3:3" x14ac:dyDescent="0.2">
      <c r="C597" s="2" t="s">
        <v>3236</v>
      </c>
    </row>
    <row r="598" spans="3:3" x14ac:dyDescent="0.2">
      <c r="C598" s="2" t="s">
        <v>3194</v>
      </c>
    </row>
    <row r="599" spans="3:3" x14ac:dyDescent="0.2">
      <c r="C599" s="2" t="s">
        <v>3249</v>
      </c>
    </row>
    <row r="600" spans="3:3" x14ac:dyDescent="0.2">
      <c r="C600" s="2" t="s">
        <v>3252</v>
      </c>
    </row>
    <row r="601" spans="3:3" x14ac:dyDescent="0.2">
      <c r="C601" s="2" t="s">
        <v>3204</v>
      </c>
    </row>
    <row r="602" spans="3:3" x14ac:dyDescent="0.2">
      <c r="C602" s="2" t="s">
        <v>3186</v>
      </c>
    </row>
    <row r="603" spans="3:3" x14ac:dyDescent="0.2">
      <c r="C603" s="2" t="s">
        <v>3189</v>
      </c>
    </row>
    <row r="604" spans="3:3" x14ac:dyDescent="0.2">
      <c r="C604" s="2" t="s">
        <v>3185</v>
      </c>
    </row>
    <row r="605" spans="3:3" x14ac:dyDescent="0.2">
      <c r="C605" s="2" t="s">
        <v>3102</v>
      </c>
    </row>
    <row r="606" spans="3:3" x14ac:dyDescent="0.2">
      <c r="C606" s="2" t="s">
        <v>3177</v>
      </c>
    </row>
    <row r="607" spans="3:3" x14ac:dyDescent="0.2">
      <c r="C607" s="2" t="s">
        <v>3173</v>
      </c>
    </row>
    <row r="608" spans="3:3" x14ac:dyDescent="0.2">
      <c r="C608" s="2" t="s">
        <v>3176</v>
      </c>
    </row>
    <row r="609" spans="3:3" x14ac:dyDescent="0.2">
      <c r="C609" s="2" t="s">
        <v>3104</v>
      </c>
    </row>
    <row r="610" spans="3:3" x14ac:dyDescent="0.2">
      <c r="C610" s="2" t="s">
        <v>3132</v>
      </c>
    </row>
    <row r="611" spans="3:3" x14ac:dyDescent="0.2">
      <c r="C611" s="2" t="s">
        <v>3121</v>
      </c>
    </row>
    <row r="612" spans="3:3" x14ac:dyDescent="0.2">
      <c r="C612" s="2" t="s">
        <v>3146</v>
      </c>
    </row>
    <row r="613" spans="3:3" x14ac:dyDescent="0.2">
      <c r="C613" s="2" t="s">
        <v>3137</v>
      </c>
    </row>
    <row r="614" spans="3:3" x14ac:dyDescent="0.2">
      <c r="C614" s="2" t="s">
        <v>3161</v>
      </c>
    </row>
    <row r="615" spans="3:3" x14ac:dyDescent="0.2">
      <c r="C615" s="2" t="s">
        <v>3149</v>
      </c>
    </row>
    <row r="616" spans="3:3" x14ac:dyDescent="0.2">
      <c r="C616" s="2" t="s">
        <v>3118</v>
      </c>
    </row>
    <row r="617" spans="3:3" x14ac:dyDescent="0.2">
      <c r="C617" s="2" t="s">
        <v>3197</v>
      </c>
    </row>
    <row r="618" spans="3:3" x14ac:dyDescent="0.2">
      <c r="C618" s="2" t="s">
        <v>3201</v>
      </c>
    </row>
    <row r="619" spans="3:3" x14ac:dyDescent="0.2">
      <c r="C619" s="2" t="s">
        <v>3233</v>
      </c>
    </row>
    <row r="620" spans="3:3" x14ac:dyDescent="0.2">
      <c r="C620" s="2" t="s">
        <v>3141</v>
      </c>
    </row>
    <row r="621" spans="3:3" x14ac:dyDescent="0.2">
      <c r="C621" s="2" t="s">
        <v>3159</v>
      </c>
    </row>
    <row r="622" spans="3:3" x14ac:dyDescent="0.2">
      <c r="C622" s="2" t="s">
        <v>3170</v>
      </c>
    </row>
    <row r="623" spans="3:3" x14ac:dyDescent="0.2">
      <c r="C623" s="2" t="s">
        <v>3089</v>
      </c>
    </row>
    <row r="624" spans="3:3" x14ac:dyDescent="0.2">
      <c r="C624" s="2" t="s">
        <v>3105</v>
      </c>
    </row>
    <row r="625" spans="3:3" x14ac:dyDescent="0.2">
      <c r="C625" s="2" t="s">
        <v>3160</v>
      </c>
    </row>
    <row r="626" spans="3:3" x14ac:dyDescent="0.2">
      <c r="C626" s="2" t="s">
        <v>3158</v>
      </c>
    </row>
    <row r="627" spans="3:3" x14ac:dyDescent="0.2">
      <c r="C627" s="2" t="s">
        <v>3136</v>
      </c>
    </row>
    <row r="628" spans="3:3" x14ac:dyDescent="0.2">
      <c r="C628" s="2" t="s">
        <v>3180</v>
      </c>
    </row>
    <row r="629" spans="3:3" x14ac:dyDescent="0.2">
      <c r="C629" s="2" t="s">
        <v>3150</v>
      </c>
    </row>
    <row r="630" spans="3:3" x14ac:dyDescent="0.2">
      <c r="C630" s="2" t="s">
        <v>3190</v>
      </c>
    </row>
    <row r="631" spans="3:3" x14ac:dyDescent="0.2">
      <c r="C631" s="2" t="s">
        <v>3131</v>
      </c>
    </row>
    <row r="632" spans="3:3" x14ac:dyDescent="0.2">
      <c r="C632" s="2" t="s">
        <v>3034</v>
      </c>
    </row>
    <row r="633" spans="3:3" x14ac:dyDescent="0.2">
      <c r="C633" s="2" t="s">
        <v>3182</v>
      </c>
    </row>
    <row r="634" spans="3:3" x14ac:dyDescent="0.2">
      <c r="C634" s="2" t="s">
        <v>3033</v>
      </c>
    </row>
    <row r="635" spans="3:3" x14ac:dyDescent="0.2">
      <c r="C635" s="2" t="s">
        <v>3090</v>
      </c>
    </row>
    <row r="636" spans="3:3" x14ac:dyDescent="0.2">
      <c r="C636" s="2" t="s">
        <v>3055</v>
      </c>
    </row>
    <row r="637" spans="3:3" x14ac:dyDescent="0.2">
      <c r="C637" s="2" t="s">
        <v>3068</v>
      </c>
    </row>
    <row r="638" spans="3:3" x14ac:dyDescent="0.2">
      <c r="C638" s="2" t="s">
        <v>3042</v>
      </c>
    </row>
    <row r="639" spans="3:3" x14ac:dyDescent="0.2">
      <c r="C639" s="2" t="s">
        <v>3171</v>
      </c>
    </row>
    <row r="640" spans="3:3" x14ac:dyDescent="0.2">
      <c r="C640" s="2" t="s">
        <v>3164</v>
      </c>
    </row>
    <row r="641" spans="3:3" x14ac:dyDescent="0.2">
      <c r="C641" s="2" t="s">
        <v>3027</v>
      </c>
    </row>
    <row r="642" spans="3:3" x14ac:dyDescent="0.2">
      <c r="C642" s="2" t="s">
        <v>3114</v>
      </c>
    </row>
    <row r="643" spans="3:3" x14ac:dyDescent="0.2">
      <c r="C643" s="2" t="s">
        <v>3122</v>
      </c>
    </row>
    <row r="644" spans="3:3" x14ac:dyDescent="0.2">
      <c r="C644" s="2" t="s">
        <v>3184</v>
      </c>
    </row>
    <row r="645" spans="3:3" x14ac:dyDescent="0.2">
      <c r="C645" s="2" t="s">
        <v>3116</v>
      </c>
    </row>
    <row r="646" spans="3:3" x14ac:dyDescent="0.2">
      <c r="C646" s="2" t="s">
        <v>3115</v>
      </c>
    </row>
    <row r="647" spans="3:3" x14ac:dyDescent="0.2">
      <c r="C647" s="2" t="s">
        <v>3127</v>
      </c>
    </row>
    <row r="648" spans="3:3" x14ac:dyDescent="0.2">
      <c r="C648" s="2" t="s">
        <v>3144</v>
      </c>
    </row>
    <row r="649" spans="3:3" x14ac:dyDescent="0.2">
      <c r="C649" s="2" t="s">
        <v>3162</v>
      </c>
    </row>
    <row r="650" spans="3:3" x14ac:dyDescent="0.2">
      <c r="C650" s="2" t="s">
        <v>3086</v>
      </c>
    </row>
    <row r="651" spans="3:3" x14ac:dyDescent="0.2">
      <c r="C651" s="2" t="s">
        <v>3096</v>
      </c>
    </row>
    <row r="652" spans="3:3" x14ac:dyDescent="0.2">
      <c r="C652" s="2" t="s">
        <v>3057</v>
      </c>
    </row>
    <row r="653" spans="3:3" x14ac:dyDescent="0.2">
      <c r="C653" s="2" t="s">
        <v>3047</v>
      </c>
    </row>
    <row r="654" spans="3:3" x14ac:dyDescent="0.2">
      <c r="C654" s="2" t="s">
        <v>3125</v>
      </c>
    </row>
    <row r="655" spans="3:3" x14ac:dyDescent="0.2">
      <c r="C655" s="2" t="s">
        <v>3077</v>
      </c>
    </row>
    <row r="656" spans="3:3" x14ac:dyDescent="0.2">
      <c r="C656" s="2" t="s">
        <v>3065</v>
      </c>
    </row>
    <row r="657" spans="3:3" x14ac:dyDescent="0.2">
      <c r="C657" s="2" t="s">
        <v>3066</v>
      </c>
    </row>
    <row r="658" spans="3:3" x14ac:dyDescent="0.2">
      <c r="C658" s="2" t="s">
        <v>3151</v>
      </c>
    </row>
    <row r="659" spans="3:3" x14ac:dyDescent="0.2">
      <c r="C659" s="2" t="s">
        <v>3148</v>
      </c>
    </row>
    <row r="660" spans="3:3" x14ac:dyDescent="0.2">
      <c r="C660" s="2" t="s">
        <v>3075</v>
      </c>
    </row>
    <row r="661" spans="3:3" x14ac:dyDescent="0.2">
      <c r="C661" s="2" t="s">
        <v>3053</v>
      </c>
    </row>
    <row r="662" spans="3:3" x14ac:dyDescent="0.2">
      <c r="C662" s="2" t="s">
        <v>3120</v>
      </c>
    </row>
    <row r="663" spans="3:3" x14ac:dyDescent="0.2">
      <c r="C663" s="2" t="s">
        <v>3156</v>
      </c>
    </row>
    <row r="664" spans="3:3" x14ac:dyDescent="0.2">
      <c r="C664" s="2" t="s">
        <v>3058</v>
      </c>
    </row>
    <row r="665" spans="3:3" x14ac:dyDescent="0.2">
      <c r="C665" s="2" t="s">
        <v>3064</v>
      </c>
    </row>
    <row r="666" spans="3:3" x14ac:dyDescent="0.2">
      <c r="C666" s="2" t="s">
        <v>3061</v>
      </c>
    </row>
    <row r="667" spans="3:3" x14ac:dyDescent="0.2">
      <c r="C667" s="2" t="s">
        <v>3039</v>
      </c>
    </row>
    <row r="668" spans="3:3" x14ac:dyDescent="0.2">
      <c r="C668" s="2" t="s">
        <v>3052</v>
      </c>
    </row>
    <row r="669" spans="3:3" x14ac:dyDescent="0.2">
      <c r="C669" s="2" t="s">
        <v>3168</v>
      </c>
    </row>
    <row r="670" spans="3:3" x14ac:dyDescent="0.2">
      <c r="C670" s="2" t="s">
        <v>3041</v>
      </c>
    </row>
    <row r="671" spans="3:3" x14ac:dyDescent="0.2">
      <c r="C671" s="2" t="s">
        <v>3071</v>
      </c>
    </row>
    <row r="672" spans="3:3" x14ac:dyDescent="0.2">
      <c r="C672" s="2" t="s">
        <v>3045</v>
      </c>
    </row>
    <row r="673" spans="3:3" x14ac:dyDescent="0.2">
      <c r="C673" s="2" t="s">
        <v>3050</v>
      </c>
    </row>
    <row r="674" spans="3:3" x14ac:dyDescent="0.2">
      <c r="C674" s="2" t="s">
        <v>3165</v>
      </c>
    </row>
    <row r="675" spans="3:3" x14ac:dyDescent="0.2">
      <c r="C675" s="2" t="s">
        <v>3087</v>
      </c>
    </row>
    <row r="676" spans="3:3" x14ac:dyDescent="0.2">
      <c r="C676" s="2" t="s">
        <v>3081</v>
      </c>
    </row>
    <row r="677" spans="3:3" x14ac:dyDescent="0.2">
      <c r="C677" s="2" t="s">
        <v>3093</v>
      </c>
    </row>
    <row r="678" spans="3:3" x14ac:dyDescent="0.2">
      <c r="C678" s="2" t="s">
        <v>3099</v>
      </c>
    </row>
    <row r="679" spans="3:3" x14ac:dyDescent="0.2">
      <c r="C679" s="2" t="s">
        <v>3026</v>
      </c>
    </row>
    <row r="680" spans="3:3" x14ac:dyDescent="0.2">
      <c r="C680" s="2" t="s">
        <v>3035</v>
      </c>
    </row>
    <row r="681" spans="3:3" x14ac:dyDescent="0.2">
      <c r="C681" s="2" t="s">
        <v>3798</v>
      </c>
    </row>
    <row r="682" spans="3:3" x14ac:dyDescent="0.2">
      <c r="C682" s="2" t="s">
        <v>3032</v>
      </c>
    </row>
    <row r="683" spans="3:3" x14ac:dyDescent="0.2">
      <c r="C683" s="2" t="s">
        <v>3084</v>
      </c>
    </row>
    <row r="684" spans="3:3" x14ac:dyDescent="0.2">
      <c r="C684" s="2" t="s">
        <v>3051</v>
      </c>
    </row>
    <row r="685" spans="3:3" x14ac:dyDescent="0.2">
      <c r="C685" s="2" t="s">
        <v>3043</v>
      </c>
    </row>
    <row r="686" spans="3:3" x14ac:dyDescent="0.2">
      <c r="C686" s="2" t="s">
        <v>3799</v>
      </c>
    </row>
    <row r="687" spans="3:3" x14ac:dyDescent="0.2">
      <c r="C687" s="2" t="s">
        <v>3169</v>
      </c>
    </row>
    <row r="688" spans="3:3" x14ac:dyDescent="0.2">
      <c r="C688" s="2" t="s">
        <v>3800</v>
      </c>
    </row>
    <row r="689" spans="3:3" x14ac:dyDescent="0.2">
      <c r="C689" s="2" t="s">
        <v>3088</v>
      </c>
    </row>
    <row r="690" spans="3:3" x14ac:dyDescent="0.2">
      <c r="C690" s="2" t="s">
        <v>3801</v>
      </c>
    </row>
    <row r="691" spans="3:3" x14ac:dyDescent="0.2">
      <c r="C691" s="2" t="s">
        <v>3094</v>
      </c>
    </row>
    <row r="692" spans="3:3" x14ac:dyDescent="0.2">
      <c r="C692" s="2" t="s">
        <v>3092</v>
      </c>
    </row>
    <row r="693" spans="3:3" x14ac:dyDescent="0.2">
      <c r="C693" s="2" t="s">
        <v>3082</v>
      </c>
    </row>
    <row r="694" spans="3:3" x14ac:dyDescent="0.2">
      <c r="C694" s="2" t="s">
        <v>3091</v>
      </c>
    </row>
    <row r="695" spans="3:3" x14ac:dyDescent="0.2">
      <c r="C695" s="2" t="s">
        <v>3062</v>
      </c>
    </row>
    <row r="696" spans="3:3" x14ac:dyDescent="0.2">
      <c r="C696" s="2" t="s">
        <v>3046</v>
      </c>
    </row>
    <row r="697" spans="3:3" x14ac:dyDescent="0.2">
      <c r="C697" s="2" t="s">
        <v>3031</v>
      </c>
    </row>
    <row r="698" spans="3:3" x14ac:dyDescent="0.2">
      <c r="C698" s="2" t="s">
        <v>3802</v>
      </c>
    </row>
    <row r="699" spans="3:3" x14ac:dyDescent="0.2">
      <c r="C699" s="2" t="s">
        <v>3098</v>
      </c>
    </row>
    <row r="700" spans="3:3" x14ac:dyDescent="0.2">
      <c r="C700" s="2" t="s">
        <v>3803</v>
      </c>
    </row>
    <row r="701" spans="3:3" x14ac:dyDescent="0.2">
      <c r="C701" s="2" t="s">
        <v>3036</v>
      </c>
    </row>
    <row r="702" spans="3:3" x14ac:dyDescent="0.2">
      <c r="C702" s="2" t="s">
        <v>3100</v>
      </c>
    </row>
    <row r="703" spans="3:3" x14ac:dyDescent="0.2">
      <c r="C703" s="2" t="s">
        <v>3804</v>
      </c>
    </row>
    <row r="704" spans="3:3" x14ac:dyDescent="0.2">
      <c r="C704" s="2" t="s">
        <v>3805</v>
      </c>
    </row>
    <row r="705" spans="3:3" x14ac:dyDescent="0.2">
      <c r="C705" s="2" t="s">
        <v>3101</v>
      </c>
    </row>
    <row r="706" spans="3:3" x14ac:dyDescent="0.2">
      <c r="C706" s="2" t="s">
        <v>3806</v>
      </c>
    </row>
    <row r="707" spans="3:3" x14ac:dyDescent="0.2">
      <c r="C707" s="2" t="s">
        <v>3807</v>
      </c>
    </row>
    <row r="708" spans="3:3" x14ac:dyDescent="0.2">
      <c r="C708" s="2" t="s">
        <v>3037</v>
      </c>
    </row>
    <row r="709" spans="3:3" x14ac:dyDescent="0.2">
      <c r="C709" s="2" t="s">
        <v>3808</v>
      </c>
    </row>
    <row r="710" spans="3:3" x14ac:dyDescent="0.2">
      <c r="C710" s="2" t="s">
        <v>3809</v>
      </c>
    </row>
    <row r="711" spans="3:3" x14ac:dyDescent="0.2">
      <c r="C711" s="2" t="s">
        <v>3810</v>
      </c>
    </row>
    <row r="712" spans="3:3" x14ac:dyDescent="0.2">
      <c r="C712" s="2" t="s">
        <v>3811</v>
      </c>
    </row>
    <row r="713" spans="3:3" x14ac:dyDescent="0.2">
      <c r="C713" s="2" t="s">
        <v>3812</v>
      </c>
    </row>
    <row r="714" spans="3:3" x14ac:dyDescent="0.2">
      <c r="C714" s="2" t="s">
        <v>3813</v>
      </c>
    </row>
    <row r="715" spans="3:3" x14ac:dyDescent="0.2">
      <c r="C715" s="2" t="s">
        <v>3814</v>
      </c>
    </row>
    <row r="716" spans="3:3" x14ac:dyDescent="0.2">
      <c r="C716" s="2" t="s">
        <v>3815</v>
      </c>
    </row>
    <row r="717" spans="3:3" x14ac:dyDescent="0.2">
      <c r="C717" s="2" t="s">
        <v>3816</v>
      </c>
    </row>
    <row r="718" spans="3:3" x14ac:dyDescent="0.2">
      <c r="C718" s="2" t="s">
        <v>3817</v>
      </c>
    </row>
    <row r="719" spans="3:3" x14ac:dyDescent="0.2">
      <c r="C719" s="2" t="s">
        <v>3818</v>
      </c>
    </row>
    <row r="720" spans="3:3" x14ac:dyDescent="0.2">
      <c r="C720" s="2" t="s">
        <v>3819</v>
      </c>
    </row>
    <row r="721" spans="3:3" x14ac:dyDescent="0.2">
      <c r="C721" s="2" t="s">
        <v>3820</v>
      </c>
    </row>
    <row r="722" spans="3:3" x14ac:dyDescent="0.2">
      <c r="C722" s="2" t="s">
        <v>3821</v>
      </c>
    </row>
    <row r="723" spans="3:3" x14ac:dyDescent="0.2">
      <c r="C723" s="2" t="s">
        <v>3822</v>
      </c>
    </row>
    <row r="724" spans="3:3" x14ac:dyDescent="0.2">
      <c r="C724" s="2" t="s">
        <v>3823</v>
      </c>
    </row>
    <row r="725" spans="3:3" x14ac:dyDescent="0.2">
      <c r="C725" s="2" t="s">
        <v>3824</v>
      </c>
    </row>
    <row r="726" spans="3:3" x14ac:dyDescent="0.2">
      <c r="C726" s="2" t="s">
        <v>3825</v>
      </c>
    </row>
    <row r="727" spans="3:3" x14ac:dyDescent="0.2">
      <c r="C727" s="2" t="s">
        <v>3826</v>
      </c>
    </row>
    <row r="728" spans="3:3" x14ac:dyDescent="0.2">
      <c r="C728" s="2" t="s">
        <v>3827</v>
      </c>
    </row>
    <row r="729" spans="3:3" x14ac:dyDescent="0.2">
      <c r="C729" s="2" t="s">
        <v>3828</v>
      </c>
    </row>
    <row r="730" spans="3:3" x14ac:dyDescent="0.2">
      <c r="C730" s="2" t="s">
        <v>3829</v>
      </c>
    </row>
    <row r="731" spans="3:3" x14ac:dyDescent="0.2">
      <c r="C731" s="2" t="s">
        <v>3830</v>
      </c>
    </row>
    <row r="732" spans="3:3" x14ac:dyDescent="0.2">
      <c r="C732" s="2" t="s">
        <v>3831</v>
      </c>
    </row>
    <row r="733" spans="3:3" x14ac:dyDescent="0.2">
      <c r="C733" s="2" t="s">
        <v>3832</v>
      </c>
    </row>
    <row r="734" spans="3:3" x14ac:dyDescent="0.2">
      <c r="C734" s="2" t="s">
        <v>3833</v>
      </c>
    </row>
    <row r="735" spans="3:3" x14ac:dyDescent="0.2">
      <c r="C735" s="2" t="s">
        <v>3834</v>
      </c>
    </row>
    <row r="736" spans="3:3" x14ac:dyDescent="0.2">
      <c r="C736" s="2" t="s">
        <v>3835</v>
      </c>
    </row>
    <row r="737" spans="3:3" x14ac:dyDescent="0.2">
      <c r="C737" s="2" t="s">
        <v>3836</v>
      </c>
    </row>
    <row r="738" spans="3:3" x14ac:dyDescent="0.2">
      <c r="C738" s="2" t="s">
        <v>3837</v>
      </c>
    </row>
    <row r="739" spans="3:3" x14ac:dyDescent="0.2">
      <c r="C739" s="2" t="s">
        <v>3838</v>
      </c>
    </row>
    <row r="740" spans="3:3" x14ac:dyDescent="0.2">
      <c r="C740" s="2" t="s">
        <v>3839</v>
      </c>
    </row>
    <row r="741" spans="3:3" x14ac:dyDescent="0.2">
      <c r="C741" s="2" t="s">
        <v>3840</v>
      </c>
    </row>
    <row r="742" spans="3:3" x14ac:dyDescent="0.2">
      <c r="C742" s="2" t="s">
        <v>3841</v>
      </c>
    </row>
    <row r="743" spans="3:3" x14ac:dyDescent="0.2">
      <c r="C743" s="2" t="s">
        <v>3842</v>
      </c>
    </row>
    <row r="744" spans="3:3" x14ac:dyDescent="0.2">
      <c r="C744" s="2" t="s">
        <v>3843</v>
      </c>
    </row>
    <row r="745" spans="3:3" x14ac:dyDescent="0.2">
      <c r="C745" s="2" t="s">
        <v>3844</v>
      </c>
    </row>
    <row r="746" spans="3:3" x14ac:dyDescent="0.2">
      <c r="C746" s="2" t="s">
        <v>3845</v>
      </c>
    </row>
    <row r="747" spans="3:3" x14ac:dyDescent="0.2">
      <c r="C747" s="2" t="s">
        <v>3846</v>
      </c>
    </row>
    <row r="748" spans="3:3" x14ac:dyDescent="0.2">
      <c r="C748" s="2" t="s">
        <v>3847</v>
      </c>
    </row>
    <row r="749" spans="3:3" x14ac:dyDescent="0.2">
      <c r="C749" s="2" t="s">
        <v>3848</v>
      </c>
    </row>
    <row r="750" spans="3:3" x14ac:dyDescent="0.2">
      <c r="C750" s="2" t="s">
        <v>3849</v>
      </c>
    </row>
    <row r="751" spans="3:3" x14ac:dyDescent="0.2">
      <c r="C751" s="2" t="s">
        <v>3850</v>
      </c>
    </row>
    <row r="752" spans="3:3" x14ac:dyDescent="0.2">
      <c r="C752" s="2" t="s">
        <v>3851</v>
      </c>
    </row>
    <row r="753" spans="3:3" x14ac:dyDescent="0.2">
      <c r="C753" s="2" t="s">
        <v>3852</v>
      </c>
    </row>
    <row r="754" spans="3:3" x14ac:dyDescent="0.2">
      <c r="C754" s="2" t="s">
        <v>3853</v>
      </c>
    </row>
    <row r="755" spans="3:3" x14ac:dyDescent="0.2">
      <c r="C755" s="2" t="s">
        <v>3854</v>
      </c>
    </row>
    <row r="756" spans="3:3" x14ac:dyDescent="0.2">
      <c r="C756" s="2" t="s">
        <v>3855</v>
      </c>
    </row>
    <row r="757" spans="3:3" x14ac:dyDescent="0.2">
      <c r="C757" s="2" t="s">
        <v>3856</v>
      </c>
    </row>
    <row r="758" spans="3:3" x14ac:dyDescent="0.2">
      <c r="C758" s="2" t="s">
        <v>3857</v>
      </c>
    </row>
    <row r="759" spans="3:3" x14ac:dyDescent="0.2">
      <c r="C759" s="2" t="s">
        <v>3858</v>
      </c>
    </row>
    <row r="760" spans="3:3" x14ac:dyDescent="0.2">
      <c r="C760" s="2" t="s">
        <v>3859</v>
      </c>
    </row>
    <row r="761" spans="3:3" x14ac:dyDescent="0.2">
      <c r="C761" s="2" t="s">
        <v>3860</v>
      </c>
    </row>
    <row r="762" spans="3:3" x14ac:dyDescent="0.2">
      <c r="C762" s="2" t="s">
        <v>3861</v>
      </c>
    </row>
    <row r="763" spans="3:3" x14ac:dyDescent="0.2">
      <c r="C763" s="2" t="s">
        <v>3862</v>
      </c>
    </row>
    <row r="764" spans="3:3" x14ac:dyDescent="0.2">
      <c r="C764" s="2" t="s">
        <v>3863</v>
      </c>
    </row>
    <row r="765" spans="3:3" x14ac:dyDescent="0.2">
      <c r="C765" s="2" t="s">
        <v>3864</v>
      </c>
    </row>
    <row r="766" spans="3:3" x14ac:dyDescent="0.2">
      <c r="C766" s="2" t="s">
        <v>3865</v>
      </c>
    </row>
    <row r="767" spans="3:3" x14ac:dyDescent="0.2">
      <c r="C767" s="2" t="s">
        <v>3866</v>
      </c>
    </row>
    <row r="768" spans="3:3" x14ac:dyDescent="0.2">
      <c r="C768" s="2" t="s">
        <v>3867</v>
      </c>
    </row>
    <row r="769" spans="3:3" x14ac:dyDescent="0.2">
      <c r="C769" s="2" t="s">
        <v>3868</v>
      </c>
    </row>
    <row r="770" spans="3:3" x14ac:dyDescent="0.2">
      <c r="C770" s="2" t="s">
        <v>3869</v>
      </c>
    </row>
    <row r="771" spans="3:3" x14ac:dyDescent="0.2">
      <c r="C771" s="2" t="s">
        <v>3870</v>
      </c>
    </row>
    <row r="772" spans="3:3" x14ac:dyDescent="0.2">
      <c r="C772" s="2" t="s">
        <v>3871</v>
      </c>
    </row>
    <row r="773" spans="3:3" x14ac:dyDescent="0.2">
      <c r="C773" s="2" t="s">
        <v>3872</v>
      </c>
    </row>
    <row r="774" spans="3:3" x14ac:dyDescent="0.2">
      <c r="C774" s="2" t="s">
        <v>3873</v>
      </c>
    </row>
    <row r="775" spans="3:3" x14ac:dyDescent="0.2">
      <c r="C775" s="2" t="s">
        <v>3874</v>
      </c>
    </row>
    <row r="776" spans="3:3" x14ac:dyDescent="0.2">
      <c r="C776" s="2" t="s">
        <v>3875</v>
      </c>
    </row>
    <row r="777" spans="3:3" x14ac:dyDescent="0.2">
      <c r="C777" s="2" t="s">
        <v>3876</v>
      </c>
    </row>
    <row r="778" spans="3:3" x14ac:dyDescent="0.2">
      <c r="C778" s="2" t="s">
        <v>3877</v>
      </c>
    </row>
    <row r="779" spans="3:3" x14ac:dyDescent="0.2">
      <c r="C779" s="2" t="s">
        <v>3878</v>
      </c>
    </row>
    <row r="780" spans="3:3" x14ac:dyDescent="0.2">
      <c r="C780" s="2" t="s">
        <v>3879</v>
      </c>
    </row>
    <row r="781" spans="3:3" x14ac:dyDescent="0.2">
      <c r="C781" s="2" t="s">
        <v>3880</v>
      </c>
    </row>
    <row r="782" spans="3:3" x14ac:dyDescent="0.2">
      <c r="C782" s="2" t="s">
        <v>3881</v>
      </c>
    </row>
    <row r="783" spans="3:3" x14ac:dyDescent="0.2">
      <c r="C783" s="2" t="s">
        <v>3882</v>
      </c>
    </row>
    <row r="784" spans="3:3" x14ac:dyDescent="0.2">
      <c r="C784" s="2" t="s">
        <v>3883</v>
      </c>
    </row>
    <row r="785" spans="3:3" x14ac:dyDescent="0.2">
      <c r="C785" s="2" t="s">
        <v>3884</v>
      </c>
    </row>
    <row r="786" spans="3:3" x14ac:dyDescent="0.2">
      <c r="C786" s="2" t="s">
        <v>3885</v>
      </c>
    </row>
    <row r="787" spans="3:3" x14ac:dyDescent="0.2">
      <c r="C787" s="2" t="s">
        <v>3886</v>
      </c>
    </row>
    <row r="788" spans="3:3" x14ac:dyDescent="0.2">
      <c r="C788" s="2" t="s">
        <v>3887</v>
      </c>
    </row>
    <row r="789" spans="3:3" x14ac:dyDescent="0.2">
      <c r="C789" s="2" t="s">
        <v>3888</v>
      </c>
    </row>
    <row r="790" spans="3:3" x14ac:dyDescent="0.2">
      <c r="C790" s="2" t="s">
        <v>3889</v>
      </c>
    </row>
    <row r="791" spans="3:3" x14ac:dyDescent="0.2">
      <c r="C791" s="2" t="s">
        <v>3890</v>
      </c>
    </row>
    <row r="792" spans="3:3" x14ac:dyDescent="0.2">
      <c r="C792" s="2" t="s">
        <v>3891</v>
      </c>
    </row>
    <row r="793" spans="3:3" x14ac:dyDescent="0.2">
      <c r="C793" s="2" t="s">
        <v>3892</v>
      </c>
    </row>
    <row r="794" spans="3:3" x14ac:dyDescent="0.2">
      <c r="C794" s="2" t="s">
        <v>3893</v>
      </c>
    </row>
    <row r="795" spans="3:3" x14ac:dyDescent="0.2">
      <c r="C795" s="2" t="s">
        <v>3894</v>
      </c>
    </row>
    <row r="796" spans="3:3" x14ac:dyDescent="0.2">
      <c r="C796" s="2" t="s">
        <v>3895</v>
      </c>
    </row>
    <row r="797" spans="3:3" x14ac:dyDescent="0.2">
      <c r="C797" s="2" t="s">
        <v>3896</v>
      </c>
    </row>
    <row r="798" spans="3:3" x14ac:dyDescent="0.2">
      <c r="C798" s="2" t="s">
        <v>3897</v>
      </c>
    </row>
    <row r="799" spans="3:3" x14ac:dyDescent="0.2">
      <c r="C799" s="2" t="s">
        <v>3898</v>
      </c>
    </row>
    <row r="800" spans="3:3" x14ac:dyDescent="0.2">
      <c r="C800" s="2" t="s">
        <v>3899</v>
      </c>
    </row>
    <row r="801" spans="3:3" x14ac:dyDescent="0.2">
      <c r="C801" s="2" t="s">
        <v>3900</v>
      </c>
    </row>
    <row r="802" spans="3:3" x14ac:dyDescent="0.2">
      <c r="C802" s="2" t="s">
        <v>3901</v>
      </c>
    </row>
    <row r="803" spans="3:3" x14ac:dyDescent="0.2">
      <c r="C803" s="2" t="s">
        <v>3902</v>
      </c>
    </row>
    <row r="804" spans="3:3" x14ac:dyDescent="0.2">
      <c r="C804" s="2" t="s">
        <v>3377</v>
      </c>
    </row>
    <row r="805" spans="3:3" x14ac:dyDescent="0.2">
      <c r="C805" s="2" t="s">
        <v>3275</v>
      </c>
    </row>
    <row r="806" spans="3:3" x14ac:dyDescent="0.2">
      <c r="C806" s="2" t="s">
        <v>3044</v>
      </c>
    </row>
    <row r="807" spans="3:3" x14ac:dyDescent="0.2">
      <c r="C807" s="2" t="s">
        <v>3903</v>
      </c>
    </row>
    <row r="808" spans="3:3" x14ac:dyDescent="0.2">
      <c r="C808" s="2" t="s">
        <v>3904</v>
      </c>
    </row>
    <row r="809" spans="3:3" x14ac:dyDescent="0.2">
      <c r="C809" s="2" t="s">
        <v>3905</v>
      </c>
    </row>
    <row r="810" spans="3:3" x14ac:dyDescent="0.2">
      <c r="C810" s="2" t="s">
        <v>3108</v>
      </c>
    </row>
    <row r="811" spans="3:3" x14ac:dyDescent="0.2">
      <c r="C811" s="2" t="s">
        <v>3155</v>
      </c>
    </row>
    <row r="812" spans="3:3" x14ac:dyDescent="0.2">
      <c r="C812" s="2" t="s">
        <v>3906</v>
      </c>
    </row>
    <row r="813" spans="3:3" x14ac:dyDescent="0.2">
      <c r="C813" s="2" t="s">
        <v>3907</v>
      </c>
    </row>
    <row r="814" spans="3:3" x14ac:dyDescent="0.2">
      <c r="C814" s="2" t="s">
        <v>3908</v>
      </c>
    </row>
    <row r="815" spans="3:3" x14ac:dyDescent="0.2">
      <c r="C815" s="2" t="s">
        <v>3128</v>
      </c>
    </row>
    <row r="816" spans="3:3" x14ac:dyDescent="0.2">
      <c r="C816" s="2" t="s">
        <v>3179</v>
      </c>
    </row>
    <row r="817" spans="3:3" x14ac:dyDescent="0.2">
      <c r="C817" s="2" t="s">
        <v>3225</v>
      </c>
    </row>
    <row r="818" spans="3:3" x14ac:dyDescent="0.2">
      <c r="C818" s="2" t="s">
        <v>3219</v>
      </c>
    </row>
    <row r="819" spans="3:3" x14ac:dyDescent="0.2">
      <c r="C819" s="2" t="s">
        <v>3909</v>
      </c>
    </row>
    <row r="820" spans="3:3" x14ac:dyDescent="0.2">
      <c r="C820" s="2" t="s">
        <v>3254</v>
      </c>
    </row>
    <row r="821" spans="3:3" x14ac:dyDescent="0.2">
      <c r="C821" s="2" t="s">
        <v>3133</v>
      </c>
    </row>
  </sheetData>
  <mergeCells count="3">
    <mergeCell ref="A3:A4"/>
    <mergeCell ref="A244:L244"/>
    <mergeCell ref="O244:P244"/>
  </mergeCells>
  <conditionalFormatting sqref="B3">
    <cfRule type="duplicateValues" dxfId="144" priority="3"/>
  </conditionalFormatting>
  <conditionalFormatting sqref="B4:B243">
    <cfRule type="duplicateValues" dxfId="143" priority="62"/>
  </conditionalFormatting>
  <conditionalFormatting sqref="C245:C821">
    <cfRule type="duplicateValues" dxfId="142" priority="2"/>
  </conditionalFormatting>
  <conditionalFormatting sqref="C1:C1048576">
    <cfRule type="duplicateValues" dxfId="141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8"/>
  <sheetViews>
    <sheetView zoomScale="110" zoomScaleNormal="110" workbookViewId="0">
      <pane xSplit="3" ySplit="2" topLeftCell="D27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1.5" customHeight="1" x14ac:dyDescent="0.2">
      <c r="A3" s="141" t="s">
        <v>793</v>
      </c>
      <c r="B3" s="73" t="s">
        <v>794</v>
      </c>
      <c r="C3" s="9" t="s">
        <v>795</v>
      </c>
      <c r="D3" s="75" t="s">
        <v>292</v>
      </c>
      <c r="E3" s="13">
        <v>44415</v>
      </c>
      <c r="F3" s="75" t="s">
        <v>427</v>
      </c>
      <c r="G3" s="13">
        <v>44418</v>
      </c>
      <c r="H3" s="10" t="s">
        <v>429</v>
      </c>
      <c r="I3" s="1">
        <v>148</v>
      </c>
      <c r="J3" s="1">
        <v>64</v>
      </c>
      <c r="K3" s="1">
        <v>11</v>
      </c>
      <c r="L3" s="1">
        <v>10</v>
      </c>
      <c r="M3" s="79">
        <f t="shared" ref="M3:M30" si="0">I3*J3*K3/4000</f>
        <v>26.047999999999998</v>
      </c>
      <c r="N3" s="8">
        <v>26</v>
      </c>
      <c r="O3" s="62">
        <v>3000</v>
      </c>
      <c r="P3" s="63">
        <f>Table22452368910111213141516171819202122242345672345[[#This Row],[PEMBULATAN]]*O3</f>
        <v>78000</v>
      </c>
    </row>
    <row r="4" spans="1:16" ht="31.5" customHeight="1" x14ac:dyDescent="0.2">
      <c r="A4" s="142"/>
      <c r="B4" s="74"/>
      <c r="C4" s="9" t="s">
        <v>796</v>
      </c>
      <c r="D4" s="75" t="s">
        <v>292</v>
      </c>
      <c r="E4" s="13">
        <v>44415</v>
      </c>
      <c r="F4" s="75" t="s">
        <v>427</v>
      </c>
      <c r="G4" s="13">
        <v>44418</v>
      </c>
      <c r="H4" s="10" t="s">
        <v>429</v>
      </c>
      <c r="I4" s="1">
        <v>148</v>
      </c>
      <c r="J4" s="1">
        <v>64</v>
      </c>
      <c r="K4" s="1">
        <v>11</v>
      </c>
      <c r="L4" s="1">
        <v>10</v>
      </c>
      <c r="M4" s="79">
        <f t="shared" si="0"/>
        <v>26.047999999999998</v>
      </c>
      <c r="N4" s="8">
        <v>26</v>
      </c>
      <c r="O4" s="62">
        <v>3000</v>
      </c>
      <c r="P4" s="63">
        <f>Table22452368910111213141516171819202122242345672345[[#This Row],[PEMBULATAN]]*O4</f>
        <v>78000</v>
      </c>
    </row>
    <row r="5" spans="1:16" ht="31.5" customHeight="1" x14ac:dyDescent="0.2">
      <c r="A5" s="90"/>
      <c r="B5" s="74"/>
      <c r="C5" s="85" t="s">
        <v>797</v>
      </c>
      <c r="D5" s="77" t="s">
        <v>292</v>
      </c>
      <c r="E5" s="13">
        <v>44415</v>
      </c>
      <c r="F5" s="75" t="s">
        <v>427</v>
      </c>
      <c r="G5" s="13">
        <v>44418</v>
      </c>
      <c r="H5" s="76" t="s">
        <v>429</v>
      </c>
      <c r="I5" s="15">
        <v>148</v>
      </c>
      <c r="J5" s="15">
        <v>64</v>
      </c>
      <c r="K5" s="15">
        <v>11</v>
      </c>
      <c r="L5" s="15">
        <v>10</v>
      </c>
      <c r="M5" s="80">
        <f t="shared" si="0"/>
        <v>26.047999999999998</v>
      </c>
      <c r="N5" s="71">
        <v>26</v>
      </c>
      <c r="O5" s="62">
        <v>3000</v>
      </c>
      <c r="P5" s="63">
        <f>Table22452368910111213141516171819202122242345672345[[#This Row],[PEMBULATAN]]*O5</f>
        <v>78000</v>
      </c>
    </row>
    <row r="6" spans="1:16" ht="31.5" customHeight="1" x14ac:dyDescent="0.2">
      <c r="A6" s="90"/>
      <c r="B6" s="74"/>
      <c r="C6" s="85" t="s">
        <v>798</v>
      </c>
      <c r="D6" s="77" t="s">
        <v>292</v>
      </c>
      <c r="E6" s="13">
        <v>44415</v>
      </c>
      <c r="F6" s="75" t="s">
        <v>427</v>
      </c>
      <c r="G6" s="13">
        <v>44418</v>
      </c>
      <c r="H6" s="76" t="s">
        <v>429</v>
      </c>
      <c r="I6" s="15">
        <v>148</v>
      </c>
      <c r="J6" s="15">
        <v>64</v>
      </c>
      <c r="K6" s="15">
        <v>11</v>
      </c>
      <c r="L6" s="15">
        <v>10</v>
      </c>
      <c r="M6" s="80">
        <f t="shared" si="0"/>
        <v>26.047999999999998</v>
      </c>
      <c r="N6" s="71">
        <v>26</v>
      </c>
      <c r="O6" s="62">
        <v>3000</v>
      </c>
      <c r="P6" s="63">
        <f>Table22452368910111213141516171819202122242345672345[[#This Row],[PEMBULATAN]]*O6</f>
        <v>78000</v>
      </c>
    </row>
    <row r="7" spans="1:16" ht="31.5" customHeight="1" x14ac:dyDescent="0.2">
      <c r="A7" s="90"/>
      <c r="B7" s="74"/>
      <c r="C7" s="85" t="s">
        <v>799</v>
      </c>
      <c r="D7" s="77" t="s">
        <v>292</v>
      </c>
      <c r="E7" s="13">
        <v>44415</v>
      </c>
      <c r="F7" s="75" t="s">
        <v>427</v>
      </c>
      <c r="G7" s="13">
        <v>44418</v>
      </c>
      <c r="H7" s="76" t="s">
        <v>429</v>
      </c>
      <c r="I7" s="15">
        <v>148</v>
      </c>
      <c r="J7" s="15">
        <v>64</v>
      </c>
      <c r="K7" s="15">
        <v>11</v>
      </c>
      <c r="L7" s="15">
        <v>10</v>
      </c>
      <c r="M7" s="80">
        <f t="shared" si="0"/>
        <v>26.047999999999998</v>
      </c>
      <c r="N7" s="71">
        <v>26</v>
      </c>
      <c r="O7" s="62">
        <v>3000</v>
      </c>
      <c r="P7" s="63">
        <f>Table22452368910111213141516171819202122242345672345[[#This Row],[PEMBULATAN]]*O7</f>
        <v>78000</v>
      </c>
    </row>
    <row r="8" spans="1:16" ht="31.5" customHeight="1" x14ac:dyDescent="0.2">
      <c r="A8" s="90"/>
      <c r="B8" s="74"/>
      <c r="C8" s="85" t="s">
        <v>800</v>
      </c>
      <c r="D8" s="77" t="s">
        <v>292</v>
      </c>
      <c r="E8" s="13">
        <v>44415</v>
      </c>
      <c r="F8" s="75" t="s">
        <v>427</v>
      </c>
      <c r="G8" s="13">
        <v>44418</v>
      </c>
      <c r="H8" s="76" t="s">
        <v>429</v>
      </c>
      <c r="I8" s="15">
        <v>40</v>
      </c>
      <c r="J8" s="15">
        <v>23</v>
      </c>
      <c r="K8" s="15">
        <v>11</v>
      </c>
      <c r="L8" s="15">
        <v>4</v>
      </c>
      <c r="M8" s="80">
        <f t="shared" si="0"/>
        <v>2.5299999999999998</v>
      </c>
      <c r="N8" s="71">
        <v>4</v>
      </c>
      <c r="O8" s="62">
        <v>3000</v>
      </c>
      <c r="P8" s="63">
        <f>Table22452368910111213141516171819202122242345672345[[#This Row],[PEMBULATAN]]*O8</f>
        <v>12000</v>
      </c>
    </row>
    <row r="9" spans="1:16" ht="31.5" customHeight="1" x14ac:dyDescent="0.2">
      <c r="A9" s="90"/>
      <c r="B9" s="74"/>
      <c r="C9" s="85" t="s">
        <v>801</v>
      </c>
      <c r="D9" s="77" t="s">
        <v>292</v>
      </c>
      <c r="E9" s="13">
        <v>44415</v>
      </c>
      <c r="F9" s="75" t="s">
        <v>427</v>
      </c>
      <c r="G9" s="13">
        <v>44418</v>
      </c>
      <c r="H9" s="76" t="s">
        <v>429</v>
      </c>
      <c r="I9" s="15">
        <v>48</v>
      </c>
      <c r="J9" s="15">
        <v>48</v>
      </c>
      <c r="K9" s="15">
        <v>46</v>
      </c>
      <c r="L9" s="15">
        <v>10</v>
      </c>
      <c r="M9" s="80">
        <f t="shared" si="0"/>
        <v>26.495999999999999</v>
      </c>
      <c r="N9" s="71">
        <v>27</v>
      </c>
      <c r="O9" s="62">
        <v>3000</v>
      </c>
      <c r="P9" s="63">
        <f>Table22452368910111213141516171819202122242345672345[[#This Row],[PEMBULATAN]]*O9</f>
        <v>81000</v>
      </c>
    </row>
    <row r="10" spans="1:16" ht="31.5" customHeight="1" x14ac:dyDescent="0.2">
      <c r="A10" s="90"/>
      <c r="B10" s="74"/>
      <c r="C10" s="85" t="s">
        <v>802</v>
      </c>
      <c r="D10" s="77" t="s">
        <v>292</v>
      </c>
      <c r="E10" s="13">
        <v>44415</v>
      </c>
      <c r="F10" s="75" t="s">
        <v>427</v>
      </c>
      <c r="G10" s="13">
        <v>44418</v>
      </c>
      <c r="H10" s="76" t="s">
        <v>429</v>
      </c>
      <c r="I10" s="15">
        <v>48</v>
      </c>
      <c r="J10" s="15">
        <v>48</v>
      </c>
      <c r="K10" s="15">
        <v>46</v>
      </c>
      <c r="L10" s="15">
        <v>10</v>
      </c>
      <c r="M10" s="80">
        <f t="shared" si="0"/>
        <v>26.495999999999999</v>
      </c>
      <c r="N10" s="71">
        <v>27</v>
      </c>
      <c r="O10" s="62">
        <v>3000</v>
      </c>
      <c r="P10" s="63">
        <f>Table22452368910111213141516171819202122242345672345[[#This Row],[PEMBULATAN]]*O10</f>
        <v>81000</v>
      </c>
    </row>
    <row r="11" spans="1:16" ht="31.5" customHeight="1" x14ac:dyDescent="0.2">
      <c r="A11" s="90"/>
      <c r="B11" s="74"/>
      <c r="C11" s="85" t="s">
        <v>803</v>
      </c>
      <c r="D11" s="77" t="s">
        <v>292</v>
      </c>
      <c r="E11" s="13">
        <v>44415</v>
      </c>
      <c r="F11" s="75" t="s">
        <v>427</v>
      </c>
      <c r="G11" s="13">
        <v>44418</v>
      </c>
      <c r="H11" s="76" t="s">
        <v>429</v>
      </c>
      <c r="I11" s="15">
        <v>48</v>
      </c>
      <c r="J11" s="15">
        <v>48</v>
      </c>
      <c r="K11" s="15">
        <v>46</v>
      </c>
      <c r="L11" s="15">
        <v>10</v>
      </c>
      <c r="M11" s="80">
        <f t="shared" si="0"/>
        <v>26.495999999999999</v>
      </c>
      <c r="N11" s="71">
        <v>27</v>
      </c>
      <c r="O11" s="62">
        <v>3000</v>
      </c>
      <c r="P11" s="63">
        <f>Table22452368910111213141516171819202122242345672345[[#This Row],[PEMBULATAN]]*O11</f>
        <v>81000</v>
      </c>
    </row>
    <row r="12" spans="1:16" ht="31.5" customHeight="1" x14ac:dyDescent="0.2">
      <c r="A12" s="90"/>
      <c r="B12" s="74"/>
      <c r="C12" s="85" t="s">
        <v>804</v>
      </c>
      <c r="D12" s="77" t="s">
        <v>292</v>
      </c>
      <c r="E12" s="13">
        <v>44415</v>
      </c>
      <c r="F12" s="75" t="s">
        <v>427</v>
      </c>
      <c r="G12" s="13">
        <v>44418</v>
      </c>
      <c r="H12" s="76" t="s">
        <v>429</v>
      </c>
      <c r="I12" s="15">
        <v>48</v>
      </c>
      <c r="J12" s="15">
        <v>48</v>
      </c>
      <c r="K12" s="15">
        <v>46</v>
      </c>
      <c r="L12" s="15">
        <v>10</v>
      </c>
      <c r="M12" s="80">
        <f t="shared" si="0"/>
        <v>26.495999999999999</v>
      </c>
      <c r="N12" s="71">
        <v>27</v>
      </c>
      <c r="O12" s="62">
        <v>3000</v>
      </c>
      <c r="P12" s="63">
        <f>Table22452368910111213141516171819202122242345672345[[#This Row],[PEMBULATAN]]*O12</f>
        <v>81000</v>
      </c>
    </row>
    <row r="13" spans="1:16" ht="31.5" customHeight="1" x14ac:dyDescent="0.2">
      <c r="A13" s="90"/>
      <c r="B13" s="74"/>
      <c r="C13" s="85" t="s">
        <v>805</v>
      </c>
      <c r="D13" s="77" t="s">
        <v>292</v>
      </c>
      <c r="E13" s="13">
        <v>44415</v>
      </c>
      <c r="F13" s="75" t="s">
        <v>427</v>
      </c>
      <c r="G13" s="13">
        <v>44418</v>
      </c>
      <c r="H13" s="76" t="s">
        <v>429</v>
      </c>
      <c r="I13" s="15">
        <v>48</v>
      </c>
      <c r="J13" s="15">
        <v>48</v>
      </c>
      <c r="K13" s="15">
        <v>46</v>
      </c>
      <c r="L13" s="15">
        <v>10</v>
      </c>
      <c r="M13" s="80">
        <f t="shared" si="0"/>
        <v>26.495999999999999</v>
      </c>
      <c r="N13" s="71">
        <v>27</v>
      </c>
      <c r="O13" s="62">
        <v>3000</v>
      </c>
      <c r="P13" s="63">
        <f>Table22452368910111213141516171819202122242345672345[[#This Row],[PEMBULATAN]]*O13</f>
        <v>81000</v>
      </c>
    </row>
    <row r="14" spans="1:16" ht="31.5" customHeight="1" x14ac:dyDescent="0.2">
      <c r="A14" s="90"/>
      <c r="B14" s="74"/>
      <c r="C14" s="85" t="s">
        <v>806</v>
      </c>
      <c r="D14" s="77" t="s">
        <v>292</v>
      </c>
      <c r="E14" s="13">
        <v>44415</v>
      </c>
      <c r="F14" s="75" t="s">
        <v>427</v>
      </c>
      <c r="G14" s="13">
        <v>44418</v>
      </c>
      <c r="H14" s="76" t="s">
        <v>429</v>
      </c>
      <c r="I14" s="15">
        <v>62</v>
      </c>
      <c r="J14" s="15">
        <v>42</v>
      </c>
      <c r="K14" s="15">
        <v>75</v>
      </c>
      <c r="L14" s="15">
        <v>31</v>
      </c>
      <c r="M14" s="80">
        <f t="shared" si="0"/>
        <v>48.825000000000003</v>
      </c>
      <c r="N14" s="71">
        <v>49</v>
      </c>
      <c r="O14" s="62">
        <v>3000</v>
      </c>
      <c r="P14" s="63">
        <f>Table22452368910111213141516171819202122242345672345[[#This Row],[PEMBULATAN]]*O14</f>
        <v>147000</v>
      </c>
    </row>
    <row r="15" spans="1:16" ht="31.5" customHeight="1" x14ac:dyDescent="0.2">
      <c r="A15" s="90"/>
      <c r="B15" s="74"/>
      <c r="C15" s="85" t="s">
        <v>807</v>
      </c>
      <c r="D15" s="77" t="s">
        <v>292</v>
      </c>
      <c r="E15" s="13">
        <v>44415</v>
      </c>
      <c r="F15" s="75" t="s">
        <v>427</v>
      </c>
      <c r="G15" s="13">
        <v>44418</v>
      </c>
      <c r="H15" s="76" t="s">
        <v>429</v>
      </c>
      <c r="I15" s="15">
        <v>46</v>
      </c>
      <c r="J15" s="15">
        <v>32</v>
      </c>
      <c r="K15" s="15">
        <v>33</v>
      </c>
      <c r="L15" s="15">
        <v>4</v>
      </c>
      <c r="M15" s="80">
        <f t="shared" si="0"/>
        <v>12.144</v>
      </c>
      <c r="N15" s="71">
        <v>12</v>
      </c>
      <c r="O15" s="62">
        <v>3000</v>
      </c>
      <c r="P15" s="63">
        <f>Table22452368910111213141516171819202122242345672345[[#This Row],[PEMBULATAN]]*O15</f>
        <v>36000</v>
      </c>
    </row>
    <row r="16" spans="1:16" ht="31.5" customHeight="1" x14ac:dyDescent="0.2">
      <c r="A16" s="90"/>
      <c r="B16" s="74"/>
      <c r="C16" s="85" t="s">
        <v>808</v>
      </c>
      <c r="D16" s="77" t="s">
        <v>292</v>
      </c>
      <c r="E16" s="13">
        <v>44415</v>
      </c>
      <c r="F16" s="75" t="s">
        <v>427</v>
      </c>
      <c r="G16" s="13">
        <v>44418</v>
      </c>
      <c r="H16" s="76" t="s">
        <v>429</v>
      </c>
      <c r="I16" s="15">
        <v>44</v>
      </c>
      <c r="J16" s="15">
        <v>33</v>
      </c>
      <c r="K16" s="15">
        <v>31</v>
      </c>
      <c r="L16" s="15">
        <v>8</v>
      </c>
      <c r="M16" s="80">
        <f t="shared" si="0"/>
        <v>11.253</v>
      </c>
      <c r="N16" s="71">
        <v>11</v>
      </c>
      <c r="O16" s="62">
        <v>3000</v>
      </c>
      <c r="P16" s="63">
        <f>Table22452368910111213141516171819202122242345672345[[#This Row],[PEMBULATAN]]*O16</f>
        <v>33000</v>
      </c>
    </row>
    <row r="17" spans="1:16" ht="31.5" customHeight="1" x14ac:dyDescent="0.2">
      <c r="A17" s="90"/>
      <c r="B17" s="74"/>
      <c r="C17" s="85" t="s">
        <v>809</v>
      </c>
      <c r="D17" s="77" t="s">
        <v>292</v>
      </c>
      <c r="E17" s="13">
        <v>44415</v>
      </c>
      <c r="F17" s="75" t="s">
        <v>427</v>
      </c>
      <c r="G17" s="13">
        <v>44418</v>
      </c>
      <c r="H17" s="76" t="s">
        <v>429</v>
      </c>
      <c r="I17" s="15">
        <v>42</v>
      </c>
      <c r="J17" s="15">
        <v>30</v>
      </c>
      <c r="K17" s="15">
        <v>36</v>
      </c>
      <c r="L17" s="15">
        <v>4</v>
      </c>
      <c r="M17" s="80">
        <f t="shared" si="0"/>
        <v>11.34</v>
      </c>
      <c r="N17" s="71">
        <v>12</v>
      </c>
      <c r="O17" s="62">
        <v>3000</v>
      </c>
      <c r="P17" s="63">
        <f>Table22452368910111213141516171819202122242345672345[[#This Row],[PEMBULATAN]]*O17</f>
        <v>36000</v>
      </c>
    </row>
    <row r="18" spans="1:16" ht="31.5" customHeight="1" x14ac:dyDescent="0.2">
      <c r="A18" s="90"/>
      <c r="B18" s="74"/>
      <c r="C18" s="85" t="s">
        <v>810</v>
      </c>
      <c r="D18" s="77" t="s">
        <v>292</v>
      </c>
      <c r="E18" s="13">
        <v>44415</v>
      </c>
      <c r="F18" s="75" t="s">
        <v>427</v>
      </c>
      <c r="G18" s="13">
        <v>44418</v>
      </c>
      <c r="H18" s="76" t="s">
        <v>429</v>
      </c>
      <c r="I18" s="15">
        <v>59</v>
      </c>
      <c r="J18" s="15">
        <v>62</v>
      </c>
      <c r="K18" s="15">
        <v>36</v>
      </c>
      <c r="L18" s="15">
        <v>4</v>
      </c>
      <c r="M18" s="80">
        <f t="shared" si="0"/>
        <v>32.921999999999997</v>
      </c>
      <c r="N18" s="71">
        <v>33</v>
      </c>
      <c r="O18" s="62">
        <v>3000</v>
      </c>
      <c r="P18" s="63">
        <f>Table22452368910111213141516171819202122242345672345[[#This Row],[PEMBULATAN]]*O18</f>
        <v>99000</v>
      </c>
    </row>
    <row r="19" spans="1:16" ht="31.5" customHeight="1" x14ac:dyDescent="0.2">
      <c r="A19" s="90"/>
      <c r="B19" s="74"/>
      <c r="C19" s="85" t="s">
        <v>811</v>
      </c>
      <c r="D19" s="77" t="s">
        <v>292</v>
      </c>
      <c r="E19" s="13">
        <v>44415</v>
      </c>
      <c r="F19" s="75" t="s">
        <v>427</v>
      </c>
      <c r="G19" s="13">
        <v>44418</v>
      </c>
      <c r="H19" s="76" t="s">
        <v>429</v>
      </c>
      <c r="I19" s="15">
        <v>42</v>
      </c>
      <c r="J19" s="15">
        <v>46</v>
      </c>
      <c r="K19" s="15">
        <v>42</v>
      </c>
      <c r="L19" s="15">
        <v>4</v>
      </c>
      <c r="M19" s="80">
        <f t="shared" si="0"/>
        <v>20.286000000000001</v>
      </c>
      <c r="N19" s="71">
        <v>20</v>
      </c>
      <c r="O19" s="62">
        <v>3000</v>
      </c>
      <c r="P19" s="63">
        <f>Table22452368910111213141516171819202122242345672345[[#This Row],[PEMBULATAN]]*O19</f>
        <v>60000</v>
      </c>
    </row>
    <row r="20" spans="1:16" ht="31.5" customHeight="1" x14ac:dyDescent="0.2">
      <c r="A20" s="90"/>
      <c r="B20" s="74"/>
      <c r="C20" s="85" t="s">
        <v>812</v>
      </c>
      <c r="D20" s="77" t="s">
        <v>292</v>
      </c>
      <c r="E20" s="13">
        <v>44415</v>
      </c>
      <c r="F20" s="75" t="s">
        <v>427</v>
      </c>
      <c r="G20" s="13">
        <v>44418</v>
      </c>
      <c r="H20" s="76" t="s">
        <v>429</v>
      </c>
      <c r="I20" s="15">
        <v>72</v>
      </c>
      <c r="J20" s="15">
        <v>62</v>
      </c>
      <c r="K20" s="15">
        <v>33</v>
      </c>
      <c r="L20" s="15">
        <v>11</v>
      </c>
      <c r="M20" s="80">
        <f t="shared" si="0"/>
        <v>36.828000000000003</v>
      </c>
      <c r="N20" s="71">
        <v>37</v>
      </c>
      <c r="O20" s="62">
        <v>3000</v>
      </c>
      <c r="P20" s="63">
        <f>Table22452368910111213141516171819202122242345672345[[#This Row],[PEMBULATAN]]*O20</f>
        <v>111000</v>
      </c>
    </row>
    <row r="21" spans="1:16" ht="31.5" customHeight="1" x14ac:dyDescent="0.2">
      <c r="A21" s="90"/>
      <c r="B21" s="74"/>
      <c r="C21" s="85" t="s">
        <v>813</v>
      </c>
      <c r="D21" s="77" t="s">
        <v>292</v>
      </c>
      <c r="E21" s="13">
        <v>44415</v>
      </c>
      <c r="F21" s="75" t="s">
        <v>427</v>
      </c>
      <c r="G21" s="13">
        <v>44418</v>
      </c>
      <c r="H21" s="76" t="s">
        <v>429</v>
      </c>
      <c r="I21" s="15">
        <v>32</v>
      </c>
      <c r="J21" s="15">
        <v>23</v>
      </c>
      <c r="K21" s="15">
        <v>19</v>
      </c>
      <c r="L21" s="15">
        <v>6</v>
      </c>
      <c r="M21" s="80">
        <f t="shared" si="0"/>
        <v>3.496</v>
      </c>
      <c r="N21" s="71">
        <v>6</v>
      </c>
      <c r="O21" s="62">
        <v>3000</v>
      </c>
      <c r="P21" s="63">
        <f>Table22452368910111213141516171819202122242345672345[[#This Row],[PEMBULATAN]]*O21</f>
        <v>18000</v>
      </c>
    </row>
    <row r="22" spans="1:16" ht="31.5" customHeight="1" x14ac:dyDescent="0.2">
      <c r="A22" s="90"/>
      <c r="B22" s="74" t="s">
        <v>814</v>
      </c>
      <c r="C22" s="85" t="s">
        <v>815</v>
      </c>
      <c r="D22" s="77" t="s">
        <v>292</v>
      </c>
      <c r="E22" s="13">
        <v>44415</v>
      </c>
      <c r="F22" s="75" t="s">
        <v>427</v>
      </c>
      <c r="G22" s="13">
        <v>44418</v>
      </c>
      <c r="H22" s="76" t="s">
        <v>429</v>
      </c>
      <c r="I22" s="15">
        <v>38</v>
      </c>
      <c r="J22" s="15">
        <v>18</v>
      </c>
      <c r="K22" s="15">
        <v>35</v>
      </c>
      <c r="L22" s="15">
        <v>10</v>
      </c>
      <c r="M22" s="80">
        <f t="shared" si="0"/>
        <v>5.9850000000000003</v>
      </c>
      <c r="N22" s="71">
        <v>10</v>
      </c>
      <c r="O22" s="62">
        <v>3000</v>
      </c>
      <c r="P22" s="63">
        <f>Table22452368910111213141516171819202122242345672345[[#This Row],[PEMBULATAN]]*O22</f>
        <v>30000</v>
      </c>
    </row>
    <row r="23" spans="1:16" ht="31.5" customHeight="1" x14ac:dyDescent="0.2">
      <c r="A23" s="90"/>
      <c r="B23" s="74"/>
      <c r="C23" s="85" t="s">
        <v>816</v>
      </c>
      <c r="D23" s="77" t="s">
        <v>292</v>
      </c>
      <c r="E23" s="13">
        <v>44415</v>
      </c>
      <c r="F23" s="75" t="s">
        <v>427</v>
      </c>
      <c r="G23" s="13">
        <v>44418</v>
      </c>
      <c r="H23" s="76" t="s">
        <v>429</v>
      </c>
      <c r="I23" s="15">
        <v>36</v>
      </c>
      <c r="J23" s="15">
        <v>32</v>
      </c>
      <c r="K23" s="15">
        <v>23</v>
      </c>
      <c r="L23" s="15">
        <v>8</v>
      </c>
      <c r="M23" s="80">
        <f t="shared" si="0"/>
        <v>6.6239999999999997</v>
      </c>
      <c r="N23" s="71">
        <v>8</v>
      </c>
      <c r="O23" s="62">
        <v>3000</v>
      </c>
      <c r="P23" s="63">
        <f>Table22452368910111213141516171819202122242345672345[[#This Row],[PEMBULATAN]]*O23</f>
        <v>24000</v>
      </c>
    </row>
    <row r="24" spans="1:16" ht="31.5" customHeight="1" x14ac:dyDescent="0.2">
      <c r="A24" s="90"/>
      <c r="B24" s="74"/>
      <c r="C24" s="85" t="s">
        <v>817</v>
      </c>
      <c r="D24" s="77" t="s">
        <v>292</v>
      </c>
      <c r="E24" s="13">
        <v>44415</v>
      </c>
      <c r="F24" s="75" t="s">
        <v>427</v>
      </c>
      <c r="G24" s="13">
        <v>44418</v>
      </c>
      <c r="H24" s="76" t="s">
        <v>429</v>
      </c>
      <c r="I24" s="15">
        <v>39</v>
      </c>
      <c r="J24" s="15">
        <v>29</v>
      </c>
      <c r="K24" s="15">
        <v>17</v>
      </c>
      <c r="L24" s="15">
        <v>9</v>
      </c>
      <c r="M24" s="80">
        <f t="shared" si="0"/>
        <v>4.8067500000000001</v>
      </c>
      <c r="N24" s="71">
        <v>9</v>
      </c>
      <c r="O24" s="62">
        <v>3000</v>
      </c>
      <c r="P24" s="63">
        <f>Table22452368910111213141516171819202122242345672345[[#This Row],[PEMBULATAN]]*O24</f>
        <v>27000</v>
      </c>
    </row>
    <row r="25" spans="1:16" ht="31.5" customHeight="1" x14ac:dyDescent="0.2">
      <c r="A25" s="90"/>
      <c r="B25" s="74"/>
      <c r="C25" s="85" t="s">
        <v>818</v>
      </c>
      <c r="D25" s="77" t="s">
        <v>292</v>
      </c>
      <c r="E25" s="13">
        <v>44415</v>
      </c>
      <c r="F25" s="75" t="s">
        <v>427</v>
      </c>
      <c r="G25" s="13">
        <v>44418</v>
      </c>
      <c r="H25" s="76" t="s">
        <v>429</v>
      </c>
      <c r="I25" s="15">
        <v>40</v>
      </c>
      <c r="J25" s="15">
        <v>21</v>
      </c>
      <c r="K25" s="15">
        <v>30</v>
      </c>
      <c r="L25" s="15">
        <v>8</v>
      </c>
      <c r="M25" s="80">
        <f t="shared" si="0"/>
        <v>6.3</v>
      </c>
      <c r="N25" s="71">
        <v>8</v>
      </c>
      <c r="O25" s="62">
        <v>3000</v>
      </c>
      <c r="P25" s="63">
        <f>Table22452368910111213141516171819202122242345672345[[#This Row],[PEMBULATAN]]*O25</f>
        <v>24000</v>
      </c>
    </row>
    <row r="26" spans="1:16" ht="31.5" customHeight="1" x14ac:dyDescent="0.2">
      <c r="A26" s="90"/>
      <c r="B26" s="74"/>
      <c r="C26" s="85" t="s">
        <v>819</v>
      </c>
      <c r="D26" s="77" t="s">
        <v>292</v>
      </c>
      <c r="E26" s="13">
        <v>44415</v>
      </c>
      <c r="F26" s="75" t="s">
        <v>427</v>
      </c>
      <c r="G26" s="13">
        <v>44418</v>
      </c>
      <c r="H26" s="76" t="s">
        <v>429</v>
      </c>
      <c r="I26" s="15">
        <v>62</v>
      </c>
      <c r="J26" s="15">
        <v>51</v>
      </c>
      <c r="K26" s="15">
        <v>12</v>
      </c>
      <c r="L26" s="15">
        <v>9</v>
      </c>
      <c r="M26" s="80">
        <f t="shared" si="0"/>
        <v>9.4860000000000007</v>
      </c>
      <c r="N26" s="71">
        <v>10</v>
      </c>
      <c r="O26" s="62">
        <v>3000</v>
      </c>
      <c r="P26" s="63">
        <f>Table22452368910111213141516171819202122242345672345[[#This Row],[PEMBULATAN]]*O26</f>
        <v>30000</v>
      </c>
    </row>
    <row r="27" spans="1:16" ht="31.5" customHeight="1" x14ac:dyDescent="0.2">
      <c r="A27" s="90"/>
      <c r="B27" s="74" t="s">
        <v>820</v>
      </c>
      <c r="C27" s="85" t="s">
        <v>821</v>
      </c>
      <c r="D27" s="77" t="s">
        <v>292</v>
      </c>
      <c r="E27" s="13">
        <v>44415</v>
      </c>
      <c r="F27" s="75" t="s">
        <v>427</v>
      </c>
      <c r="G27" s="13">
        <v>44418</v>
      </c>
      <c r="H27" s="76" t="s">
        <v>429</v>
      </c>
      <c r="I27" s="15">
        <v>47</v>
      </c>
      <c r="J27" s="15">
        <v>39</v>
      </c>
      <c r="K27" s="15">
        <v>29</v>
      </c>
      <c r="L27" s="15">
        <v>5</v>
      </c>
      <c r="M27" s="80">
        <f t="shared" si="0"/>
        <v>13.289249999999999</v>
      </c>
      <c r="N27" s="71">
        <v>13</v>
      </c>
      <c r="O27" s="62">
        <v>3000</v>
      </c>
      <c r="P27" s="63">
        <f>Table22452368910111213141516171819202122242345672345[[#This Row],[PEMBULATAN]]*O27</f>
        <v>39000</v>
      </c>
    </row>
    <row r="28" spans="1:16" ht="31.5" customHeight="1" x14ac:dyDescent="0.2">
      <c r="A28" s="90"/>
      <c r="B28" s="74"/>
      <c r="C28" s="85" t="s">
        <v>822</v>
      </c>
      <c r="D28" s="77" t="s">
        <v>292</v>
      </c>
      <c r="E28" s="13">
        <v>44415</v>
      </c>
      <c r="F28" s="75" t="s">
        <v>427</v>
      </c>
      <c r="G28" s="13">
        <v>44418</v>
      </c>
      <c r="H28" s="76" t="s">
        <v>429</v>
      </c>
      <c r="I28" s="15">
        <v>75</v>
      </c>
      <c r="J28" s="15">
        <v>65</v>
      </c>
      <c r="K28" s="15">
        <v>12</v>
      </c>
      <c r="L28" s="15">
        <v>11</v>
      </c>
      <c r="M28" s="80">
        <f t="shared" si="0"/>
        <v>14.625</v>
      </c>
      <c r="N28" s="71">
        <v>15</v>
      </c>
      <c r="O28" s="62">
        <v>3000</v>
      </c>
      <c r="P28" s="63">
        <f>Table22452368910111213141516171819202122242345672345[[#This Row],[PEMBULATAN]]*O28</f>
        <v>45000</v>
      </c>
    </row>
    <row r="29" spans="1:16" ht="31.5" customHeight="1" x14ac:dyDescent="0.2">
      <c r="A29" s="90"/>
      <c r="B29" s="74"/>
      <c r="C29" s="85" t="s">
        <v>823</v>
      </c>
      <c r="D29" s="77" t="s">
        <v>292</v>
      </c>
      <c r="E29" s="13">
        <v>44415</v>
      </c>
      <c r="F29" s="75" t="s">
        <v>427</v>
      </c>
      <c r="G29" s="13">
        <v>44418</v>
      </c>
      <c r="H29" s="76" t="s">
        <v>429</v>
      </c>
      <c r="I29" s="15">
        <v>91</v>
      </c>
      <c r="J29" s="15">
        <v>68</v>
      </c>
      <c r="K29" s="15">
        <v>25</v>
      </c>
      <c r="L29" s="15">
        <v>15</v>
      </c>
      <c r="M29" s="80">
        <f t="shared" si="0"/>
        <v>38.674999999999997</v>
      </c>
      <c r="N29" s="71">
        <v>39</v>
      </c>
      <c r="O29" s="62">
        <v>3000</v>
      </c>
      <c r="P29" s="63">
        <f>Table22452368910111213141516171819202122242345672345[[#This Row],[PEMBULATAN]]*O29</f>
        <v>117000</v>
      </c>
    </row>
    <row r="30" spans="1:16" ht="31.5" customHeight="1" x14ac:dyDescent="0.2">
      <c r="A30" s="90"/>
      <c r="B30" s="74"/>
      <c r="C30" s="85" t="s">
        <v>824</v>
      </c>
      <c r="D30" s="77" t="s">
        <v>292</v>
      </c>
      <c r="E30" s="13">
        <v>44415</v>
      </c>
      <c r="F30" s="75" t="s">
        <v>427</v>
      </c>
      <c r="G30" s="13">
        <v>44418</v>
      </c>
      <c r="H30" s="76" t="s">
        <v>429</v>
      </c>
      <c r="I30" s="15">
        <v>60</v>
      </c>
      <c r="J30" s="15">
        <v>22</v>
      </c>
      <c r="K30" s="15">
        <v>39</v>
      </c>
      <c r="L30" s="15">
        <v>5</v>
      </c>
      <c r="M30" s="80">
        <f t="shared" si="0"/>
        <v>12.87</v>
      </c>
      <c r="N30" s="71">
        <v>13</v>
      </c>
      <c r="O30" s="62">
        <v>3000</v>
      </c>
      <c r="P30" s="63">
        <f>Table22452368910111213141516171819202122242345672345[[#This Row],[PEMBULATAN]]*O30</f>
        <v>39000</v>
      </c>
    </row>
    <row r="31" spans="1:16" ht="22.5" customHeight="1" x14ac:dyDescent="0.2">
      <c r="A31" s="143" t="s">
        <v>32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5"/>
      <c r="M31" s="78">
        <f>SUBTOTAL(109,Table22452368910111213141516171819202122242345672345[KG VOLUME])</f>
        <v>555.005</v>
      </c>
      <c r="N31" s="66">
        <f>SUM(N3:N30)</f>
        <v>574</v>
      </c>
      <c r="O31" s="146">
        <f>SUM(P3:P30)</f>
        <v>1722000</v>
      </c>
      <c r="P31" s="147"/>
    </row>
    <row r="32" spans="1:16" ht="22.5" customHeight="1" x14ac:dyDescent="0.2">
      <c r="A32" s="81"/>
      <c r="B32" s="81"/>
      <c r="C32" s="53" t="s">
        <v>3713</v>
      </c>
      <c r="D32" s="81"/>
      <c r="E32" s="81"/>
      <c r="F32" s="81"/>
      <c r="G32" s="81"/>
      <c r="H32" s="81"/>
      <c r="I32" s="81"/>
      <c r="J32" s="81"/>
      <c r="K32" s="81"/>
      <c r="L32" s="81"/>
      <c r="M32" s="82"/>
      <c r="N32" s="84" t="s">
        <v>53</v>
      </c>
      <c r="O32" s="83"/>
      <c r="P32" s="83">
        <f>O31*10%</f>
        <v>172200</v>
      </c>
    </row>
    <row r="33" spans="1:16" x14ac:dyDescent="0.2">
      <c r="A33" s="11"/>
      <c r="B33" s="54" t="s">
        <v>46</v>
      </c>
      <c r="C33" s="2" t="s">
        <v>3714</v>
      </c>
      <c r="D33" s="55" t="s">
        <v>47</v>
      </c>
      <c r="H33" s="61"/>
      <c r="N33" s="60" t="s">
        <v>33</v>
      </c>
      <c r="P33" s="67">
        <f>O31*1%</f>
        <v>17220</v>
      </c>
    </row>
    <row r="34" spans="1:16" x14ac:dyDescent="0.2">
      <c r="A34" s="11"/>
      <c r="C34" s="2" t="s">
        <v>3715</v>
      </c>
      <c r="H34" s="61"/>
      <c r="N34" s="60" t="s">
        <v>34</v>
      </c>
      <c r="P34" s="69">
        <v>0</v>
      </c>
    </row>
    <row r="35" spans="1:16" ht="15.75" thickBot="1" x14ac:dyDescent="0.25">
      <c r="A35" s="11"/>
      <c r="C35" s="2" t="s">
        <v>3402</v>
      </c>
      <c r="H35" s="61"/>
      <c r="N35" s="60" t="s">
        <v>35</v>
      </c>
      <c r="P35" s="69">
        <v>0</v>
      </c>
    </row>
    <row r="36" spans="1:16" x14ac:dyDescent="0.2">
      <c r="A36" s="11"/>
      <c r="C36" s="53" t="s">
        <v>3716</v>
      </c>
      <c r="H36" s="61"/>
      <c r="N36" s="64" t="s">
        <v>36</v>
      </c>
      <c r="O36" s="65"/>
      <c r="P36" s="68">
        <f>O31-P32+P33</f>
        <v>1567020</v>
      </c>
    </row>
    <row r="37" spans="1:16" x14ac:dyDescent="0.2">
      <c r="B37" s="54"/>
      <c r="C37" s="2" t="s">
        <v>3399</v>
      </c>
      <c r="D37" s="55"/>
    </row>
    <row r="38" spans="1:16" x14ac:dyDescent="0.2">
      <c r="C38" s="2" t="s">
        <v>3717</v>
      </c>
    </row>
    <row r="39" spans="1:16" x14ac:dyDescent="0.2">
      <c r="A39" s="11"/>
      <c r="C39" s="2" t="s">
        <v>3383</v>
      </c>
      <c r="H39" s="61"/>
      <c r="P39" s="70"/>
    </row>
    <row r="40" spans="1:16" x14ac:dyDescent="0.2">
      <c r="A40" s="11"/>
      <c r="C40" s="2" t="s">
        <v>3393</v>
      </c>
      <c r="H40" s="61"/>
      <c r="O40" s="56"/>
      <c r="P40" s="70"/>
    </row>
    <row r="41" spans="1:16" s="3" customFormat="1" x14ac:dyDescent="0.25">
      <c r="A41" s="11"/>
      <c r="B41" s="2"/>
      <c r="C41" s="2" t="s">
        <v>3394</v>
      </c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 t="s">
        <v>3382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3371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3362</v>
      </c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 t="s">
        <v>3374</v>
      </c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 t="s">
        <v>3375</v>
      </c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 t="s">
        <v>3373</v>
      </c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 t="s">
        <v>3350</v>
      </c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 t="s">
        <v>3359</v>
      </c>
      <c r="E49" s="12"/>
      <c r="H49" s="61"/>
      <c r="N49" s="14"/>
      <c r="O49" s="14"/>
      <c r="P49" s="14"/>
    </row>
    <row r="50" spans="1:16" s="3" customFormat="1" x14ac:dyDescent="0.25">
      <c r="A50" s="11"/>
      <c r="B50" s="2"/>
      <c r="C50" s="2" t="s">
        <v>3366</v>
      </c>
      <c r="E50" s="12"/>
      <c r="H50" s="61"/>
      <c r="N50" s="14"/>
      <c r="O50" s="14"/>
      <c r="P50" s="14"/>
    </row>
    <row r="51" spans="1:16" s="3" customFormat="1" x14ac:dyDescent="0.25">
      <c r="A51" s="11"/>
      <c r="B51" s="2"/>
      <c r="C51" s="2" t="s">
        <v>3368</v>
      </c>
      <c r="E51" s="12"/>
      <c r="H51" s="61"/>
      <c r="N51" s="14"/>
      <c r="O51" s="14"/>
      <c r="P51" s="14"/>
    </row>
    <row r="52" spans="1:16" s="3" customFormat="1" x14ac:dyDescent="0.25">
      <c r="A52" s="11"/>
      <c r="B52" s="2"/>
      <c r="C52" s="2" t="s">
        <v>3352</v>
      </c>
      <c r="E52" s="12"/>
      <c r="H52" s="61"/>
      <c r="N52" s="14"/>
      <c r="O52" s="14"/>
      <c r="P52" s="14"/>
    </row>
    <row r="53" spans="1:16" x14ac:dyDescent="0.2">
      <c r="C53" s="2" t="s">
        <v>3358</v>
      </c>
    </row>
    <row r="54" spans="1:16" x14ac:dyDescent="0.2">
      <c r="C54" s="2" t="s">
        <v>3367</v>
      </c>
    </row>
    <row r="55" spans="1:16" x14ac:dyDescent="0.2">
      <c r="C55" s="2" t="s">
        <v>3348</v>
      </c>
    </row>
    <row r="56" spans="1:16" x14ac:dyDescent="0.2">
      <c r="C56" s="2" t="s">
        <v>3341</v>
      </c>
    </row>
    <row r="57" spans="1:16" x14ac:dyDescent="0.2">
      <c r="C57" s="2" t="s">
        <v>3345</v>
      </c>
    </row>
    <row r="58" spans="1:16" x14ac:dyDescent="0.2">
      <c r="C58" s="2" t="s">
        <v>3322</v>
      </c>
    </row>
    <row r="59" spans="1:16" x14ac:dyDescent="0.2">
      <c r="C59" s="2" t="s">
        <v>3320</v>
      </c>
    </row>
    <row r="60" spans="1:16" x14ac:dyDescent="0.2">
      <c r="C60" s="2" t="s">
        <v>3306</v>
      </c>
    </row>
    <row r="61" spans="1:16" x14ac:dyDescent="0.2">
      <c r="C61" s="2" t="s">
        <v>3299</v>
      </c>
    </row>
    <row r="62" spans="1:16" x14ac:dyDescent="0.2">
      <c r="C62" s="2" t="s">
        <v>3280</v>
      </c>
    </row>
    <row r="63" spans="1:16" x14ac:dyDescent="0.2">
      <c r="C63" s="2" t="s">
        <v>3302</v>
      </c>
    </row>
    <row r="64" spans="1:16" x14ac:dyDescent="0.2">
      <c r="C64" s="2" t="s">
        <v>3333</v>
      </c>
    </row>
    <row r="65" spans="3:3" x14ac:dyDescent="0.2">
      <c r="C65" s="2" t="s">
        <v>3298</v>
      </c>
    </row>
    <row r="66" spans="3:3" x14ac:dyDescent="0.2">
      <c r="C66" s="2" t="s">
        <v>3301</v>
      </c>
    </row>
    <row r="67" spans="3:3" x14ac:dyDescent="0.2">
      <c r="C67" s="2" t="s">
        <v>3379</v>
      </c>
    </row>
    <row r="68" spans="3:3" x14ac:dyDescent="0.2">
      <c r="C68" s="2" t="s">
        <v>3365</v>
      </c>
    </row>
    <row r="69" spans="3:3" x14ac:dyDescent="0.2">
      <c r="C69" s="2" t="s">
        <v>3356</v>
      </c>
    </row>
    <row r="70" spans="3:3" x14ac:dyDescent="0.2">
      <c r="C70" s="2" t="s">
        <v>3346</v>
      </c>
    </row>
    <row r="71" spans="3:3" x14ac:dyDescent="0.2">
      <c r="C71" s="2" t="s">
        <v>3335</v>
      </c>
    </row>
    <row r="72" spans="3:3" x14ac:dyDescent="0.2">
      <c r="C72" s="2" t="s">
        <v>3384</v>
      </c>
    </row>
    <row r="73" spans="3:3" x14ac:dyDescent="0.2">
      <c r="C73" s="2" t="s">
        <v>3339</v>
      </c>
    </row>
    <row r="74" spans="3:3" x14ac:dyDescent="0.2">
      <c r="C74" s="2" t="s">
        <v>3327</v>
      </c>
    </row>
    <row r="75" spans="3:3" x14ac:dyDescent="0.2">
      <c r="C75" s="2" t="s">
        <v>3386</v>
      </c>
    </row>
    <row r="76" spans="3:3" x14ac:dyDescent="0.2">
      <c r="C76" s="2" t="s">
        <v>3318</v>
      </c>
    </row>
    <row r="77" spans="3:3" x14ac:dyDescent="0.2">
      <c r="C77" s="2" t="s">
        <v>3325</v>
      </c>
    </row>
    <row r="78" spans="3:3" x14ac:dyDescent="0.2">
      <c r="C78" s="2" t="s">
        <v>3309</v>
      </c>
    </row>
    <row r="79" spans="3:3" x14ac:dyDescent="0.2">
      <c r="C79" s="2" t="s">
        <v>3314</v>
      </c>
    </row>
    <row r="80" spans="3:3" x14ac:dyDescent="0.2">
      <c r="C80" s="2" t="s">
        <v>3290</v>
      </c>
    </row>
    <row r="81" spans="3:3" x14ac:dyDescent="0.2">
      <c r="C81" s="2" t="s">
        <v>3268</v>
      </c>
    </row>
    <row r="82" spans="3:3" x14ac:dyDescent="0.2">
      <c r="C82" s="2" t="s">
        <v>3288</v>
      </c>
    </row>
    <row r="83" spans="3:3" x14ac:dyDescent="0.2">
      <c r="C83" s="2" t="s">
        <v>3287</v>
      </c>
    </row>
    <row r="84" spans="3:3" x14ac:dyDescent="0.2">
      <c r="C84" s="2" t="s">
        <v>3261</v>
      </c>
    </row>
    <row r="85" spans="3:3" x14ac:dyDescent="0.2">
      <c r="C85" s="2" t="s">
        <v>3274</v>
      </c>
    </row>
    <row r="86" spans="3:3" x14ac:dyDescent="0.2">
      <c r="C86" s="2" t="s">
        <v>3246</v>
      </c>
    </row>
    <row r="87" spans="3:3" x14ac:dyDescent="0.2">
      <c r="C87" s="2" t="s">
        <v>3259</v>
      </c>
    </row>
    <row r="88" spans="3:3" x14ac:dyDescent="0.2">
      <c r="C88" s="2" t="s">
        <v>3266</v>
      </c>
    </row>
    <row r="89" spans="3:3" x14ac:dyDescent="0.2">
      <c r="C89" s="2" t="s">
        <v>3338</v>
      </c>
    </row>
    <row r="90" spans="3:3" x14ac:dyDescent="0.2">
      <c r="C90" s="2" t="s">
        <v>3269</v>
      </c>
    </row>
    <row r="91" spans="3:3" x14ac:dyDescent="0.2">
      <c r="C91" s="2" t="s">
        <v>3243</v>
      </c>
    </row>
    <row r="92" spans="3:3" x14ac:dyDescent="0.2">
      <c r="C92" s="2" t="s">
        <v>3242</v>
      </c>
    </row>
    <row r="93" spans="3:3" x14ac:dyDescent="0.2">
      <c r="C93" s="2" t="s">
        <v>3244</v>
      </c>
    </row>
    <row r="94" spans="3:3" x14ac:dyDescent="0.2">
      <c r="C94" s="2" t="s">
        <v>3389</v>
      </c>
    </row>
    <row r="95" spans="3:3" x14ac:dyDescent="0.2">
      <c r="C95" s="2" t="s">
        <v>3390</v>
      </c>
    </row>
    <row r="96" spans="3:3" x14ac:dyDescent="0.2">
      <c r="C96" s="2" t="s">
        <v>3391</v>
      </c>
    </row>
    <row r="97" spans="3:3" x14ac:dyDescent="0.2">
      <c r="C97" s="2" t="s">
        <v>3256</v>
      </c>
    </row>
    <row r="98" spans="3:3" x14ac:dyDescent="0.2">
      <c r="C98" s="2" t="s">
        <v>3353</v>
      </c>
    </row>
    <row r="99" spans="3:3" x14ac:dyDescent="0.2">
      <c r="C99" s="2" t="s">
        <v>3340</v>
      </c>
    </row>
    <row r="100" spans="3:3" x14ac:dyDescent="0.2">
      <c r="C100" s="2" t="s">
        <v>3351</v>
      </c>
    </row>
    <row r="101" spans="3:3" x14ac:dyDescent="0.2">
      <c r="C101" s="2" t="s">
        <v>3282</v>
      </c>
    </row>
    <row r="102" spans="3:3" x14ac:dyDescent="0.2">
      <c r="C102" s="2" t="s">
        <v>3328</v>
      </c>
    </row>
    <row r="103" spans="3:3" x14ac:dyDescent="0.2">
      <c r="C103" s="2" t="s">
        <v>3317</v>
      </c>
    </row>
    <row r="104" spans="3:3" x14ac:dyDescent="0.2">
      <c r="C104" s="2" t="s">
        <v>3291</v>
      </c>
    </row>
    <row r="105" spans="3:3" x14ac:dyDescent="0.2">
      <c r="C105" s="2" t="s">
        <v>3277</v>
      </c>
    </row>
    <row r="106" spans="3:3" x14ac:dyDescent="0.2">
      <c r="C106" s="2" t="s">
        <v>3289</v>
      </c>
    </row>
    <row r="107" spans="3:3" x14ac:dyDescent="0.2">
      <c r="C107" s="2" t="s">
        <v>3273</v>
      </c>
    </row>
    <row r="108" spans="3:3" x14ac:dyDescent="0.2">
      <c r="C108" s="2" t="s">
        <v>3227</v>
      </c>
    </row>
    <row r="109" spans="3:3" x14ac:dyDescent="0.2">
      <c r="C109" s="2" t="s">
        <v>3331</v>
      </c>
    </row>
    <row r="110" spans="3:3" x14ac:dyDescent="0.2">
      <c r="C110" s="2" t="s">
        <v>3265</v>
      </c>
    </row>
    <row r="111" spans="3:3" x14ac:dyDescent="0.2">
      <c r="C111" s="2" t="s">
        <v>3304</v>
      </c>
    </row>
    <row r="112" spans="3:3" x14ac:dyDescent="0.2">
      <c r="C112" s="2" t="s">
        <v>3293</v>
      </c>
    </row>
    <row r="113" spans="3:3" x14ac:dyDescent="0.2">
      <c r="C113" s="2" t="s">
        <v>3214</v>
      </c>
    </row>
    <row r="114" spans="3:3" x14ac:dyDescent="0.2">
      <c r="C114" s="2" t="s">
        <v>3230</v>
      </c>
    </row>
    <row r="115" spans="3:3" x14ac:dyDescent="0.2">
      <c r="C115" s="2" t="s">
        <v>3221</v>
      </c>
    </row>
    <row r="116" spans="3:3" x14ac:dyDescent="0.2">
      <c r="C116" s="2" t="s">
        <v>3218</v>
      </c>
    </row>
    <row r="117" spans="3:3" x14ac:dyDescent="0.2">
      <c r="C117" s="2" t="s">
        <v>3224</v>
      </c>
    </row>
    <row r="118" spans="3:3" x14ac:dyDescent="0.2">
      <c r="C118" s="2" t="s">
        <v>3222</v>
      </c>
    </row>
    <row r="119" spans="3:3" x14ac:dyDescent="0.2">
      <c r="C119" s="2" t="s">
        <v>3223</v>
      </c>
    </row>
    <row r="120" spans="3:3" x14ac:dyDescent="0.2">
      <c r="C120" s="2" t="s">
        <v>3403</v>
      </c>
    </row>
    <row r="121" spans="3:3" x14ac:dyDescent="0.2">
      <c r="C121" s="2" t="s">
        <v>3257</v>
      </c>
    </row>
    <row r="122" spans="3:3" x14ac:dyDescent="0.2">
      <c r="C122" s="2" t="s">
        <v>3213</v>
      </c>
    </row>
    <row r="123" spans="3:3" x14ac:dyDescent="0.2">
      <c r="C123" s="2" t="s">
        <v>3247</v>
      </c>
    </row>
    <row r="124" spans="3:3" x14ac:dyDescent="0.2">
      <c r="C124" s="2" t="s">
        <v>3205</v>
      </c>
    </row>
    <row r="125" spans="3:3" x14ac:dyDescent="0.2">
      <c r="C125" s="2" t="s">
        <v>3250</v>
      </c>
    </row>
    <row r="126" spans="3:3" x14ac:dyDescent="0.2">
      <c r="C126" s="2" t="s">
        <v>3191</v>
      </c>
    </row>
    <row r="127" spans="3:3" x14ac:dyDescent="0.2">
      <c r="C127" s="2" t="s">
        <v>3193</v>
      </c>
    </row>
    <row r="128" spans="3:3" x14ac:dyDescent="0.2">
      <c r="C128" s="2" t="s">
        <v>3188</v>
      </c>
    </row>
    <row r="129" spans="3:3" x14ac:dyDescent="0.2">
      <c r="C129" s="2" t="s">
        <v>3248</v>
      </c>
    </row>
    <row r="130" spans="3:3" x14ac:dyDescent="0.2">
      <c r="C130" s="2" t="s">
        <v>3199</v>
      </c>
    </row>
    <row r="131" spans="3:3" x14ac:dyDescent="0.2">
      <c r="C131" s="2" t="s">
        <v>3198</v>
      </c>
    </row>
    <row r="132" spans="3:3" x14ac:dyDescent="0.2">
      <c r="C132" s="2" t="s">
        <v>3129</v>
      </c>
    </row>
    <row r="133" spans="3:3" x14ac:dyDescent="0.2">
      <c r="C133" s="2" t="s">
        <v>3174</v>
      </c>
    </row>
    <row r="134" spans="3:3" x14ac:dyDescent="0.2">
      <c r="C134" s="2" t="s">
        <v>3126</v>
      </c>
    </row>
    <row r="135" spans="3:3" x14ac:dyDescent="0.2">
      <c r="C135" s="2" t="s">
        <v>3103</v>
      </c>
    </row>
    <row r="136" spans="3:3" x14ac:dyDescent="0.2">
      <c r="C136" s="2" t="s">
        <v>3123</v>
      </c>
    </row>
    <row r="137" spans="3:3" x14ac:dyDescent="0.2">
      <c r="C137" s="2" t="s">
        <v>3110</v>
      </c>
    </row>
    <row r="138" spans="3:3" x14ac:dyDescent="0.2">
      <c r="C138" s="2" t="s">
        <v>3163</v>
      </c>
    </row>
    <row r="139" spans="3:3" x14ac:dyDescent="0.2">
      <c r="C139" s="2" t="s">
        <v>3200</v>
      </c>
    </row>
    <row r="140" spans="3:3" x14ac:dyDescent="0.2">
      <c r="C140" s="2" t="s">
        <v>3187</v>
      </c>
    </row>
    <row r="141" spans="3:3" x14ac:dyDescent="0.2">
      <c r="C141" s="2" t="s">
        <v>3106</v>
      </c>
    </row>
    <row r="142" spans="3:3" x14ac:dyDescent="0.2">
      <c r="C142" s="2" t="s">
        <v>3107</v>
      </c>
    </row>
    <row r="143" spans="3:3" x14ac:dyDescent="0.2">
      <c r="C143" s="2" t="s">
        <v>3113</v>
      </c>
    </row>
    <row r="144" spans="3:3" x14ac:dyDescent="0.2">
      <c r="C144" s="2" t="s">
        <v>3112</v>
      </c>
    </row>
    <row r="145" spans="3:3" x14ac:dyDescent="0.2">
      <c r="C145" s="2" t="s">
        <v>3119</v>
      </c>
    </row>
    <row r="146" spans="3:3" x14ac:dyDescent="0.2">
      <c r="C146" s="2" t="s">
        <v>3196</v>
      </c>
    </row>
    <row r="147" spans="3:3" x14ac:dyDescent="0.2">
      <c r="C147" s="2" t="s">
        <v>3139</v>
      </c>
    </row>
    <row r="148" spans="3:3" x14ac:dyDescent="0.2">
      <c r="C148" s="2" t="s">
        <v>3135</v>
      </c>
    </row>
    <row r="149" spans="3:3" x14ac:dyDescent="0.2">
      <c r="C149" s="2" t="s">
        <v>3140</v>
      </c>
    </row>
    <row r="150" spans="3:3" x14ac:dyDescent="0.2">
      <c r="C150" s="2" t="s">
        <v>3130</v>
      </c>
    </row>
    <row r="151" spans="3:3" x14ac:dyDescent="0.2">
      <c r="C151" s="2" t="s">
        <v>3142</v>
      </c>
    </row>
    <row r="152" spans="3:3" x14ac:dyDescent="0.2">
      <c r="C152" s="2" t="s">
        <v>3143</v>
      </c>
    </row>
    <row r="153" spans="3:3" x14ac:dyDescent="0.2">
      <c r="C153" s="2" t="s">
        <v>3109</v>
      </c>
    </row>
    <row r="154" spans="3:3" x14ac:dyDescent="0.2">
      <c r="C154" s="2" t="s">
        <v>3157</v>
      </c>
    </row>
    <row r="155" spans="3:3" x14ac:dyDescent="0.2">
      <c r="C155" s="2" t="s">
        <v>3235</v>
      </c>
    </row>
    <row r="156" spans="3:3" x14ac:dyDescent="0.2">
      <c r="C156" s="2" t="s">
        <v>3167</v>
      </c>
    </row>
    <row r="157" spans="3:3" x14ac:dyDescent="0.2">
      <c r="C157" s="2" t="s">
        <v>3095</v>
      </c>
    </row>
    <row r="158" spans="3:3" x14ac:dyDescent="0.2">
      <c r="C158" s="2" t="s">
        <v>3025</v>
      </c>
    </row>
    <row r="159" spans="3:3" x14ac:dyDescent="0.2">
      <c r="C159" s="2" t="s">
        <v>3183</v>
      </c>
    </row>
    <row r="160" spans="3:3" x14ac:dyDescent="0.2">
      <c r="C160" s="2" t="s">
        <v>3152</v>
      </c>
    </row>
    <row r="161" spans="3:3" x14ac:dyDescent="0.2">
      <c r="C161" s="2" t="s">
        <v>3138</v>
      </c>
    </row>
    <row r="162" spans="3:3" x14ac:dyDescent="0.2">
      <c r="C162" s="2" t="s">
        <v>3124</v>
      </c>
    </row>
    <row r="163" spans="3:3" x14ac:dyDescent="0.2">
      <c r="C163" s="2" t="s">
        <v>3153</v>
      </c>
    </row>
    <row r="164" spans="3:3" x14ac:dyDescent="0.2">
      <c r="C164" s="2" t="s">
        <v>3147</v>
      </c>
    </row>
    <row r="165" spans="3:3" x14ac:dyDescent="0.2">
      <c r="C165" s="2" t="s">
        <v>3111</v>
      </c>
    </row>
    <row r="166" spans="3:3" x14ac:dyDescent="0.2">
      <c r="C166" s="2" t="s">
        <v>3134</v>
      </c>
    </row>
    <row r="167" spans="3:3" x14ac:dyDescent="0.2">
      <c r="C167" s="2" t="s">
        <v>3145</v>
      </c>
    </row>
    <row r="168" spans="3:3" x14ac:dyDescent="0.2">
      <c r="C168" s="2" t="s">
        <v>3117</v>
      </c>
    </row>
    <row r="169" spans="3:3" x14ac:dyDescent="0.2">
      <c r="C169" s="2" t="s">
        <v>3154</v>
      </c>
    </row>
    <row r="170" spans="3:3" x14ac:dyDescent="0.2">
      <c r="C170" s="2" t="s">
        <v>3181</v>
      </c>
    </row>
    <row r="171" spans="3:3" x14ac:dyDescent="0.2">
      <c r="C171" s="2" t="s">
        <v>3030</v>
      </c>
    </row>
    <row r="172" spans="3:3" x14ac:dyDescent="0.2">
      <c r="C172" s="2" t="s">
        <v>3073</v>
      </c>
    </row>
    <row r="173" spans="3:3" x14ac:dyDescent="0.2">
      <c r="C173" s="2" t="s">
        <v>3029</v>
      </c>
    </row>
    <row r="174" spans="3:3" x14ac:dyDescent="0.2">
      <c r="C174" s="2" t="s">
        <v>3038</v>
      </c>
    </row>
    <row r="175" spans="3:3" x14ac:dyDescent="0.2">
      <c r="C175" s="2" t="s">
        <v>3085</v>
      </c>
    </row>
    <row r="176" spans="3:3" x14ac:dyDescent="0.2">
      <c r="C176" s="2" t="s">
        <v>3054</v>
      </c>
    </row>
    <row r="177" spans="3:3" x14ac:dyDescent="0.2">
      <c r="C177" s="2" t="s">
        <v>3040</v>
      </c>
    </row>
    <row r="178" spans="3:3" x14ac:dyDescent="0.2">
      <c r="C178" s="2" t="s">
        <v>3078</v>
      </c>
    </row>
    <row r="179" spans="3:3" x14ac:dyDescent="0.2">
      <c r="C179" s="2" t="s">
        <v>3059</v>
      </c>
    </row>
    <row r="180" spans="3:3" x14ac:dyDescent="0.2">
      <c r="C180" s="2" t="s">
        <v>3028</v>
      </c>
    </row>
    <row r="181" spans="3:3" x14ac:dyDescent="0.2">
      <c r="C181" s="2" t="s">
        <v>3166</v>
      </c>
    </row>
    <row r="182" spans="3:3" x14ac:dyDescent="0.2">
      <c r="C182" s="2" t="s">
        <v>3097</v>
      </c>
    </row>
    <row r="183" spans="3:3" x14ac:dyDescent="0.2">
      <c r="C183" s="2" t="s">
        <v>3172</v>
      </c>
    </row>
    <row r="184" spans="3:3" x14ac:dyDescent="0.2">
      <c r="C184" s="2" t="s">
        <v>3175</v>
      </c>
    </row>
    <row r="185" spans="3:3" x14ac:dyDescent="0.2">
      <c r="C185" s="2" t="s">
        <v>3079</v>
      </c>
    </row>
    <row r="186" spans="3:3" x14ac:dyDescent="0.2">
      <c r="C186" s="2" t="s">
        <v>3056</v>
      </c>
    </row>
    <row r="187" spans="3:3" x14ac:dyDescent="0.2">
      <c r="C187" s="2" t="s">
        <v>3048</v>
      </c>
    </row>
    <row r="188" spans="3:3" x14ac:dyDescent="0.2">
      <c r="C188" s="2" t="s">
        <v>3083</v>
      </c>
    </row>
    <row r="189" spans="3:3" x14ac:dyDescent="0.2">
      <c r="C189" s="2" t="s">
        <v>3060</v>
      </c>
    </row>
    <row r="190" spans="3:3" x14ac:dyDescent="0.2">
      <c r="C190" s="2" t="s">
        <v>3076</v>
      </c>
    </row>
    <row r="191" spans="3:3" x14ac:dyDescent="0.2">
      <c r="C191" s="2" t="s">
        <v>3069</v>
      </c>
    </row>
    <row r="192" spans="3:3" x14ac:dyDescent="0.2">
      <c r="C192" s="2" t="s">
        <v>3080</v>
      </c>
    </row>
    <row r="193" spans="3:3" x14ac:dyDescent="0.2">
      <c r="C193" s="2" t="s">
        <v>3074</v>
      </c>
    </row>
    <row r="194" spans="3:3" x14ac:dyDescent="0.2">
      <c r="C194" s="2" t="s">
        <v>3070</v>
      </c>
    </row>
    <row r="195" spans="3:3" x14ac:dyDescent="0.2">
      <c r="C195" s="2" t="s">
        <v>3072</v>
      </c>
    </row>
    <row r="196" spans="3:3" x14ac:dyDescent="0.2">
      <c r="C196" s="2" t="s">
        <v>3067</v>
      </c>
    </row>
    <row r="197" spans="3:3" x14ac:dyDescent="0.2">
      <c r="C197" s="2" t="s">
        <v>3063</v>
      </c>
    </row>
    <row r="198" spans="3:3" x14ac:dyDescent="0.2">
      <c r="C198" s="2" t="s">
        <v>3049</v>
      </c>
    </row>
    <row r="199" spans="3:3" x14ac:dyDescent="0.2">
      <c r="C199" s="2" t="s">
        <v>3718</v>
      </c>
    </row>
    <row r="200" spans="3:3" x14ac:dyDescent="0.2">
      <c r="C200" s="2" t="s">
        <v>3719</v>
      </c>
    </row>
    <row r="201" spans="3:3" x14ac:dyDescent="0.2">
      <c r="C201" s="2" t="s">
        <v>3720</v>
      </c>
    </row>
    <row r="202" spans="3:3" x14ac:dyDescent="0.2">
      <c r="C202" s="2" t="s">
        <v>3721</v>
      </c>
    </row>
    <row r="203" spans="3:3" x14ac:dyDescent="0.2">
      <c r="C203" s="2" t="s">
        <v>3722</v>
      </c>
    </row>
    <row r="204" spans="3:3" x14ac:dyDescent="0.2">
      <c r="C204" s="2" t="s">
        <v>3723</v>
      </c>
    </row>
    <row r="205" spans="3:3" x14ac:dyDescent="0.2">
      <c r="C205" s="2" t="s">
        <v>3724</v>
      </c>
    </row>
    <row r="206" spans="3:3" x14ac:dyDescent="0.2">
      <c r="C206" s="2" t="s">
        <v>3725</v>
      </c>
    </row>
    <row r="207" spans="3:3" x14ac:dyDescent="0.2">
      <c r="C207" s="2" t="s">
        <v>3726</v>
      </c>
    </row>
    <row r="208" spans="3:3" x14ac:dyDescent="0.2">
      <c r="C208" s="2" t="s">
        <v>3727</v>
      </c>
    </row>
    <row r="209" spans="3:3" x14ac:dyDescent="0.2">
      <c r="C209" s="2" t="s">
        <v>3728</v>
      </c>
    </row>
    <row r="210" spans="3:3" x14ac:dyDescent="0.2">
      <c r="C210" s="2" t="s">
        <v>3729</v>
      </c>
    </row>
    <row r="211" spans="3:3" x14ac:dyDescent="0.2">
      <c r="C211" s="2" t="s">
        <v>3730</v>
      </c>
    </row>
    <row r="212" spans="3:3" x14ac:dyDescent="0.2">
      <c r="C212" s="2" t="s">
        <v>3731</v>
      </c>
    </row>
    <row r="213" spans="3:3" x14ac:dyDescent="0.2">
      <c r="C213" s="2" t="s">
        <v>3732</v>
      </c>
    </row>
    <row r="214" spans="3:3" x14ac:dyDescent="0.2">
      <c r="C214" s="2" t="s">
        <v>3733</v>
      </c>
    </row>
    <row r="215" spans="3:3" x14ac:dyDescent="0.2">
      <c r="C215" s="2" t="s">
        <v>3734</v>
      </c>
    </row>
    <row r="216" spans="3:3" x14ac:dyDescent="0.2">
      <c r="C216" s="2" t="s">
        <v>3735</v>
      </c>
    </row>
    <row r="217" spans="3:3" x14ac:dyDescent="0.2">
      <c r="C217" s="2" t="s">
        <v>3736</v>
      </c>
    </row>
    <row r="218" spans="3:3" x14ac:dyDescent="0.2">
      <c r="C218" s="2" t="s">
        <v>3737</v>
      </c>
    </row>
    <row r="219" spans="3:3" x14ac:dyDescent="0.2">
      <c r="C219" s="2" t="s">
        <v>3738</v>
      </c>
    </row>
    <row r="220" spans="3:3" x14ac:dyDescent="0.2">
      <c r="C220" s="2" t="s">
        <v>3739</v>
      </c>
    </row>
    <row r="221" spans="3:3" x14ac:dyDescent="0.2">
      <c r="C221" s="2" t="s">
        <v>3740</v>
      </c>
    </row>
    <row r="222" spans="3:3" x14ac:dyDescent="0.2">
      <c r="C222" s="2" t="s">
        <v>3741</v>
      </c>
    </row>
    <row r="223" spans="3:3" x14ac:dyDescent="0.2">
      <c r="C223" s="2" t="s">
        <v>3742</v>
      </c>
    </row>
    <row r="224" spans="3:3" x14ac:dyDescent="0.2">
      <c r="C224" s="2" t="s">
        <v>3743</v>
      </c>
    </row>
    <row r="225" spans="3:3" x14ac:dyDescent="0.2">
      <c r="C225" s="2" t="s">
        <v>3744</v>
      </c>
    </row>
    <row r="226" spans="3:3" x14ac:dyDescent="0.2">
      <c r="C226" s="2" t="s">
        <v>3745</v>
      </c>
    </row>
    <row r="227" spans="3:3" x14ac:dyDescent="0.2">
      <c r="C227" s="2" t="s">
        <v>3746</v>
      </c>
    </row>
    <row r="228" spans="3:3" x14ac:dyDescent="0.2">
      <c r="C228" s="2" t="s">
        <v>3747</v>
      </c>
    </row>
    <row r="229" spans="3:3" x14ac:dyDescent="0.2">
      <c r="C229" s="2" t="s">
        <v>3748</v>
      </c>
    </row>
    <row r="230" spans="3:3" x14ac:dyDescent="0.2">
      <c r="C230" s="2" t="s">
        <v>3749</v>
      </c>
    </row>
    <row r="231" spans="3:3" x14ac:dyDescent="0.2">
      <c r="C231" s="2" t="s">
        <v>3750</v>
      </c>
    </row>
    <row r="232" spans="3:3" x14ac:dyDescent="0.2">
      <c r="C232" s="2" t="s">
        <v>3751</v>
      </c>
    </row>
    <row r="233" spans="3:3" x14ac:dyDescent="0.2">
      <c r="C233" s="2" t="s">
        <v>3752</v>
      </c>
    </row>
    <row r="234" spans="3:3" x14ac:dyDescent="0.2">
      <c r="C234" s="2" t="s">
        <v>3753</v>
      </c>
    </row>
    <row r="235" spans="3:3" x14ac:dyDescent="0.2">
      <c r="C235" s="2" t="s">
        <v>3754</v>
      </c>
    </row>
    <row r="236" spans="3:3" x14ac:dyDescent="0.2">
      <c r="C236" s="2" t="s">
        <v>3755</v>
      </c>
    </row>
    <row r="237" spans="3:3" x14ac:dyDescent="0.2">
      <c r="C237" s="2" t="s">
        <v>3756</v>
      </c>
    </row>
    <row r="238" spans="3:3" x14ac:dyDescent="0.2">
      <c r="C238" s="2" t="s">
        <v>3757</v>
      </c>
    </row>
    <row r="239" spans="3:3" x14ac:dyDescent="0.2">
      <c r="C239" s="2" t="s">
        <v>3758</v>
      </c>
    </row>
    <row r="240" spans="3:3" x14ac:dyDescent="0.2">
      <c r="C240" s="2" t="s">
        <v>3759</v>
      </c>
    </row>
    <row r="241" spans="3:3" x14ac:dyDescent="0.2">
      <c r="C241" s="2" t="s">
        <v>3760</v>
      </c>
    </row>
    <row r="242" spans="3:3" x14ac:dyDescent="0.2">
      <c r="C242" s="2" t="s">
        <v>3761</v>
      </c>
    </row>
    <row r="243" spans="3:3" x14ac:dyDescent="0.2">
      <c r="C243" s="2" t="s">
        <v>3762</v>
      </c>
    </row>
    <row r="244" spans="3:3" x14ac:dyDescent="0.2">
      <c r="C244" s="2" t="s">
        <v>3763</v>
      </c>
    </row>
    <row r="245" spans="3:3" x14ac:dyDescent="0.2">
      <c r="C245" s="2" t="s">
        <v>3764</v>
      </c>
    </row>
    <row r="246" spans="3:3" x14ac:dyDescent="0.2">
      <c r="C246" s="2" t="s">
        <v>3765</v>
      </c>
    </row>
    <row r="247" spans="3:3" x14ac:dyDescent="0.2">
      <c r="C247" s="2" t="s">
        <v>3766</v>
      </c>
    </row>
    <row r="248" spans="3:3" x14ac:dyDescent="0.2">
      <c r="C248" s="2" t="s">
        <v>3767</v>
      </c>
    </row>
    <row r="249" spans="3:3" x14ac:dyDescent="0.2">
      <c r="C249" s="2" t="s">
        <v>3768</v>
      </c>
    </row>
    <row r="250" spans="3:3" x14ac:dyDescent="0.2">
      <c r="C250" s="2" t="s">
        <v>3769</v>
      </c>
    </row>
    <row r="251" spans="3:3" x14ac:dyDescent="0.2">
      <c r="C251" s="2" t="s">
        <v>3770</v>
      </c>
    </row>
    <row r="252" spans="3:3" x14ac:dyDescent="0.2">
      <c r="C252" s="2" t="s">
        <v>3771</v>
      </c>
    </row>
    <row r="253" spans="3:3" x14ac:dyDescent="0.2">
      <c r="C253" s="2" t="s">
        <v>3772</v>
      </c>
    </row>
    <row r="254" spans="3:3" x14ac:dyDescent="0.2">
      <c r="C254" s="2" t="s">
        <v>3773</v>
      </c>
    </row>
    <row r="255" spans="3:3" x14ac:dyDescent="0.2">
      <c r="C255" s="2" t="s">
        <v>3774</v>
      </c>
    </row>
    <row r="256" spans="3:3" x14ac:dyDescent="0.2">
      <c r="C256" s="2" t="s">
        <v>3775</v>
      </c>
    </row>
    <row r="257" spans="3:3" x14ac:dyDescent="0.2">
      <c r="C257" s="2" t="s">
        <v>3776</v>
      </c>
    </row>
    <row r="258" spans="3:3" x14ac:dyDescent="0.2">
      <c r="C258" s="2" t="s">
        <v>3777</v>
      </c>
    </row>
    <row r="259" spans="3:3" x14ac:dyDescent="0.2">
      <c r="C259" s="2" t="s">
        <v>3778</v>
      </c>
    </row>
    <row r="260" spans="3:3" x14ac:dyDescent="0.2">
      <c r="C260" s="2" t="s">
        <v>3779</v>
      </c>
    </row>
    <row r="261" spans="3:3" x14ac:dyDescent="0.2">
      <c r="C261" s="2" t="s">
        <v>3780</v>
      </c>
    </row>
    <row r="262" spans="3:3" x14ac:dyDescent="0.2">
      <c r="C262" s="2" t="s">
        <v>3781</v>
      </c>
    </row>
    <row r="263" spans="3:3" x14ac:dyDescent="0.2">
      <c r="C263" s="2" t="s">
        <v>3782</v>
      </c>
    </row>
    <row r="264" spans="3:3" x14ac:dyDescent="0.2">
      <c r="C264" s="2" t="s">
        <v>3783</v>
      </c>
    </row>
    <row r="265" spans="3:3" x14ac:dyDescent="0.2">
      <c r="C265" s="2" t="s">
        <v>3784</v>
      </c>
    </row>
    <row r="266" spans="3:3" x14ac:dyDescent="0.2">
      <c r="C266" s="2" t="s">
        <v>3785</v>
      </c>
    </row>
    <row r="267" spans="3:3" x14ac:dyDescent="0.2">
      <c r="C267" s="2" t="s">
        <v>3786</v>
      </c>
    </row>
    <row r="268" spans="3:3" x14ac:dyDescent="0.2">
      <c r="C268" s="2" t="s">
        <v>3787</v>
      </c>
    </row>
    <row r="269" spans="3:3" x14ac:dyDescent="0.2">
      <c r="C269" s="2" t="s">
        <v>3788</v>
      </c>
    </row>
    <row r="270" spans="3:3" x14ac:dyDescent="0.2">
      <c r="C270" s="2" t="s">
        <v>3789</v>
      </c>
    </row>
    <row r="271" spans="3:3" x14ac:dyDescent="0.2">
      <c r="C271" s="2" t="s">
        <v>3790</v>
      </c>
    </row>
    <row r="272" spans="3:3" x14ac:dyDescent="0.2">
      <c r="C272" s="2" t="s">
        <v>3791</v>
      </c>
    </row>
    <row r="273" spans="3:3" x14ac:dyDescent="0.2">
      <c r="C273" s="2" t="s">
        <v>3792</v>
      </c>
    </row>
    <row r="274" spans="3:3" x14ac:dyDescent="0.2">
      <c r="C274" s="2" t="s">
        <v>3372</v>
      </c>
    </row>
    <row r="275" spans="3:3" x14ac:dyDescent="0.2">
      <c r="C275" s="2" t="s">
        <v>3400</v>
      </c>
    </row>
    <row r="276" spans="3:3" x14ac:dyDescent="0.2">
      <c r="C276" s="2" t="s">
        <v>3793</v>
      </c>
    </row>
    <row r="277" spans="3:3" x14ac:dyDescent="0.2">
      <c r="C277" s="2" t="s">
        <v>3397</v>
      </c>
    </row>
    <row r="278" spans="3:3" x14ac:dyDescent="0.2">
      <c r="C278" s="2" t="s">
        <v>3398</v>
      </c>
    </row>
    <row r="279" spans="3:3" x14ac:dyDescent="0.2">
      <c r="C279" s="2" t="s">
        <v>3395</v>
      </c>
    </row>
    <row r="280" spans="3:3" x14ac:dyDescent="0.2">
      <c r="C280" s="2" t="s">
        <v>3381</v>
      </c>
    </row>
    <row r="281" spans="3:3" x14ac:dyDescent="0.2">
      <c r="C281" s="2" t="s">
        <v>3794</v>
      </c>
    </row>
    <row r="282" spans="3:3" x14ac:dyDescent="0.2">
      <c r="C282" s="2" t="s">
        <v>3396</v>
      </c>
    </row>
    <row r="283" spans="3:3" x14ac:dyDescent="0.2">
      <c r="C283" s="2" t="s">
        <v>3795</v>
      </c>
    </row>
    <row r="284" spans="3:3" x14ac:dyDescent="0.2">
      <c r="C284" s="2" t="s">
        <v>3796</v>
      </c>
    </row>
    <row r="285" spans="3:3" x14ac:dyDescent="0.2">
      <c r="C285" s="2" t="s">
        <v>3401</v>
      </c>
    </row>
    <row r="286" spans="3:3" x14ac:dyDescent="0.2">
      <c r="C286" s="2" t="s">
        <v>3797</v>
      </c>
    </row>
    <row r="287" spans="3:3" x14ac:dyDescent="0.2">
      <c r="C287" s="2" t="s">
        <v>3360</v>
      </c>
    </row>
    <row r="288" spans="3:3" x14ac:dyDescent="0.2">
      <c r="C288" s="2" t="s">
        <v>3378</v>
      </c>
    </row>
    <row r="289" spans="3:3" x14ac:dyDescent="0.2">
      <c r="C289" s="2" t="s">
        <v>3370</v>
      </c>
    </row>
    <row r="290" spans="3:3" x14ac:dyDescent="0.2">
      <c r="C290" s="2" t="s">
        <v>3380</v>
      </c>
    </row>
    <row r="291" spans="3:3" x14ac:dyDescent="0.2">
      <c r="C291" s="2" t="s">
        <v>3392</v>
      </c>
    </row>
    <row r="292" spans="3:3" x14ac:dyDescent="0.2">
      <c r="C292" s="2" t="s">
        <v>3363</v>
      </c>
    </row>
    <row r="293" spans="3:3" x14ac:dyDescent="0.2">
      <c r="C293" s="2" t="s">
        <v>3369</v>
      </c>
    </row>
    <row r="294" spans="3:3" x14ac:dyDescent="0.2">
      <c r="C294" s="2" t="s">
        <v>3361</v>
      </c>
    </row>
    <row r="295" spans="3:3" x14ac:dyDescent="0.2">
      <c r="C295" s="2" t="s">
        <v>3376</v>
      </c>
    </row>
    <row r="296" spans="3:3" x14ac:dyDescent="0.2">
      <c r="C296" s="2" t="s">
        <v>3347</v>
      </c>
    </row>
    <row r="297" spans="3:3" x14ac:dyDescent="0.2">
      <c r="C297" s="2" t="s">
        <v>3336</v>
      </c>
    </row>
    <row r="298" spans="3:3" x14ac:dyDescent="0.2">
      <c r="C298" s="2" t="s">
        <v>3310</v>
      </c>
    </row>
    <row r="299" spans="3:3" x14ac:dyDescent="0.2">
      <c r="C299" s="2" t="s">
        <v>3297</v>
      </c>
    </row>
    <row r="300" spans="3:3" x14ac:dyDescent="0.2">
      <c r="C300" s="2" t="s">
        <v>3337</v>
      </c>
    </row>
    <row r="301" spans="3:3" x14ac:dyDescent="0.2">
      <c r="C301" s="2" t="s">
        <v>3334</v>
      </c>
    </row>
    <row r="302" spans="3:3" x14ac:dyDescent="0.2">
      <c r="C302" s="2" t="s">
        <v>3300</v>
      </c>
    </row>
    <row r="303" spans="3:3" x14ac:dyDescent="0.2">
      <c r="C303" s="2" t="s">
        <v>3303</v>
      </c>
    </row>
    <row r="304" spans="3:3" x14ac:dyDescent="0.2">
      <c r="C304" s="2" t="s">
        <v>3364</v>
      </c>
    </row>
    <row r="305" spans="3:3" x14ac:dyDescent="0.2">
      <c r="C305" s="2" t="s">
        <v>3355</v>
      </c>
    </row>
    <row r="306" spans="3:3" x14ac:dyDescent="0.2">
      <c r="C306" s="2" t="s">
        <v>3354</v>
      </c>
    </row>
    <row r="307" spans="3:3" x14ac:dyDescent="0.2">
      <c r="C307" s="2" t="s">
        <v>3349</v>
      </c>
    </row>
    <row r="308" spans="3:3" x14ac:dyDescent="0.2">
      <c r="C308" s="2" t="s">
        <v>3344</v>
      </c>
    </row>
    <row r="309" spans="3:3" x14ac:dyDescent="0.2">
      <c r="C309" s="2" t="s">
        <v>3385</v>
      </c>
    </row>
    <row r="310" spans="3:3" x14ac:dyDescent="0.2">
      <c r="C310" s="2" t="s">
        <v>3388</v>
      </c>
    </row>
    <row r="311" spans="3:3" x14ac:dyDescent="0.2">
      <c r="C311" s="2" t="s">
        <v>3357</v>
      </c>
    </row>
    <row r="312" spans="3:3" x14ac:dyDescent="0.2">
      <c r="C312" s="2" t="s">
        <v>3387</v>
      </c>
    </row>
    <row r="313" spans="3:3" x14ac:dyDescent="0.2">
      <c r="C313" s="2" t="s">
        <v>3315</v>
      </c>
    </row>
    <row r="314" spans="3:3" x14ac:dyDescent="0.2">
      <c r="C314" s="2" t="s">
        <v>3324</v>
      </c>
    </row>
    <row r="315" spans="3:3" x14ac:dyDescent="0.2">
      <c r="C315" s="2" t="s">
        <v>3316</v>
      </c>
    </row>
    <row r="316" spans="3:3" x14ac:dyDescent="0.2">
      <c r="C316" s="2" t="s">
        <v>3319</v>
      </c>
    </row>
    <row r="317" spans="3:3" x14ac:dyDescent="0.2">
      <c r="C317" s="2" t="s">
        <v>3342</v>
      </c>
    </row>
    <row r="318" spans="3:3" x14ac:dyDescent="0.2">
      <c r="C318" s="2" t="s">
        <v>3284</v>
      </c>
    </row>
    <row r="319" spans="3:3" x14ac:dyDescent="0.2">
      <c r="C319" s="2" t="s">
        <v>3286</v>
      </c>
    </row>
    <row r="320" spans="3:3" x14ac:dyDescent="0.2">
      <c r="C320" s="2" t="s">
        <v>3323</v>
      </c>
    </row>
    <row r="321" spans="3:3" x14ac:dyDescent="0.2">
      <c r="C321" s="2" t="s">
        <v>3329</v>
      </c>
    </row>
    <row r="322" spans="3:3" x14ac:dyDescent="0.2">
      <c r="C322" s="2" t="s">
        <v>3283</v>
      </c>
    </row>
    <row r="323" spans="3:3" x14ac:dyDescent="0.2">
      <c r="C323" s="2" t="s">
        <v>3285</v>
      </c>
    </row>
    <row r="324" spans="3:3" x14ac:dyDescent="0.2">
      <c r="C324" s="2" t="s">
        <v>3292</v>
      </c>
    </row>
    <row r="325" spans="3:3" x14ac:dyDescent="0.2">
      <c r="C325" s="2" t="s">
        <v>3294</v>
      </c>
    </row>
    <row r="326" spans="3:3" x14ac:dyDescent="0.2">
      <c r="C326" s="2" t="s">
        <v>3267</v>
      </c>
    </row>
    <row r="327" spans="3:3" x14ac:dyDescent="0.2">
      <c r="C327" s="2" t="s">
        <v>3270</v>
      </c>
    </row>
    <row r="328" spans="3:3" x14ac:dyDescent="0.2">
      <c r="C328" s="2" t="s">
        <v>3321</v>
      </c>
    </row>
    <row r="329" spans="3:3" x14ac:dyDescent="0.2">
      <c r="C329" s="2" t="s">
        <v>3271</v>
      </c>
    </row>
    <row r="330" spans="3:3" x14ac:dyDescent="0.2">
      <c r="C330" s="2" t="s">
        <v>3263</v>
      </c>
    </row>
    <row r="331" spans="3:3" x14ac:dyDescent="0.2">
      <c r="C331" s="2" t="s">
        <v>3238</v>
      </c>
    </row>
    <row r="332" spans="3:3" x14ac:dyDescent="0.2">
      <c r="C332" s="2" t="s">
        <v>3258</v>
      </c>
    </row>
    <row r="333" spans="3:3" x14ac:dyDescent="0.2">
      <c r="C333" s="2" t="s">
        <v>3241</v>
      </c>
    </row>
    <row r="334" spans="3:3" x14ac:dyDescent="0.2">
      <c r="C334" s="2" t="s">
        <v>3245</v>
      </c>
    </row>
    <row r="335" spans="3:3" x14ac:dyDescent="0.2">
      <c r="C335" s="2" t="s">
        <v>3239</v>
      </c>
    </row>
    <row r="336" spans="3:3" x14ac:dyDescent="0.2">
      <c r="C336" s="2" t="s">
        <v>3332</v>
      </c>
    </row>
    <row r="337" spans="3:3" x14ac:dyDescent="0.2">
      <c r="C337" s="2" t="s">
        <v>3343</v>
      </c>
    </row>
    <row r="338" spans="3:3" x14ac:dyDescent="0.2">
      <c r="C338" s="2" t="s">
        <v>3330</v>
      </c>
    </row>
    <row r="339" spans="3:3" x14ac:dyDescent="0.2">
      <c r="C339" s="2" t="s">
        <v>3278</v>
      </c>
    </row>
    <row r="340" spans="3:3" x14ac:dyDescent="0.2">
      <c r="C340" s="2" t="s">
        <v>3326</v>
      </c>
    </row>
    <row r="341" spans="3:3" x14ac:dyDescent="0.2">
      <c r="C341" s="2" t="s">
        <v>3312</v>
      </c>
    </row>
    <row r="342" spans="3:3" x14ac:dyDescent="0.2">
      <c r="C342" s="2" t="s">
        <v>3313</v>
      </c>
    </row>
    <row r="343" spans="3:3" x14ac:dyDescent="0.2">
      <c r="C343" s="2" t="s">
        <v>3305</v>
      </c>
    </row>
    <row r="344" spans="3:3" x14ac:dyDescent="0.2">
      <c r="C344" s="2" t="s">
        <v>3276</v>
      </c>
    </row>
    <row r="345" spans="3:3" x14ac:dyDescent="0.2">
      <c r="C345" s="2" t="s">
        <v>3308</v>
      </c>
    </row>
    <row r="346" spans="3:3" x14ac:dyDescent="0.2">
      <c r="C346" s="2" t="s">
        <v>3279</v>
      </c>
    </row>
    <row r="347" spans="3:3" x14ac:dyDescent="0.2">
      <c r="C347" s="2" t="s">
        <v>3311</v>
      </c>
    </row>
    <row r="348" spans="3:3" x14ac:dyDescent="0.2">
      <c r="C348" s="2" t="s">
        <v>3708</v>
      </c>
    </row>
    <row r="349" spans="3:3" x14ac:dyDescent="0.2">
      <c r="C349" s="2" t="s">
        <v>3295</v>
      </c>
    </row>
    <row r="350" spans="3:3" x14ac:dyDescent="0.2">
      <c r="C350" s="2" t="s">
        <v>3272</v>
      </c>
    </row>
    <row r="351" spans="3:3" x14ac:dyDescent="0.2">
      <c r="C351" s="2" t="s">
        <v>3296</v>
      </c>
    </row>
    <row r="352" spans="3:3" x14ac:dyDescent="0.2">
      <c r="C352" s="2" t="s">
        <v>3281</v>
      </c>
    </row>
    <row r="353" spans="3:3" x14ac:dyDescent="0.2">
      <c r="C353" s="2" t="s">
        <v>3260</v>
      </c>
    </row>
    <row r="354" spans="3:3" x14ac:dyDescent="0.2">
      <c r="C354" s="2" t="s">
        <v>3264</v>
      </c>
    </row>
    <row r="355" spans="3:3" x14ac:dyDescent="0.2">
      <c r="C355" s="2" t="s">
        <v>3240</v>
      </c>
    </row>
    <row r="356" spans="3:3" x14ac:dyDescent="0.2">
      <c r="C356" s="2" t="s">
        <v>3228</v>
      </c>
    </row>
    <row r="357" spans="3:3" x14ac:dyDescent="0.2">
      <c r="C357" s="2" t="s">
        <v>3226</v>
      </c>
    </row>
    <row r="358" spans="3:3" x14ac:dyDescent="0.2">
      <c r="C358" s="2" t="s">
        <v>3209</v>
      </c>
    </row>
    <row r="359" spans="3:3" x14ac:dyDescent="0.2">
      <c r="C359" s="2" t="s">
        <v>3220</v>
      </c>
    </row>
    <row r="360" spans="3:3" x14ac:dyDescent="0.2">
      <c r="C360" s="2" t="s">
        <v>3229</v>
      </c>
    </row>
    <row r="361" spans="3:3" x14ac:dyDescent="0.2">
      <c r="C361" s="2" t="s">
        <v>3231</v>
      </c>
    </row>
    <row r="362" spans="3:3" x14ac:dyDescent="0.2">
      <c r="C362" s="2" t="s">
        <v>3307</v>
      </c>
    </row>
    <row r="363" spans="3:3" x14ac:dyDescent="0.2">
      <c r="C363" s="2" t="s">
        <v>3208</v>
      </c>
    </row>
    <row r="364" spans="3:3" x14ac:dyDescent="0.2">
      <c r="C364" s="2" t="s">
        <v>3215</v>
      </c>
    </row>
    <row r="365" spans="3:3" x14ac:dyDescent="0.2">
      <c r="C365" s="2" t="s">
        <v>3210</v>
      </c>
    </row>
    <row r="366" spans="3:3" x14ac:dyDescent="0.2">
      <c r="C366" s="2" t="s">
        <v>3211</v>
      </c>
    </row>
    <row r="367" spans="3:3" x14ac:dyDescent="0.2">
      <c r="C367" s="2" t="s">
        <v>3216</v>
      </c>
    </row>
    <row r="368" spans="3:3" x14ac:dyDescent="0.2">
      <c r="C368" s="2" t="s">
        <v>3212</v>
      </c>
    </row>
    <row r="369" spans="3:3" x14ac:dyDescent="0.2">
      <c r="C369" s="2" t="s">
        <v>3217</v>
      </c>
    </row>
    <row r="370" spans="3:3" x14ac:dyDescent="0.2">
      <c r="C370" s="2" t="s">
        <v>3202</v>
      </c>
    </row>
    <row r="371" spans="3:3" x14ac:dyDescent="0.2">
      <c r="C371" s="2" t="s">
        <v>3203</v>
      </c>
    </row>
    <row r="372" spans="3:3" x14ac:dyDescent="0.2">
      <c r="C372" s="2" t="s">
        <v>3255</v>
      </c>
    </row>
    <row r="373" spans="3:3" x14ac:dyDescent="0.2">
      <c r="C373" s="2" t="s">
        <v>3262</v>
      </c>
    </row>
    <row r="374" spans="3:3" x14ac:dyDescent="0.2">
      <c r="C374" s="2" t="s">
        <v>3253</v>
      </c>
    </row>
    <row r="375" spans="3:3" x14ac:dyDescent="0.2">
      <c r="C375" s="2" t="s">
        <v>3195</v>
      </c>
    </row>
    <row r="376" spans="3:3" x14ac:dyDescent="0.2">
      <c r="C376" s="2" t="s">
        <v>3234</v>
      </c>
    </row>
    <row r="377" spans="3:3" x14ac:dyDescent="0.2">
      <c r="C377" s="2" t="s">
        <v>3206</v>
      </c>
    </row>
    <row r="378" spans="3:3" x14ac:dyDescent="0.2">
      <c r="C378" s="2" t="s">
        <v>3207</v>
      </c>
    </row>
    <row r="379" spans="3:3" x14ac:dyDescent="0.2">
      <c r="C379" s="2" t="s">
        <v>3251</v>
      </c>
    </row>
    <row r="380" spans="3:3" x14ac:dyDescent="0.2">
      <c r="C380" s="2" t="s">
        <v>3237</v>
      </c>
    </row>
    <row r="381" spans="3:3" x14ac:dyDescent="0.2">
      <c r="C381" s="2" t="s">
        <v>3232</v>
      </c>
    </row>
    <row r="382" spans="3:3" x14ac:dyDescent="0.2">
      <c r="C382" s="2" t="s">
        <v>3192</v>
      </c>
    </row>
    <row r="383" spans="3:3" x14ac:dyDescent="0.2">
      <c r="C383" s="2" t="s">
        <v>3178</v>
      </c>
    </row>
    <row r="384" spans="3:3" x14ac:dyDescent="0.2">
      <c r="C384" s="2" t="s">
        <v>3236</v>
      </c>
    </row>
    <row r="385" spans="3:3" x14ac:dyDescent="0.2">
      <c r="C385" s="2" t="s">
        <v>3194</v>
      </c>
    </row>
    <row r="386" spans="3:3" x14ac:dyDescent="0.2">
      <c r="C386" s="2" t="s">
        <v>3249</v>
      </c>
    </row>
    <row r="387" spans="3:3" x14ac:dyDescent="0.2">
      <c r="C387" s="2" t="s">
        <v>3252</v>
      </c>
    </row>
    <row r="388" spans="3:3" x14ac:dyDescent="0.2">
      <c r="C388" s="2" t="s">
        <v>3204</v>
      </c>
    </row>
    <row r="389" spans="3:3" x14ac:dyDescent="0.2">
      <c r="C389" s="2" t="s">
        <v>3186</v>
      </c>
    </row>
    <row r="390" spans="3:3" x14ac:dyDescent="0.2">
      <c r="C390" s="2" t="s">
        <v>3189</v>
      </c>
    </row>
    <row r="391" spans="3:3" x14ac:dyDescent="0.2">
      <c r="C391" s="2" t="s">
        <v>3185</v>
      </c>
    </row>
    <row r="392" spans="3:3" x14ac:dyDescent="0.2">
      <c r="C392" s="2" t="s">
        <v>3102</v>
      </c>
    </row>
    <row r="393" spans="3:3" x14ac:dyDescent="0.2">
      <c r="C393" s="2" t="s">
        <v>3177</v>
      </c>
    </row>
    <row r="394" spans="3:3" x14ac:dyDescent="0.2">
      <c r="C394" s="2" t="s">
        <v>3173</v>
      </c>
    </row>
    <row r="395" spans="3:3" x14ac:dyDescent="0.2">
      <c r="C395" s="2" t="s">
        <v>3176</v>
      </c>
    </row>
    <row r="396" spans="3:3" x14ac:dyDescent="0.2">
      <c r="C396" s="2" t="s">
        <v>3104</v>
      </c>
    </row>
    <row r="397" spans="3:3" x14ac:dyDescent="0.2">
      <c r="C397" s="2" t="s">
        <v>3132</v>
      </c>
    </row>
    <row r="398" spans="3:3" x14ac:dyDescent="0.2">
      <c r="C398" s="2" t="s">
        <v>3121</v>
      </c>
    </row>
    <row r="399" spans="3:3" x14ac:dyDescent="0.2">
      <c r="C399" s="2" t="s">
        <v>3146</v>
      </c>
    </row>
    <row r="400" spans="3:3" x14ac:dyDescent="0.2">
      <c r="C400" s="2" t="s">
        <v>3137</v>
      </c>
    </row>
    <row r="401" spans="3:3" x14ac:dyDescent="0.2">
      <c r="C401" s="2" t="s">
        <v>3161</v>
      </c>
    </row>
    <row r="402" spans="3:3" x14ac:dyDescent="0.2">
      <c r="C402" s="2" t="s">
        <v>3149</v>
      </c>
    </row>
    <row r="403" spans="3:3" x14ac:dyDescent="0.2">
      <c r="C403" s="2" t="s">
        <v>3118</v>
      </c>
    </row>
    <row r="404" spans="3:3" x14ac:dyDescent="0.2">
      <c r="C404" s="2" t="s">
        <v>3197</v>
      </c>
    </row>
    <row r="405" spans="3:3" x14ac:dyDescent="0.2">
      <c r="C405" s="2" t="s">
        <v>3201</v>
      </c>
    </row>
    <row r="406" spans="3:3" x14ac:dyDescent="0.2">
      <c r="C406" s="2" t="s">
        <v>3233</v>
      </c>
    </row>
    <row r="407" spans="3:3" x14ac:dyDescent="0.2">
      <c r="C407" s="2" t="s">
        <v>3141</v>
      </c>
    </row>
    <row r="408" spans="3:3" x14ac:dyDescent="0.2">
      <c r="C408" s="2" t="s">
        <v>3159</v>
      </c>
    </row>
    <row r="409" spans="3:3" x14ac:dyDescent="0.2">
      <c r="C409" s="2" t="s">
        <v>3170</v>
      </c>
    </row>
    <row r="410" spans="3:3" x14ac:dyDescent="0.2">
      <c r="C410" s="2" t="s">
        <v>3089</v>
      </c>
    </row>
    <row r="411" spans="3:3" x14ac:dyDescent="0.2">
      <c r="C411" s="2" t="s">
        <v>3105</v>
      </c>
    </row>
    <row r="412" spans="3:3" x14ac:dyDescent="0.2">
      <c r="C412" s="2" t="s">
        <v>3160</v>
      </c>
    </row>
    <row r="413" spans="3:3" x14ac:dyDescent="0.2">
      <c r="C413" s="2" t="s">
        <v>3158</v>
      </c>
    </row>
    <row r="414" spans="3:3" x14ac:dyDescent="0.2">
      <c r="C414" s="2" t="s">
        <v>3136</v>
      </c>
    </row>
    <row r="415" spans="3:3" x14ac:dyDescent="0.2">
      <c r="C415" s="2" t="s">
        <v>3180</v>
      </c>
    </row>
    <row r="416" spans="3:3" x14ac:dyDescent="0.2">
      <c r="C416" s="2" t="s">
        <v>3150</v>
      </c>
    </row>
    <row r="417" spans="3:3" x14ac:dyDescent="0.2">
      <c r="C417" s="2" t="s">
        <v>3190</v>
      </c>
    </row>
    <row r="418" spans="3:3" x14ac:dyDescent="0.2">
      <c r="C418" s="2" t="s">
        <v>3131</v>
      </c>
    </row>
    <row r="419" spans="3:3" x14ac:dyDescent="0.2">
      <c r="C419" s="2" t="s">
        <v>3034</v>
      </c>
    </row>
    <row r="420" spans="3:3" x14ac:dyDescent="0.2">
      <c r="C420" s="2" t="s">
        <v>3182</v>
      </c>
    </row>
    <row r="421" spans="3:3" x14ac:dyDescent="0.2">
      <c r="C421" s="2" t="s">
        <v>3033</v>
      </c>
    </row>
    <row r="422" spans="3:3" x14ac:dyDescent="0.2">
      <c r="C422" s="2" t="s">
        <v>3090</v>
      </c>
    </row>
    <row r="423" spans="3:3" x14ac:dyDescent="0.2">
      <c r="C423" s="2" t="s">
        <v>3055</v>
      </c>
    </row>
    <row r="424" spans="3:3" x14ac:dyDescent="0.2">
      <c r="C424" s="2" t="s">
        <v>3068</v>
      </c>
    </row>
    <row r="425" spans="3:3" x14ac:dyDescent="0.2">
      <c r="C425" s="2" t="s">
        <v>3042</v>
      </c>
    </row>
    <row r="426" spans="3:3" x14ac:dyDescent="0.2">
      <c r="C426" s="2" t="s">
        <v>3171</v>
      </c>
    </row>
    <row r="427" spans="3:3" x14ac:dyDescent="0.2">
      <c r="C427" s="2" t="s">
        <v>3164</v>
      </c>
    </row>
    <row r="428" spans="3:3" x14ac:dyDescent="0.2">
      <c r="C428" s="2" t="s">
        <v>3027</v>
      </c>
    </row>
    <row r="429" spans="3:3" x14ac:dyDescent="0.2">
      <c r="C429" s="2" t="s">
        <v>3114</v>
      </c>
    </row>
    <row r="430" spans="3:3" x14ac:dyDescent="0.2">
      <c r="C430" s="2" t="s">
        <v>3122</v>
      </c>
    </row>
    <row r="431" spans="3:3" x14ac:dyDescent="0.2">
      <c r="C431" s="2" t="s">
        <v>3184</v>
      </c>
    </row>
    <row r="432" spans="3:3" x14ac:dyDescent="0.2">
      <c r="C432" s="2" t="s">
        <v>3116</v>
      </c>
    </row>
    <row r="433" spans="3:3" x14ac:dyDescent="0.2">
      <c r="C433" s="2" t="s">
        <v>3115</v>
      </c>
    </row>
    <row r="434" spans="3:3" x14ac:dyDescent="0.2">
      <c r="C434" s="2" t="s">
        <v>3127</v>
      </c>
    </row>
    <row r="435" spans="3:3" x14ac:dyDescent="0.2">
      <c r="C435" s="2" t="s">
        <v>3144</v>
      </c>
    </row>
    <row r="436" spans="3:3" x14ac:dyDescent="0.2">
      <c r="C436" s="2" t="s">
        <v>3162</v>
      </c>
    </row>
    <row r="437" spans="3:3" x14ac:dyDescent="0.2">
      <c r="C437" s="2" t="s">
        <v>3086</v>
      </c>
    </row>
    <row r="438" spans="3:3" x14ac:dyDescent="0.2">
      <c r="C438" s="2" t="s">
        <v>3096</v>
      </c>
    </row>
    <row r="439" spans="3:3" x14ac:dyDescent="0.2">
      <c r="C439" s="2" t="s">
        <v>3057</v>
      </c>
    </row>
    <row r="440" spans="3:3" x14ac:dyDescent="0.2">
      <c r="C440" s="2" t="s">
        <v>3047</v>
      </c>
    </row>
    <row r="441" spans="3:3" x14ac:dyDescent="0.2">
      <c r="C441" s="2" t="s">
        <v>3125</v>
      </c>
    </row>
    <row r="442" spans="3:3" x14ac:dyDescent="0.2">
      <c r="C442" s="2" t="s">
        <v>3077</v>
      </c>
    </row>
    <row r="443" spans="3:3" x14ac:dyDescent="0.2">
      <c r="C443" s="2" t="s">
        <v>3065</v>
      </c>
    </row>
    <row r="444" spans="3:3" x14ac:dyDescent="0.2">
      <c r="C444" s="2" t="s">
        <v>3066</v>
      </c>
    </row>
    <row r="445" spans="3:3" x14ac:dyDescent="0.2">
      <c r="C445" s="2" t="s">
        <v>3151</v>
      </c>
    </row>
    <row r="446" spans="3:3" x14ac:dyDescent="0.2">
      <c r="C446" s="2" t="s">
        <v>3148</v>
      </c>
    </row>
    <row r="447" spans="3:3" x14ac:dyDescent="0.2">
      <c r="C447" s="2" t="s">
        <v>3075</v>
      </c>
    </row>
    <row r="448" spans="3:3" x14ac:dyDescent="0.2">
      <c r="C448" s="2" t="s">
        <v>3053</v>
      </c>
    </row>
    <row r="449" spans="3:3" x14ac:dyDescent="0.2">
      <c r="C449" s="2" t="s">
        <v>3120</v>
      </c>
    </row>
    <row r="450" spans="3:3" x14ac:dyDescent="0.2">
      <c r="C450" s="2" t="s">
        <v>3156</v>
      </c>
    </row>
    <row r="451" spans="3:3" x14ac:dyDescent="0.2">
      <c r="C451" s="2" t="s">
        <v>3058</v>
      </c>
    </row>
    <row r="452" spans="3:3" x14ac:dyDescent="0.2">
      <c r="C452" s="2" t="s">
        <v>3064</v>
      </c>
    </row>
    <row r="453" spans="3:3" x14ac:dyDescent="0.2">
      <c r="C453" s="2" t="s">
        <v>3061</v>
      </c>
    </row>
    <row r="454" spans="3:3" x14ac:dyDescent="0.2">
      <c r="C454" s="2" t="s">
        <v>3039</v>
      </c>
    </row>
    <row r="455" spans="3:3" x14ac:dyDescent="0.2">
      <c r="C455" s="2" t="s">
        <v>3052</v>
      </c>
    </row>
    <row r="456" spans="3:3" x14ac:dyDescent="0.2">
      <c r="C456" s="2" t="s">
        <v>3168</v>
      </c>
    </row>
    <row r="457" spans="3:3" x14ac:dyDescent="0.2">
      <c r="C457" s="2" t="s">
        <v>3041</v>
      </c>
    </row>
    <row r="458" spans="3:3" x14ac:dyDescent="0.2">
      <c r="C458" s="2" t="s">
        <v>3071</v>
      </c>
    </row>
    <row r="459" spans="3:3" x14ac:dyDescent="0.2">
      <c r="C459" s="2" t="s">
        <v>3045</v>
      </c>
    </row>
    <row r="460" spans="3:3" x14ac:dyDescent="0.2">
      <c r="C460" s="2" t="s">
        <v>3050</v>
      </c>
    </row>
    <row r="461" spans="3:3" x14ac:dyDescent="0.2">
      <c r="C461" s="2" t="s">
        <v>3165</v>
      </c>
    </row>
    <row r="462" spans="3:3" x14ac:dyDescent="0.2">
      <c r="C462" s="2" t="s">
        <v>3087</v>
      </c>
    </row>
    <row r="463" spans="3:3" x14ac:dyDescent="0.2">
      <c r="C463" s="2" t="s">
        <v>3081</v>
      </c>
    </row>
    <row r="464" spans="3:3" x14ac:dyDescent="0.2">
      <c r="C464" s="2" t="s">
        <v>3093</v>
      </c>
    </row>
    <row r="465" spans="3:3" x14ac:dyDescent="0.2">
      <c r="C465" s="2" t="s">
        <v>3099</v>
      </c>
    </row>
    <row r="466" spans="3:3" x14ac:dyDescent="0.2">
      <c r="C466" s="2" t="s">
        <v>3026</v>
      </c>
    </row>
    <row r="467" spans="3:3" x14ac:dyDescent="0.2">
      <c r="C467" s="2" t="s">
        <v>3035</v>
      </c>
    </row>
    <row r="468" spans="3:3" x14ac:dyDescent="0.2">
      <c r="C468" s="2" t="s">
        <v>3798</v>
      </c>
    </row>
    <row r="469" spans="3:3" x14ac:dyDescent="0.2">
      <c r="C469" s="2" t="s">
        <v>3032</v>
      </c>
    </row>
    <row r="470" spans="3:3" x14ac:dyDescent="0.2">
      <c r="C470" s="2" t="s">
        <v>3084</v>
      </c>
    </row>
    <row r="471" spans="3:3" x14ac:dyDescent="0.2">
      <c r="C471" s="2" t="s">
        <v>3051</v>
      </c>
    </row>
    <row r="472" spans="3:3" x14ac:dyDescent="0.2">
      <c r="C472" s="2" t="s">
        <v>3043</v>
      </c>
    </row>
    <row r="473" spans="3:3" x14ac:dyDescent="0.2">
      <c r="C473" s="2" t="s">
        <v>3799</v>
      </c>
    </row>
    <row r="474" spans="3:3" x14ac:dyDescent="0.2">
      <c r="C474" s="2" t="s">
        <v>3169</v>
      </c>
    </row>
    <row r="475" spans="3:3" x14ac:dyDescent="0.2">
      <c r="C475" s="2" t="s">
        <v>3800</v>
      </c>
    </row>
    <row r="476" spans="3:3" x14ac:dyDescent="0.2">
      <c r="C476" s="2" t="s">
        <v>3088</v>
      </c>
    </row>
    <row r="477" spans="3:3" x14ac:dyDescent="0.2">
      <c r="C477" s="2" t="s">
        <v>3801</v>
      </c>
    </row>
    <row r="478" spans="3:3" x14ac:dyDescent="0.2">
      <c r="C478" s="2" t="s">
        <v>3094</v>
      </c>
    </row>
    <row r="479" spans="3:3" x14ac:dyDescent="0.2">
      <c r="C479" s="2" t="s">
        <v>3092</v>
      </c>
    </row>
    <row r="480" spans="3:3" x14ac:dyDescent="0.2">
      <c r="C480" s="2" t="s">
        <v>3082</v>
      </c>
    </row>
    <row r="481" spans="3:3" x14ac:dyDescent="0.2">
      <c r="C481" s="2" t="s">
        <v>3091</v>
      </c>
    </row>
    <row r="482" spans="3:3" x14ac:dyDescent="0.2">
      <c r="C482" s="2" t="s">
        <v>3062</v>
      </c>
    </row>
    <row r="483" spans="3:3" x14ac:dyDescent="0.2">
      <c r="C483" s="2" t="s">
        <v>3046</v>
      </c>
    </row>
    <row r="484" spans="3:3" x14ac:dyDescent="0.2">
      <c r="C484" s="2" t="s">
        <v>3031</v>
      </c>
    </row>
    <row r="485" spans="3:3" x14ac:dyDescent="0.2">
      <c r="C485" s="2" t="s">
        <v>3802</v>
      </c>
    </row>
    <row r="486" spans="3:3" x14ac:dyDescent="0.2">
      <c r="C486" s="2" t="s">
        <v>3098</v>
      </c>
    </row>
    <row r="487" spans="3:3" x14ac:dyDescent="0.2">
      <c r="C487" s="2" t="s">
        <v>3803</v>
      </c>
    </row>
    <row r="488" spans="3:3" x14ac:dyDescent="0.2">
      <c r="C488" s="2" t="s">
        <v>3036</v>
      </c>
    </row>
    <row r="489" spans="3:3" x14ac:dyDescent="0.2">
      <c r="C489" s="2" t="s">
        <v>3100</v>
      </c>
    </row>
    <row r="490" spans="3:3" x14ac:dyDescent="0.2">
      <c r="C490" s="2" t="s">
        <v>3804</v>
      </c>
    </row>
    <row r="491" spans="3:3" x14ac:dyDescent="0.2">
      <c r="C491" s="2" t="s">
        <v>3805</v>
      </c>
    </row>
    <row r="492" spans="3:3" x14ac:dyDescent="0.2">
      <c r="C492" s="2" t="s">
        <v>3101</v>
      </c>
    </row>
    <row r="493" spans="3:3" x14ac:dyDescent="0.2">
      <c r="C493" s="2" t="s">
        <v>3806</v>
      </c>
    </row>
    <row r="494" spans="3:3" x14ac:dyDescent="0.2">
      <c r="C494" s="2" t="s">
        <v>3807</v>
      </c>
    </row>
    <row r="495" spans="3:3" x14ac:dyDescent="0.2">
      <c r="C495" s="2" t="s">
        <v>3037</v>
      </c>
    </row>
    <row r="496" spans="3:3" x14ac:dyDescent="0.2">
      <c r="C496" s="2" t="s">
        <v>3808</v>
      </c>
    </row>
    <row r="497" spans="3:3" x14ac:dyDescent="0.2">
      <c r="C497" s="2" t="s">
        <v>3809</v>
      </c>
    </row>
    <row r="498" spans="3:3" x14ac:dyDescent="0.2">
      <c r="C498" s="2" t="s">
        <v>3810</v>
      </c>
    </row>
    <row r="499" spans="3:3" x14ac:dyDescent="0.2">
      <c r="C499" s="2" t="s">
        <v>3811</v>
      </c>
    </row>
    <row r="500" spans="3:3" x14ac:dyDescent="0.2">
      <c r="C500" s="2" t="s">
        <v>3812</v>
      </c>
    </row>
    <row r="501" spans="3:3" x14ac:dyDescent="0.2">
      <c r="C501" s="2" t="s">
        <v>3813</v>
      </c>
    </row>
    <row r="502" spans="3:3" x14ac:dyDescent="0.2">
      <c r="C502" s="2" t="s">
        <v>3814</v>
      </c>
    </row>
    <row r="503" spans="3:3" x14ac:dyDescent="0.2">
      <c r="C503" s="2" t="s">
        <v>3815</v>
      </c>
    </row>
    <row r="504" spans="3:3" x14ac:dyDescent="0.2">
      <c r="C504" s="2" t="s">
        <v>3816</v>
      </c>
    </row>
    <row r="505" spans="3:3" x14ac:dyDescent="0.2">
      <c r="C505" s="2" t="s">
        <v>3817</v>
      </c>
    </row>
    <row r="506" spans="3:3" x14ac:dyDescent="0.2">
      <c r="C506" s="2" t="s">
        <v>3818</v>
      </c>
    </row>
    <row r="507" spans="3:3" x14ac:dyDescent="0.2">
      <c r="C507" s="2" t="s">
        <v>3819</v>
      </c>
    </row>
    <row r="508" spans="3:3" x14ac:dyDescent="0.2">
      <c r="C508" s="2" t="s">
        <v>3820</v>
      </c>
    </row>
    <row r="509" spans="3:3" x14ac:dyDescent="0.2">
      <c r="C509" s="2" t="s">
        <v>3821</v>
      </c>
    </row>
    <row r="510" spans="3:3" x14ac:dyDescent="0.2">
      <c r="C510" s="2" t="s">
        <v>3822</v>
      </c>
    </row>
    <row r="511" spans="3:3" x14ac:dyDescent="0.2">
      <c r="C511" s="2" t="s">
        <v>3823</v>
      </c>
    </row>
    <row r="512" spans="3:3" x14ac:dyDescent="0.2">
      <c r="C512" s="2" t="s">
        <v>3824</v>
      </c>
    </row>
    <row r="513" spans="3:3" x14ac:dyDescent="0.2">
      <c r="C513" s="2" t="s">
        <v>3825</v>
      </c>
    </row>
    <row r="514" spans="3:3" x14ac:dyDescent="0.2">
      <c r="C514" s="2" t="s">
        <v>3826</v>
      </c>
    </row>
    <row r="515" spans="3:3" x14ac:dyDescent="0.2">
      <c r="C515" s="2" t="s">
        <v>3827</v>
      </c>
    </row>
    <row r="516" spans="3:3" x14ac:dyDescent="0.2">
      <c r="C516" s="2" t="s">
        <v>3828</v>
      </c>
    </row>
    <row r="517" spans="3:3" x14ac:dyDescent="0.2">
      <c r="C517" s="2" t="s">
        <v>3829</v>
      </c>
    </row>
    <row r="518" spans="3:3" x14ac:dyDescent="0.2">
      <c r="C518" s="2" t="s">
        <v>3830</v>
      </c>
    </row>
    <row r="519" spans="3:3" x14ac:dyDescent="0.2">
      <c r="C519" s="2" t="s">
        <v>3831</v>
      </c>
    </row>
    <row r="520" spans="3:3" x14ac:dyDescent="0.2">
      <c r="C520" s="2" t="s">
        <v>3832</v>
      </c>
    </row>
    <row r="521" spans="3:3" x14ac:dyDescent="0.2">
      <c r="C521" s="2" t="s">
        <v>3833</v>
      </c>
    </row>
    <row r="522" spans="3:3" x14ac:dyDescent="0.2">
      <c r="C522" s="2" t="s">
        <v>3834</v>
      </c>
    </row>
    <row r="523" spans="3:3" x14ac:dyDescent="0.2">
      <c r="C523" s="2" t="s">
        <v>3835</v>
      </c>
    </row>
    <row r="524" spans="3:3" x14ac:dyDescent="0.2">
      <c r="C524" s="2" t="s">
        <v>3836</v>
      </c>
    </row>
    <row r="525" spans="3:3" x14ac:dyDescent="0.2">
      <c r="C525" s="2" t="s">
        <v>3837</v>
      </c>
    </row>
    <row r="526" spans="3:3" x14ac:dyDescent="0.2">
      <c r="C526" s="2" t="s">
        <v>3838</v>
      </c>
    </row>
    <row r="527" spans="3:3" x14ac:dyDescent="0.2">
      <c r="C527" s="2" t="s">
        <v>3839</v>
      </c>
    </row>
    <row r="528" spans="3:3" x14ac:dyDescent="0.2">
      <c r="C528" s="2" t="s">
        <v>3840</v>
      </c>
    </row>
    <row r="529" spans="3:3" x14ac:dyDescent="0.2">
      <c r="C529" s="2" t="s">
        <v>3841</v>
      </c>
    </row>
    <row r="530" spans="3:3" x14ac:dyDescent="0.2">
      <c r="C530" s="2" t="s">
        <v>3842</v>
      </c>
    </row>
    <row r="531" spans="3:3" x14ac:dyDescent="0.2">
      <c r="C531" s="2" t="s">
        <v>3843</v>
      </c>
    </row>
    <row r="532" spans="3:3" x14ac:dyDescent="0.2">
      <c r="C532" s="2" t="s">
        <v>3844</v>
      </c>
    </row>
    <row r="533" spans="3:3" x14ac:dyDescent="0.2">
      <c r="C533" s="2" t="s">
        <v>3845</v>
      </c>
    </row>
    <row r="534" spans="3:3" x14ac:dyDescent="0.2">
      <c r="C534" s="2" t="s">
        <v>3846</v>
      </c>
    </row>
    <row r="535" spans="3:3" x14ac:dyDescent="0.2">
      <c r="C535" s="2" t="s">
        <v>3847</v>
      </c>
    </row>
    <row r="536" spans="3:3" x14ac:dyDescent="0.2">
      <c r="C536" s="2" t="s">
        <v>3848</v>
      </c>
    </row>
    <row r="537" spans="3:3" x14ac:dyDescent="0.2">
      <c r="C537" s="2" t="s">
        <v>3849</v>
      </c>
    </row>
    <row r="538" spans="3:3" x14ac:dyDescent="0.2">
      <c r="C538" s="2" t="s">
        <v>3850</v>
      </c>
    </row>
    <row r="539" spans="3:3" x14ac:dyDescent="0.2">
      <c r="C539" s="2" t="s">
        <v>3851</v>
      </c>
    </row>
    <row r="540" spans="3:3" x14ac:dyDescent="0.2">
      <c r="C540" s="2" t="s">
        <v>3852</v>
      </c>
    </row>
    <row r="541" spans="3:3" x14ac:dyDescent="0.2">
      <c r="C541" s="2" t="s">
        <v>3853</v>
      </c>
    </row>
    <row r="542" spans="3:3" x14ac:dyDescent="0.2">
      <c r="C542" s="2" t="s">
        <v>3854</v>
      </c>
    </row>
    <row r="543" spans="3:3" x14ac:dyDescent="0.2">
      <c r="C543" s="2" t="s">
        <v>3855</v>
      </c>
    </row>
    <row r="544" spans="3:3" x14ac:dyDescent="0.2">
      <c r="C544" s="2" t="s">
        <v>3856</v>
      </c>
    </row>
    <row r="545" spans="3:3" x14ac:dyDescent="0.2">
      <c r="C545" s="2" t="s">
        <v>3857</v>
      </c>
    </row>
    <row r="546" spans="3:3" x14ac:dyDescent="0.2">
      <c r="C546" s="2" t="s">
        <v>3858</v>
      </c>
    </row>
    <row r="547" spans="3:3" x14ac:dyDescent="0.2">
      <c r="C547" s="2" t="s">
        <v>3859</v>
      </c>
    </row>
    <row r="548" spans="3:3" x14ac:dyDescent="0.2">
      <c r="C548" s="2" t="s">
        <v>3860</v>
      </c>
    </row>
    <row r="549" spans="3:3" x14ac:dyDescent="0.2">
      <c r="C549" s="2" t="s">
        <v>3861</v>
      </c>
    </row>
    <row r="550" spans="3:3" x14ac:dyDescent="0.2">
      <c r="C550" s="2" t="s">
        <v>3862</v>
      </c>
    </row>
    <row r="551" spans="3:3" x14ac:dyDescent="0.2">
      <c r="C551" s="2" t="s">
        <v>3863</v>
      </c>
    </row>
    <row r="552" spans="3:3" x14ac:dyDescent="0.2">
      <c r="C552" s="2" t="s">
        <v>3864</v>
      </c>
    </row>
    <row r="553" spans="3:3" x14ac:dyDescent="0.2">
      <c r="C553" s="2" t="s">
        <v>3865</v>
      </c>
    </row>
    <row r="554" spans="3:3" x14ac:dyDescent="0.2">
      <c r="C554" s="2" t="s">
        <v>3866</v>
      </c>
    </row>
    <row r="555" spans="3:3" x14ac:dyDescent="0.2">
      <c r="C555" s="2" t="s">
        <v>3867</v>
      </c>
    </row>
    <row r="556" spans="3:3" x14ac:dyDescent="0.2">
      <c r="C556" s="2" t="s">
        <v>3868</v>
      </c>
    </row>
    <row r="557" spans="3:3" x14ac:dyDescent="0.2">
      <c r="C557" s="2" t="s">
        <v>3869</v>
      </c>
    </row>
    <row r="558" spans="3:3" x14ac:dyDescent="0.2">
      <c r="C558" s="2" t="s">
        <v>3870</v>
      </c>
    </row>
    <row r="559" spans="3:3" x14ac:dyDescent="0.2">
      <c r="C559" s="2" t="s">
        <v>3871</v>
      </c>
    </row>
    <row r="560" spans="3:3" x14ac:dyDescent="0.2">
      <c r="C560" s="2" t="s">
        <v>3872</v>
      </c>
    </row>
    <row r="561" spans="3:3" x14ac:dyDescent="0.2">
      <c r="C561" s="2" t="s">
        <v>3873</v>
      </c>
    </row>
    <row r="562" spans="3:3" x14ac:dyDescent="0.2">
      <c r="C562" s="2" t="s">
        <v>3874</v>
      </c>
    </row>
    <row r="563" spans="3:3" x14ac:dyDescent="0.2">
      <c r="C563" s="2" t="s">
        <v>3875</v>
      </c>
    </row>
    <row r="564" spans="3:3" x14ac:dyDescent="0.2">
      <c r="C564" s="2" t="s">
        <v>3876</v>
      </c>
    </row>
    <row r="565" spans="3:3" x14ac:dyDescent="0.2">
      <c r="C565" s="2" t="s">
        <v>3877</v>
      </c>
    </row>
    <row r="566" spans="3:3" x14ac:dyDescent="0.2">
      <c r="C566" s="2" t="s">
        <v>3878</v>
      </c>
    </row>
    <row r="567" spans="3:3" x14ac:dyDescent="0.2">
      <c r="C567" s="2" t="s">
        <v>3879</v>
      </c>
    </row>
    <row r="568" spans="3:3" x14ac:dyDescent="0.2">
      <c r="C568" s="2" t="s">
        <v>3880</v>
      </c>
    </row>
    <row r="569" spans="3:3" x14ac:dyDescent="0.2">
      <c r="C569" s="2" t="s">
        <v>3881</v>
      </c>
    </row>
    <row r="570" spans="3:3" x14ac:dyDescent="0.2">
      <c r="C570" s="2" t="s">
        <v>3882</v>
      </c>
    </row>
    <row r="571" spans="3:3" x14ac:dyDescent="0.2">
      <c r="C571" s="2" t="s">
        <v>3883</v>
      </c>
    </row>
    <row r="572" spans="3:3" x14ac:dyDescent="0.2">
      <c r="C572" s="2" t="s">
        <v>3884</v>
      </c>
    </row>
    <row r="573" spans="3:3" x14ac:dyDescent="0.2">
      <c r="C573" s="2" t="s">
        <v>3885</v>
      </c>
    </row>
    <row r="574" spans="3:3" x14ac:dyDescent="0.2">
      <c r="C574" s="2" t="s">
        <v>3886</v>
      </c>
    </row>
    <row r="575" spans="3:3" x14ac:dyDescent="0.2">
      <c r="C575" s="2" t="s">
        <v>3887</v>
      </c>
    </row>
    <row r="576" spans="3:3" x14ac:dyDescent="0.2">
      <c r="C576" s="2" t="s">
        <v>3888</v>
      </c>
    </row>
    <row r="577" spans="3:3" x14ac:dyDescent="0.2">
      <c r="C577" s="2" t="s">
        <v>3889</v>
      </c>
    </row>
    <row r="578" spans="3:3" x14ac:dyDescent="0.2">
      <c r="C578" s="2" t="s">
        <v>3890</v>
      </c>
    </row>
    <row r="579" spans="3:3" x14ac:dyDescent="0.2">
      <c r="C579" s="2" t="s">
        <v>3891</v>
      </c>
    </row>
    <row r="580" spans="3:3" x14ac:dyDescent="0.2">
      <c r="C580" s="2" t="s">
        <v>3892</v>
      </c>
    </row>
    <row r="581" spans="3:3" x14ac:dyDescent="0.2">
      <c r="C581" s="2" t="s">
        <v>3893</v>
      </c>
    </row>
    <row r="582" spans="3:3" x14ac:dyDescent="0.2">
      <c r="C582" s="2" t="s">
        <v>3894</v>
      </c>
    </row>
    <row r="583" spans="3:3" x14ac:dyDescent="0.2">
      <c r="C583" s="2" t="s">
        <v>3895</v>
      </c>
    </row>
    <row r="584" spans="3:3" x14ac:dyDescent="0.2">
      <c r="C584" s="2" t="s">
        <v>3896</v>
      </c>
    </row>
    <row r="585" spans="3:3" x14ac:dyDescent="0.2">
      <c r="C585" s="2" t="s">
        <v>3897</v>
      </c>
    </row>
    <row r="586" spans="3:3" x14ac:dyDescent="0.2">
      <c r="C586" s="2" t="s">
        <v>3898</v>
      </c>
    </row>
    <row r="587" spans="3:3" x14ac:dyDescent="0.2">
      <c r="C587" s="2" t="s">
        <v>3899</v>
      </c>
    </row>
    <row r="588" spans="3:3" x14ac:dyDescent="0.2">
      <c r="C588" s="2" t="s">
        <v>3900</v>
      </c>
    </row>
    <row r="589" spans="3:3" x14ac:dyDescent="0.2">
      <c r="C589" s="2" t="s">
        <v>3901</v>
      </c>
    </row>
    <row r="590" spans="3:3" x14ac:dyDescent="0.2">
      <c r="C590" s="2" t="s">
        <v>3902</v>
      </c>
    </row>
    <row r="591" spans="3:3" x14ac:dyDescent="0.2">
      <c r="C591" s="2" t="s">
        <v>3377</v>
      </c>
    </row>
    <row r="592" spans="3:3" x14ac:dyDescent="0.2">
      <c r="C592" s="2" t="s">
        <v>3275</v>
      </c>
    </row>
    <row r="593" spans="3:3" x14ac:dyDescent="0.2">
      <c r="C593" s="2" t="s">
        <v>3044</v>
      </c>
    </row>
    <row r="594" spans="3:3" x14ac:dyDescent="0.2">
      <c r="C594" s="2" t="s">
        <v>3903</v>
      </c>
    </row>
    <row r="595" spans="3:3" x14ac:dyDescent="0.2">
      <c r="C595" s="2" t="s">
        <v>3904</v>
      </c>
    </row>
    <row r="596" spans="3:3" x14ac:dyDescent="0.2">
      <c r="C596" s="2" t="s">
        <v>3905</v>
      </c>
    </row>
    <row r="597" spans="3:3" x14ac:dyDescent="0.2">
      <c r="C597" s="2" t="s">
        <v>3108</v>
      </c>
    </row>
    <row r="598" spans="3:3" x14ac:dyDescent="0.2">
      <c r="C598" s="2" t="s">
        <v>3155</v>
      </c>
    </row>
    <row r="599" spans="3:3" x14ac:dyDescent="0.2">
      <c r="C599" s="2" t="s">
        <v>3906</v>
      </c>
    </row>
    <row r="600" spans="3:3" x14ac:dyDescent="0.2">
      <c r="C600" s="2" t="s">
        <v>3907</v>
      </c>
    </row>
    <row r="601" spans="3:3" x14ac:dyDescent="0.2">
      <c r="C601" s="2" t="s">
        <v>3908</v>
      </c>
    </row>
    <row r="602" spans="3:3" x14ac:dyDescent="0.2">
      <c r="C602" s="2" t="s">
        <v>3128</v>
      </c>
    </row>
    <row r="603" spans="3:3" x14ac:dyDescent="0.2">
      <c r="C603" s="2" t="s">
        <v>3179</v>
      </c>
    </row>
    <row r="604" spans="3:3" x14ac:dyDescent="0.2">
      <c r="C604" s="2" t="s">
        <v>3225</v>
      </c>
    </row>
    <row r="605" spans="3:3" x14ac:dyDescent="0.2">
      <c r="C605" s="2" t="s">
        <v>3219</v>
      </c>
    </row>
    <row r="606" spans="3:3" x14ac:dyDescent="0.2">
      <c r="C606" s="2" t="s">
        <v>3909</v>
      </c>
    </row>
    <row r="607" spans="3:3" x14ac:dyDescent="0.2">
      <c r="C607" s="2" t="s">
        <v>3254</v>
      </c>
    </row>
    <row r="608" spans="3:3" x14ac:dyDescent="0.2">
      <c r="C608" s="2" t="s">
        <v>3133</v>
      </c>
    </row>
  </sheetData>
  <mergeCells count="3">
    <mergeCell ref="A3:A4"/>
    <mergeCell ref="A31:L31"/>
    <mergeCell ref="O31:P31"/>
  </mergeCells>
  <conditionalFormatting sqref="B3">
    <cfRule type="duplicateValues" dxfId="140" priority="3"/>
  </conditionalFormatting>
  <conditionalFormatting sqref="B4:B30">
    <cfRule type="duplicateValues" dxfId="139" priority="63"/>
  </conditionalFormatting>
  <conditionalFormatting sqref="C32:C608">
    <cfRule type="duplicateValues" dxfId="138" priority="2"/>
  </conditionalFormatting>
  <conditionalFormatting sqref="C1:C1048576">
    <cfRule type="duplicateValues" dxfId="137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90"/>
  <sheetViews>
    <sheetView zoomScale="110" zoomScaleNormal="110" workbookViewId="0">
      <pane xSplit="3" ySplit="2" topLeftCell="D210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0.75" customHeight="1" x14ac:dyDescent="0.2">
      <c r="A3" s="141" t="s">
        <v>825</v>
      </c>
      <c r="B3" s="73" t="s">
        <v>826</v>
      </c>
      <c r="C3" s="9" t="s">
        <v>827</v>
      </c>
      <c r="D3" s="75" t="s">
        <v>426</v>
      </c>
      <c r="E3" s="13">
        <v>44415</v>
      </c>
      <c r="F3" s="75" t="s">
        <v>427</v>
      </c>
      <c r="G3" s="13">
        <v>44418</v>
      </c>
      <c r="H3" s="10" t="s">
        <v>429</v>
      </c>
      <c r="I3" s="1">
        <v>80</v>
      </c>
      <c r="J3" s="1">
        <v>65</v>
      </c>
      <c r="K3" s="1">
        <v>25</v>
      </c>
      <c r="L3" s="1">
        <v>12</v>
      </c>
      <c r="M3" s="79">
        <f t="shared" ref="M3:M66" si="0">I3*J3*K3/4000</f>
        <v>32.5</v>
      </c>
      <c r="N3" s="8">
        <v>33</v>
      </c>
      <c r="O3" s="62">
        <v>3000</v>
      </c>
      <c r="P3" s="63">
        <f>Table224523689101112131415161718192021222423456723456[[#This Row],[PEMBULATAN]]*O3</f>
        <v>99000</v>
      </c>
    </row>
    <row r="4" spans="1:16" ht="30.75" customHeight="1" x14ac:dyDescent="0.2">
      <c r="A4" s="142"/>
      <c r="B4" s="74"/>
      <c r="C4" s="9" t="s">
        <v>828</v>
      </c>
      <c r="D4" s="75" t="s">
        <v>426</v>
      </c>
      <c r="E4" s="13">
        <v>44415</v>
      </c>
      <c r="F4" s="75" t="s">
        <v>427</v>
      </c>
      <c r="G4" s="13">
        <v>44418</v>
      </c>
      <c r="H4" s="10" t="s">
        <v>429</v>
      </c>
      <c r="I4" s="1">
        <v>64</v>
      </c>
      <c r="J4" s="1">
        <v>76</v>
      </c>
      <c r="K4" s="1">
        <v>32</v>
      </c>
      <c r="L4" s="1">
        <v>13</v>
      </c>
      <c r="M4" s="79">
        <f t="shared" si="0"/>
        <v>38.911999999999999</v>
      </c>
      <c r="N4" s="8">
        <v>39</v>
      </c>
      <c r="O4" s="62">
        <v>3000</v>
      </c>
      <c r="P4" s="63">
        <f>Table224523689101112131415161718192021222423456723456[[#This Row],[PEMBULATAN]]*O4</f>
        <v>117000</v>
      </c>
    </row>
    <row r="5" spans="1:16" ht="30.75" customHeight="1" x14ac:dyDescent="0.2">
      <c r="A5" s="90"/>
      <c r="B5" s="74"/>
      <c r="C5" s="85" t="s">
        <v>829</v>
      </c>
      <c r="D5" s="77" t="s">
        <v>426</v>
      </c>
      <c r="E5" s="13">
        <v>44415</v>
      </c>
      <c r="F5" s="75" t="s">
        <v>427</v>
      </c>
      <c r="G5" s="13">
        <v>44418</v>
      </c>
      <c r="H5" s="76" t="s">
        <v>429</v>
      </c>
      <c r="I5" s="15">
        <v>72</v>
      </c>
      <c r="J5" s="15">
        <v>62</v>
      </c>
      <c r="K5" s="15">
        <v>34</v>
      </c>
      <c r="L5" s="15">
        <v>9</v>
      </c>
      <c r="M5" s="80">
        <f t="shared" si="0"/>
        <v>37.944000000000003</v>
      </c>
      <c r="N5" s="71">
        <v>38</v>
      </c>
      <c r="O5" s="62">
        <v>3000</v>
      </c>
      <c r="P5" s="63">
        <f>Table224523689101112131415161718192021222423456723456[[#This Row],[PEMBULATAN]]*O5</f>
        <v>114000</v>
      </c>
    </row>
    <row r="6" spans="1:16" ht="30.75" customHeight="1" x14ac:dyDescent="0.2">
      <c r="A6" s="90"/>
      <c r="B6" s="74"/>
      <c r="C6" s="85" t="s">
        <v>830</v>
      </c>
      <c r="D6" s="77" t="s">
        <v>426</v>
      </c>
      <c r="E6" s="13">
        <v>44415</v>
      </c>
      <c r="F6" s="75" t="s">
        <v>427</v>
      </c>
      <c r="G6" s="13">
        <v>44418</v>
      </c>
      <c r="H6" s="76" t="s">
        <v>429</v>
      </c>
      <c r="I6" s="15">
        <v>90</v>
      </c>
      <c r="J6" s="15">
        <v>33</v>
      </c>
      <c r="K6" s="15">
        <v>63</v>
      </c>
      <c r="L6" s="15">
        <v>13</v>
      </c>
      <c r="M6" s="80">
        <f t="shared" si="0"/>
        <v>46.777500000000003</v>
      </c>
      <c r="N6" s="71">
        <v>37</v>
      </c>
      <c r="O6" s="62">
        <v>3000</v>
      </c>
      <c r="P6" s="63">
        <f>Table224523689101112131415161718192021222423456723456[[#This Row],[PEMBULATAN]]*O6</f>
        <v>111000</v>
      </c>
    </row>
    <row r="7" spans="1:16" ht="30.75" customHeight="1" x14ac:dyDescent="0.2">
      <c r="A7" s="90"/>
      <c r="B7" s="74"/>
      <c r="C7" s="85" t="s">
        <v>831</v>
      </c>
      <c r="D7" s="77" t="s">
        <v>426</v>
      </c>
      <c r="E7" s="13">
        <v>44415</v>
      </c>
      <c r="F7" s="75" t="s">
        <v>427</v>
      </c>
      <c r="G7" s="13">
        <v>44418</v>
      </c>
      <c r="H7" s="76" t="s">
        <v>429</v>
      </c>
      <c r="I7" s="15">
        <v>73</v>
      </c>
      <c r="J7" s="15">
        <v>56</v>
      </c>
      <c r="K7" s="15">
        <v>30</v>
      </c>
      <c r="L7" s="15">
        <v>9</v>
      </c>
      <c r="M7" s="80">
        <f t="shared" si="0"/>
        <v>30.66</v>
      </c>
      <c r="N7" s="71">
        <v>31</v>
      </c>
      <c r="O7" s="62">
        <v>3000</v>
      </c>
      <c r="P7" s="63">
        <f>Table224523689101112131415161718192021222423456723456[[#This Row],[PEMBULATAN]]*O7</f>
        <v>93000</v>
      </c>
    </row>
    <row r="8" spans="1:16" ht="30.75" customHeight="1" x14ac:dyDescent="0.2">
      <c r="A8" s="90"/>
      <c r="B8" s="74"/>
      <c r="C8" s="85" t="s">
        <v>832</v>
      </c>
      <c r="D8" s="77" t="s">
        <v>426</v>
      </c>
      <c r="E8" s="13">
        <v>44415</v>
      </c>
      <c r="F8" s="75" t="s">
        <v>427</v>
      </c>
      <c r="G8" s="13">
        <v>44418</v>
      </c>
      <c r="H8" s="76" t="s">
        <v>429</v>
      </c>
      <c r="I8" s="15">
        <v>54</v>
      </c>
      <c r="J8" s="15">
        <v>23</v>
      </c>
      <c r="K8" s="15">
        <v>40</v>
      </c>
      <c r="L8" s="15">
        <v>3</v>
      </c>
      <c r="M8" s="80">
        <f t="shared" si="0"/>
        <v>12.42</v>
      </c>
      <c r="N8" s="71">
        <v>13</v>
      </c>
      <c r="O8" s="62">
        <v>3000</v>
      </c>
      <c r="P8" s="63">
        <f>Table224523689101112131415161718192021222423456723456[[#This Row],[PEMBULATAN]]*O8</f>
        <v>39000</v>
      </c>
    </row>
    <row r="9" spans="1:16" ht="30.75" customHeight="1" x14ac:dyDescent="0.2">
      <c r="A9" s="90"/>
      <c r="B9" s="74"/>
      <c r="C9" s="85" t="s">
        <v>833</v>
      </c>
      <c r="D9" s="77" t="s">
        <v>426</v>
      </c>
      <c r="E9" s="13">
        <v>44415</v>
      </c>
      <c r="F9" s="75" t="s">
        <v>427</v>
      </c>
      <c r="G9" s="13">
        <v>44418</v>
      </c>
      <c r="H9" s="76" t="s">
        <v>429</v>
      </c>
      <c r="I9" s="15">
        <v>34</v>
      </c>
      <c r="J9" s="15">
        <v>20</v>
      </c>
      <c r="K9" s="15">
        <v>7</v>
      </c>
      <c r="L9" s="15">
        <v>1</v>
      </c>
      <c r="M9" s="80">
        <f t="shared" si="0"/>
        <v>1.19</v>
      </c>
      <c r="N9" s="71">
        <v>1</v>
      </c>
      <c r="O9" s="62">
        <v>3000</v>
      </c>
      <c r="P9" s="63">
        <f>Table224523689101112131415161718192021222423456723456[[#This Row],[PEMBULATAN]]*O9</f>
        <v>3000</v>
      </c>
    </row>
    <row r="10" spans="1:16" ht="30.75" customHeight="1" x14ac:dyDescent="0.2">
      <c r="A10" s="90"/>
      <c r="B10" s="74"/>
      <c r="C10" s="85" t="s">
        <v>834</v>
      </c>
      <c r="D10" s="77" t="s">
        <v>426</v>
      </c>
      <c r="E10" s="13">
        <v>44415</v>
      </c>
      <c r="F10" s="75" t="s">
        <v>427</v>
      </c>
      <c r="G10" s="13">
        <v>44418</v>
      </c>
      <c r="H10" s="76" t="s">
        <v>429</v>
      </c>
      <c r="I10" s="15">
        <v>40</v>
      </c>
      <c r="J10" s="15">
        <v>24</v>
      </c>
      <c r="K10" s="15">
        <v>8</v>
      </c>
      <c r="L10" s="15">
        <v>2</v>
      </c>
      <c r="M10" s="80">
        <f t="shared" si="0"/>
        <v>1.92</v>
      </c>
      <c r="N10" s="71">
        <v>2</v>
      </c>
      <c r="O10" s="62">
        <v>3000</v>
      </c>
      <c r="P10" s="63">
        <f>Table224523689101112131415161718192021222423456723456[[#This Row],[PEMBULATAN]]*O10</f>
        <v>6000</v>
      </c>
    </row>
    <row r="11" spans="1:16" ht="30.75" customHeight="1" x14ac:dyDescent="0.2">
      <c r="A11" s="90"/>
      <c r="B11" s="74"/>
      <c r="C11" s="85" t="s">
        <v>835</v>
      </c>
      <c r="D11" s="77" t="s">
        <v>426</v>
      </c>
      <c r="E11" s="13">
        <v>44415</v>
      </c>
      <c r="F11" s="75" t="s">
        <v>427</v>
      </c>
      <c r="G11" s="13">
        <v>44418</v>
      </c>
      <c r="H11" s="76" t="s">
        <v>429</v>
      </c>
      <c r="I11" s="15">
        <v>60</v>
      </c>
      <c r="J11" s="15">
        <v>48</v>
      </c>
      <c r="K11" s="15">
        <v>10</v>
      </c>
      <c r="L11" s="15">
        <v>2</v>
      </c>
      <c r="M11" s="80">
        <f t="shared" si="0"/>
        <v>7.2</v>
      </c>
      <c r="N11" s="71">
        <v>7</v>
      </c>
      <c r="O11" s="62">
        <v>3000</v>
      </c>
      <c r="P11" s="63">
        <f>Table224523689101112131415161718192021222423456723456[[#This Row],[PEMBULATAN]]*O11</f>
        <v>21000</v>
      </c>
    </row>
    <row r="12" spans="1:16" ht="30.75" customHeight="1" x14ac:dyDescent="0.2">
      <c r="A12" s="90"/>
      <c r="B12" s="74"/>
      <c r="C12" s="85" t="s">
        <v>836</v>
      </c>
      <c r="D12" s="77" t="s">
        <v>426</v>
      </c>
      <c r="E12" s="13">
        <v>44415</v>
      </c>
      <c r="F12" s="75" t="s">
        <v>427</v>
      </c>
      <c r="G12" s="13">
        <v>44418</v>
      </c>
      <c r="H12" s="76" t="s">
        <v>429</v>
      </c>
      <c r="I12" s="15">
        <v>60</v>
      </c>
      <c r="J12" s="15">
        <v>43</v>
      </c>
      <c r="K12" s="15">
        <v>20</v>
      </c>
      <c r="L12" s="15">
        <v>3</v>
      </c>
      <c r="M12" s="80">
        <f t="shared" si="0"/>
        <v>12.9</v>
      </c>
      <c r="N12" s="71">
        <v>13</v>
      </c>
      <c r="O12" s="62">
        <v>3000</v>
      </c>
      <c r="P12" s="63">
        <f>Table224523689101112131415161718192021222423456723456[[#This Row],[PEMBULATAN]]*O12</f>
        <v>39000</v>
      </c>
    </row>
    <row r="13" spans="1:16" ht="30.75" customHeight="1" x14ac:dyDescent="0.2">
      <c r="A13" s="90"/>
      <c r="B13" s="74"/>
      <c r="C13" s="85" t="s">
        <v>837</v>
      </c>
      <c r="D13" s="77" t="s">
        <v>426</v>
      </c>
      <c r="E13" s="13">
        <v>44415</v>
      </c>
      <c r="F13" s="75" t="s">
        <v>427</v>
      </c>
      <c r="G13" s="13">
        <v>44418</v>
      </c>
      <c r="H13" s="76" t="s">
        <v>429</v>
      </c>
      <c r="I13" s="15">
        <v>87</v>
      </c>
      <c r="J13" s="15">
        <v>60</v>
      </c>
      <c r="K13" s="15">
        <v>30</v>
      </c>
      <c r="L13" s="15">
        <v>7</v>
      </c>
      <c r="M13" s="80">
        <f t="shared" si="0"/>
        <v>39.15</v>
      </c>
      <c r="N13" s="71">
        <v>39</v>
      </c>
      <c r="O13" s="62">
        <v>3000</v>
      </c>
      <c r="P13" s="63">
        <f>Table224523689101112131415161718192021222423456723456[[#This Row],[PEMBULATAN]]*O13</f>
        <v>117000</v>
      </c>
    </row>
    <row r="14" spans="1:16" ht="30.75" customHeight="1" x14ac:dyDescent="0.2">
      <c r="A14" s="90"/>
      <c r="B14" s="74"/>
      <c r="C14" s="85" t="s">
        <v>838</v>
      </c>
      <c r="D14" s="77" t="s">
        <v>426</v>
      </c>
      <c r="E14" s="13">
        <v>44415</v>
      </c>
      <c r="F14" s="75" t="s">
        <v>427</v>
      </c>
      <c r="G14" s="13">
        <v>44418</v>
      </c>
      <c r="H14" s="76" t="s">
        <v>429</v>
      </c>
      <c r="I14" s="15">
        <v>43</v>
      </c>
      <c r="J14" s="15">
        <v>15</v>
      </c>
      <c r="K14" s="15">
        <v>35</v>
      </c>
      <c r="L14" s="15">
        <v>3</v>
      </c>
      <c r="M14" s="80">
        <f t="shared" si="0"/>
        <v>5.6437499999999998</v>
      </c>
      <c r="N14" s="71">
        <v>6</v>
      </c>
      <c r="O14" s="62">
        <v>3000</v>
      </c>
      <c r="P14" s="63">
        <f>Table224523689101112131415161718192021222423456723456[[#This Row],[PEMBULATAN]]*O14</f>
        <v>18000</v>
      </c>
    </row>
    <row r="15" spans="1:16" ht="30.75" customHeight="1" x14ac:dyDescent="0.2">
      <c r="A15" s="90"/>
      <c r="B15" s="74"/>
      <c r="C15" s="85" t="s">
        <v>839</v>
      </c>
      <c r="D15" s="77" t="s">
        <v>426</v>
      </c>
      <c r="E15" s="13">
        <v>44415</v>
      </c>
      <c r="F15" s="75" t="s">
        <v>427</v>
      </c>
      <c r="G15" s="13">
        <v>44418</v>
      </c>
      <c r="H15" s="76" t="s">
        <v>429</v>
      </c>
      <c r="I15" s="15">
        <v>100</v>
      </c>
      <c r="J15" s="15">
        <v>66</v>
      </c>
      <c r="K15" s="15">
        <v>40</v>
      </c>
      <c r="L15" s="15">
        <v>10</v>
      </c>
      <c r="M15" s="80">
        <f t="shared" si="0"/>
        <v>66</v>
      </c>
      <c r="N15" s="71">
        <v>66</v>
      </c>
      <c r="O15" s="62">
        <v>3000</v>
      </c>
      <c r="P15" s="63">
        <f>Table224523689101112131415161718192021222423456723456[[#This Row],[PEMBULATAN]]*O15</f>
        <v>198000</v>
      </c>
    </row>
    <row r="16" spans="1:16" ht="30.75" customHeight="1" x14ac:dyDescent="0.2">
      <c r="A16" s="90"/>
      <c r="B16" s="74"/>
      <c r="C16" s="85" t="s">
        <v>840</v>
      </c>
      <c r="D16" s="77" t="s">
        <v>426</v>
      </c>
      <c r="E16" s="13">
        <v>44415</v>
      </c>
      <c r="F16" s="75" t="s">
        <v>427</v>
      </c>
      <c r="G16" s="13">
        <v>44418</v>
      </c>
      <c r="H16" s="76" t="s">
        <v>429</v>
      </c>
      <c r="I16" s="15">
        <v>90</v>
      </c>
      <c r="J16" s="15">
        <v>50</v>
      </c>
      <c r="K16" s="15">
        <v>20</v>
      </c>
      <c r="L16" s="15">
        <v>7</v>
      </c>
      <c r="M16" s="80">
        <f t="shared" si="0"/>
        <v>22.5</v>
      </c>
      <c r="N16" s="71">
        <v>23</v>
      </c>
      <c r="O16" s="62">
        <v>3000</v>
      </c>
      <c r="P16" s="63">
        <f>Table224523689101112131415161718192021222423456723456[[#This Row],[PEMBULATAN]]*O16</f>
        <v>69000</v>
      </c>
    </row>
    <row r="17" spans="1:16" ht="30.75" customHeight="1" x14ac:dyDescent="0.2">
      <c r="A17" s="90"/>
      <c r="B17" s="74"/>
      <c r="C17" s="85" t="s">
        <v>841</v>
      </c>
      <c r="D17" s="77" t="s">
        <v>426</v>
      </c>
      <c r="E17" s="13">
        <v>44415</v>
      </c>
      <c r="F17" s="75" t="s">
        <v>427</v>
      </c>
      <c r="G17" s="13">
        <v>44418</v>
      </c>
      <c r="H17" s="76" t="s">
        <v>429</v>
      </c>
      <c r="I17" s="15">
        <v>63</v>
      </c>
      <c r="J17" s="15">
        <v>72</v>
      </c>
      <c r="K17" s="15">
        <v>26</v>
      </c>
      <c r="L17" s="15">
        <v>13</v>
      </c>
      <c r="M17" s="80">
        <f t="shared" si="0"/>
        <v>29.484000000000002</v>
      </c>
      <c r="N17" s="71">
        <v>30</v>
      </c>
      <c r="O17" s="62">
        <v>3000</v>
      </c>
      <c r="P17" s="63">
        <f>Table224523689101112131415161718192021222423456723456[[#This Row],[PEMBULATAN]]*O17</f>
        <v>90000</v>
      </c>
    </row>
    <row r="18" spans="1:16" ht="30.75" customHeight="1" x14ac:dyDescent="0.2">
      <c r="A18" s="90"/>
      <c r="B18" s="74"/>
      <c r="C18" s="85" t="s">
        <v>842</v>
      </c>
      <c r="D18" s="77" t="s">
        <v>426</v>
      </c>
      <c r="E18" s="13">
        <v>44415</v>
      </c>
      <c r="F18" s="75" t="s">
        <v>427</v>
      </c>
      <c r="G18" s="13">
        <v>44418</v>
      </c>
      <c r="H18" s="76" t="s">
        <v>429</v>
      </c>
      <c r="I18" s="15">
        <v>100</v>
      </c>
      <c r="J18" s="15">
        <v>68</v>
      </c>
      <c r="K18" s="15">
        <v>35</v>
      </c>
      <c r="L18" s="15">
        <v>11</v>
      </c>
      <c r="M18" s="80">
        <f t="shared" si="0"/>
        <v>59.5</v>
      </c>
      <c r="N18" s="71">
        <v>60</v>
      </c>
      <c r="O18" s="62">
        <v>3000</v>
      </c>
      <c r="P18" s="63">
        <f>Table224523689101112131415161718192021222423456723456[[#This Row],[PEMBULATAN]]*O18</f>
        <v>180000</v>
      </c>
    </row>
    <row r="19" spans="1:16" ht="30.75" customHeight="1" x14ac:dyDescent="0.2">
      <c r="A19" s="90"/>
      <c r="B19" s="74"/>
      <c r="C19" s="85" t="s">
        <v>843</v>
      </c>
      <c r="D19" s="77" t="s">
        <v>426</v>
      </c>
      <c r="E19" s="13">
        <v>44415</v>
      </c>
      <c r="F19" s="75" t="s">
        <v>427</v>
      </c>
      <c r="G19" s="13">
        <v>44418</v>
      </c>
      <c r="H19" s="76" t="s">
        <v>429</v>
      </c>
      <c r="I19" s="15">
        <v>100</v>
      </c>
      <c r="J19" s="15">
        <v>60</v>
      </c>
      <c r="K19" s="15">
        <v>35</v>
      </c>
      <c r="L19" s="15">
        <v>18</v>
      </c>
      <c r="M19" s="80">
        <f t="shared" si="0"/>
        <v>52.5</v>
      </c>
      <c r="N19" s="71">
        <v>53</v>
      </c>
      <c r="O19" s="62">
        <v>3000</v>
      </c>
      <c r="P19" s="63">
        <f>Table224523689101112131415161718192021222423456723456[[#This Row],[PEMBULATAN]]*O19</f>
        <v>159000</v>
      </c>
    </row>
    <row r="20" spans="1:16" ht="30.75" customHeight="1" x14ac:dyDescent="0.2">
      <c r="A20" s="90"/>
      <c r="B20" s="74"/>
      <c r="C20" s="85" t="s">
        <v>844</v>
      </c>
      <c r="D20" s="77" t="s">
        <v>426</v>
      </c>
      <c r="E20" s="13">
        <v>44415</v>
      </c>
      <c r="F20" s="75" t="s">
        <v>427</v>
      </c>
      <c r="G20" s="13">
        <v>44418</v>
      </c>
      <c r="H20" s="76" t="s">
        <v>429</v>
      </c>
      <c r="I20" s="15">
        <v>100</v>
      </c>
      <c r="J20" s="15">
        <v>72</v>
      </c>
      <c r="K20" s="15">
        <v>27</v>
      </c>
      <c r="L20" s="15">
        <v>10</v>
      </c>
      <c r="M20" s="80">
        <f t="shared" si="0"/>
        <v>48.6</v>
      </c>
      <c r="N20" s="71">
        <v>49</v>
      </c>
      <c r="O20" s="62">
        <v>3000</v>
      </c>
      <c r="P20" s="63">
        <f>Table224523689101112131415161718192021222423456723456[[#This Row],[PEMBULATAN]]*O20</f>
        <v>147000</v>
      </c>
    </row>
    <row r="21" spans="1:16" ht="30.75" customHeight="1" x14ac:dyDescent="0.2">
      <c r="A21" s="90"/>
      <c r="B21" s="74"/>
      <c r="C21" s="85" t="s">
        <v>845</v>
      </c>
      <c r="D21" s="77" t="s">
        <v>426</v>
      </c>
      <c r="E21" s="13">
        <v>44415</v>
      </c>
      <c r="F21" s="75" t="s">
        <v>427</v>
      </c>
      <c r="G21" s="13">
        <v>44418</v>
      </c>
      <c r="H21" s="76" t="s">
        <v>429</v>
      </c>
      <c r="I21" s="15">
        <v>110</v>
      </c>
      <c r="J21" s="15">
        <v>61</v>
      </c>
      <c r="K21" s="15">
        <v>34</v>
      </c>
      <c r="L21" s="15">
        <v>30</v>
      </c>
      <c r="M21" s="80">
        <f t="shared" si="0"/>
        <v>57.034999999999997</v>
      </c>
      <c r="N21" s="71">
        <v>57</v>
      </c>
      <c r="O21" s="62">
        <v>3000</v>
      </c>
      <c r="P21" s="63">
        <f>Table224523689101112131415161718192021222423456723456[[#This Row],[PEMBULATAN]]*O21</f>
        <v>171000</v>
      </c>
    </row>
    <row r="22" spans="1:16" ht="30.75" customHeight="1" x14ac:dyDescent="0.2">
      <c r="A22" s="90"/>
      <c r="B22" s="74"/>
      <c r="C22" s="85" t="s">
        <v>846</v>
      </c>
      <c r="D22" s="77" t="s">
        <v>426</v>
      </c>
      <c r="E22" s="13">
        <v>44415</v>
      </c>
      <c r="F22" s="75" t="s">
        <v>427</v>
      </c>
      <c r="G22" s="13">
        <v>44418</v>
      </c>
      <c r="H22" s="76" t="s">
        <v>429</v>
      </c>
      <c r="I22" s="15">
        <v>105</v>
      </c>
      <c r="J22" s="15">
        <v>64</v>
      </c>
      <c r="K22" s="15">
        <v>25</v>
      </c>
      <c r="L22" s="15">
        <v>12</v>
      </c>
      <c r="M22" s="80">
        <f t="shared" si="0"/>
        <v>42</v>
      </c>
      <c r="N22" s="71">
        <v>42</v>
      </c>
      <c r="O22" s="62">
        <v>3000</v>
      </c>
      <c r="P22" s="63">
        <f>Table224523689101112131415161718192021222423456723456[[#This Row],[PEMBULATAN]]*O22</f>
        <v>126000</v>
      </c>
    </row>
    <row r="23" spans="1:16" ht="30.75" customHeight="1" x14ac:dyDescent="0.2">
      <c r="A23" s="90"/>
      <c r="B23" s="74"/>
      <c r="C23" s="85" t="s">
        <v>847</v>
      </c>
      <c r="D23" s="77" t="s">
        <v>426</v>
      </c>
      <c r="E23" s="13">
        <v>44415</v>
      </c>
      <c r="F23" s="75" t="s">
        <v>427</v>
      </c>
      <c r="G23" s="13">
        <v>44418</v>
      </c>
      <c r="H23" s="76" t="s">
        <v>429</v>
      </c>
      <c r="I23" s="15">
        <v>100</v>
      </c>
      <c r="J23" s="15">
        <v>66</v>
      </c>
      <c r="K23" s="15">
        <v>36</v>
      </c>
      <c r="L23" s="15">
        <v>16</v>
      </c>
      <c r="M23" s="80">
        <f t="shared" si="0"/>
        <v>59.4</v>
      </c>
      <c r="N23" s="71">
        <v>60</v>
      </c>
      <c r="O23" s="62">
        <v>3000</v>
      </c>
      <c r="P23" s="63">
        <f>Table224523689101112131415161718192021222423456723456[[#This Row],[PEMBULATAN]]*O23</f>
        <v>180000</v>
      </c>
    </row>
    <row r="24" spans="1:16" ht="30.75" customHeight="1" x14ac:dyDescent="0.2">
      <c r="A24" s="90"/>
      <c r="B24" s="74"/>
      <c r="C24" s="85" t="s">
        <v>848</v>
      </c>
      <c r="D24" s="77" t="s">
        <v>426</v>
      </c>
      <c r="E24" s="13">
        <v>44415</v>
      </c>
      <c r="F24" s="75" t="s">
        <v>427</v>
      </c>
      <c r="G24" s="13">
        <v>44418</v>
      </c>
      <c r="H24" s="76" t="s">
        <v>429</v>
      </c>
      <c r="I24" s="15">
        <v>82</v>
      </c>
      <c r="J24" s="15">
        <v>64</v>
      </c>
      <c r="K24" s="15">
        <v>26</v>
      </c>
      <c r="L24" s="15">
        <v>14</v>
      </c>
      <c r="M24" s="80">
        <f t="shared" si="0"/>
        <v>34.112000000000002</v>
      </c>
      <c r="N24" s="71">
        <v>34</v>
      </c>
      <c r="O24" s="62">
        <v>3000</v>
      </c>
      <c r="P24" s="63">
        <f>Table224523689101112131415161718192021222423456723456[[#This Row],[PEMBULATAN]]*O24</f>
        <v>102000</v>
      </c>
    </row>
    <row r="25" spans="1:16" ht="30.75" customHeight="1" x14ac:dyDescent="0.2">
      <c r="A25" s="90"/>
      <c r="B25" s="74"/>
      <c r="C25" s="85" t="s">
        <v>849</v>
      </c>
      <c r="D25" s="77" t="s">
        <v>426</v>
      </c>
      <c r="E25" s="13">
        <v>44415</v>
      </c>
      <c r="F25" s="75" t="s">
        <v>427</v>
      </c>
      <c r="G25" s="13">
        <v>44418</v>
      </c>
      <c r="H25" s="76" t="s">
        <v>429</v>
      </c>
      <c r="I25" s="15">
        <v>97</v>
      </c>
      <c r="J25" s="15">
        <v>52</v>
      </c>
      <c r="K25" s="15">
        <v>30</v>
      </c>
      <c r="L25" s="15">
        <v>16</v>
      </c>
      <c r="M25" s="80">
        <f t="shared" si="0"/>
        <v>37.83</v>
      </c>
      <c r="N25" s="71">
        <v>38</v>
      </c>
      <c r="O25" s="62">
        <v>3000</v>
      </c>
      <c r="P25" s="63">
        <f>Table224523689101112131415161718192021222423456723456[[#This Row],[PEMBULATAN]]*O25</f>
        <v>114000</v>
      </c>
    </row>
    <row r="26" spans="1:16" ht="30.75" customHeight="1" x14ac:dyDescent="0.2">
      <c r="A26" s="90"/>
      <c r="B26" s="74"/>
      <c r="C26" s="85" t="s">
        <v>850</v>
      </c>
      <c r="D26" s="77" t="s">
        <v>426</v>
      </c>
      <c r="E26" s="13">
        <v>44415</v>
      </c>
      <c r="F26" s="75" t="s">
        <v>427</v>
      </c>
      <c r="G26" s="13">
        <v>44418</v>
      </c>
      <c r="H26" s="76" t="s">
        <v>429</v>
      </c>
      <c r="I26" s="15">
        <v>62</v>
      </c>
      <c r="J26" s="15">
        <v>60</v>
      </c>
      <c r="K26" s="15">
        <v>28</v>
      </c>
      <c r="L26" s="15">
        <v>8</v>
      </c>
      <c r="M26" s="80">
        <f t="shared" si="0"/>
        <v>26.04</v>
      </c>
      <c r="N26" s="71">
        <v>26</v>
      </c>
      <c r="O26" s="62">
        <v>3000</v>
      </c>
      <c r="P26" s="63">
        <f>Table224523689101112131415161718192021222423456723456[[#This Row],[PEMBULATAN]]*O26</f>
        <v>78000</v>
      </c>
    </row>
    <row r="27" spans="1:16" ht="30.75" customHeight="1" x14ac:dyDescent="0.2">
      <c r="A27" s="90"/>
      <c r="B27" s="74"/>
      <c r="C27" s="85" t="s">
        <v>851</v>
      </c>
      <c r="D27" s="77" t="s">
        <v>426</v>
      </c>
      <c r="E27" s="13">
        <v>44415</v>
      </c>
      <c r="F27" s="75" t="s">
        <v>427</v>
      </c>
      <c r="G27" s="13">
        <v>44418</v>
      </c>
      <c r="H27" s="76" t="s">
        <v>429</v>
      </c>
      <c r="I27" s="15">
        <v>94</v>
      </c>
      <c r="J27" s="15">
        <v>48</v>
      </c>
      <c r="K27" s="15">
        <v>38</v>
      </c>
      <c r="L27" s="15">
        <v>5</v>
      </c>
      <c r="M27" s="80">
        <f t="shared" si="0"/>
        <v>42.863999999999997</v>
      </c>
      <c r="N27" s="71">
        <v>43</v>
      </c>
      <c r="O27" s="62">
        <v>3000</v>
      </c>
      <c r="P27" s="63">
        <f>Table224523689101112131415161718192021222423456723456[[#This Row],[PEMBULATAN]]*O27</f>
        <v>129000</v>
      </c>
    </row>
    <row r="28" spans="1:16" ht="30.75" customHeight="1" x14ac:dyDescent="0.2">
      <c r="A28" s="90"/>
      <c r="B28" s="74"/>
      <c r="C28" s="85" t="s">
        <v>852</v>
      </c>
      <c r="D28" s="77" t="s">
        <v>426</v>
      </c>
      <c r="E28" s="13">
        <v>44415</v>
      </c>
      <c r="F28" s="75" t="s">
        <v>427</v>
      </c>
      <c r="G28" s="13">
        <v>44418</v>
      </c>
      <c r="H28" s="76" t="s">
        <v>429</v>
      </c>
      <c r="I28" s="15">
        <v>64</v>
      </c>
      <c r="J28" s="15">
        <v>70</v>
      </c>
      <c r="K28" s="15">
        <v>28</v>
      </c>
      <c r="L28" s="15">
        <v>11</v>
      </c>
      <c r="M28" s="80">
        <f t="shared" si="0"/>
        <v>31.36</v>
      </c>
      <c r="N28" s="71">
        <v>32</v>
      </c>
      <c r="O28" s="62">
        <v>3000</v>
      </c>
      <c r="P28" s="63">
        <f>Table224523689101112131415161718192021222423456723456[[#This Row],[PEMBULATAN]]*O28</f>
        <v>96000</v>
      </c>
    </row>
    <row r="29" spans="1:16" ht="30.75" customHeight="1" x14ac:dyDescent="0.2">
      <c r="A29" s="90"/>
      <c r="B29" s="74"/>
      <c r="C29" s="85" t="s">
        <v>853</v>
      </c>
      <c r="D29" s="77" t="s">
        <v>426</v>
      </c>
      <c r="E29" s="13">
        <v>44415</v>
      </c>
      <c r="F29" s="75" t="s">
        <v>427</v>
      </c>
      <c r="G29" s="13">
        <v>44418</v>
      </c>
      <c r="H29" s="76" t="s">
        <v>429</v>
      </c>
      <c r="I29" s="15">
        <v>58</v>
      </c>
      <c r="J29" s="15">
        <v>62</v>
      </c>
      <c r="K29" s="15">
        <v>30</v>
      </c>
      <c r="L29" s="15">
        <v>7</v>
      </c>
      <c r="M29" s="80">
        <f t="shared" si="0"/>
        <v>26.97</v>
      </c>
      <c r="N29" s="71">
        <v>27</v>
      </c>
      <c r="O29" s="62">
        <v>3000</v>
      </c>
      <c r="P29" s="63">
        <f>Table224523689101112131415161718192021222423456723456[[#This Row],[PEMBULATAN]]*O29</f>
        <v>81000</v>
      </c>
    </row>
    <row r="30" spans="1:16" ht="30.75" customHeight="1" x14ac:dyDescent="0.2">
      <c r="A30" s="90"/>
      <c r="B30" s="74"/>
      <c r="C30" s="85" t="s">
        <v>854</v>
      </c>
      <c r="D30" s="77" t="s">
        <v>426</v>
      </c>
      <c r="E30" s="13">
        <v>44415</v>
      </c>
      <c r="F30" s="75" t="s">
        <v>427</v>
      </c>
      <c r="G30" s="13">
        <v>44418</v>
      </c>
      <c r="H30" s="76" t="s">
        <v>429</v>
      </c>
      <c r="I30" s="15">
        <v>71</v>
      </c>
      <c r="J30" s="15">
        <v>68</v>
      </c>
      <c r="K30" s="15">
        <v>30</v>
      </c>
      <c r="L30" s="15">
        <v>12</v>
      </c>
      <c r="M30" s="80">
        <f t="shared" si="0"/>
        <v>36.21</v>
      </c>
      <c r="N30" s="71">
        <v>36</v>
      </c>
      <c r="O30" s="62">
        <v>3000</v>
      </c>
      <c r="P30" s="63">
        <f>Table224523689101112131415161718192021222423456723456[[#This Row],[PEMBULATAN]]*O30</f>
        <v>108000</v>
      </c>
    </row>
    <row r="31" spans="1:16" ht="30.75" customHeight="1" x14ac:dyDescent="0.2">
      <c r="A31" s="90"/>
      <c r="B31" s="74"/>
      <c r="C31" s="85" t="s">
        <v>855</v>
      </c>
      <c r="D31" s="77" t="s">
        <v>426</v>
      </c>
      <c r="E31" s="13">
        <v>44415</v>
      </c>
      <c r="F31" s="75" t="s">
        <v>427</v>
      </c>
      <c r="G31" s="13">
        <v>44418</v>
      </c>
      <c r="H31" s="76" t="s">
        <v>429</v>
      </c>
      <c r="I31" s="15">
        <v>80</v>
      </c>
      <c r="J31" s="15">
        <v>63</v>
      </c>
      <c r="K31" s="15">
        <v>36</v>
      </c>
      <c r="L31" s="15">
        <v>8</v>
      </c>
      <c r="M31" s="80">
        <f t="shared" si="0"/>
        <v>45.36</v>
      </c>
      <c r="N31" s="71">
        <v>46</v>
      </c>
      <c r="O31" s="62">
        <v>3000</v>
      </c>
      <c r="P31" s="63">
        <f>Table224523689101112131415161718192021222423456723456[[#This Row],[PEMBULATAN]]*O31</f>
        <v>138000</v>
      </c>
    </row>
    <row r="32" spans="1:16" ht="30.75" customHeight="1" x14ac:dyDescent="0.2">
      <c r="A32" s="90"/>
      <c r="B32" s="74"/>
      <c r="C32" s="85" t="s">
        <v>856</v>
      </c>
      <c r="D32" s="77" t="s">
        <v>426</v>
      </c>
      <c r="E32" s="13">
        <v>44415</v>
      </c>
      <c r="F32" s="75" t="s">
        <v>427</v>
      </c>
      <c r="G32" s="13">
        <v>44418</v>
      </c>
      <c r="H32" s="76" t="s">
        <v>429</v>
      </c>
      <c r="I32" s="15">
        <v>56</v>
      </c>
      <c r="J32" s="15">
        <v>20</v>
      </c>
      <c r="K32" s="15">
        <v>17</v>
      </c>
      <c r="L32" s="15">
        <v>2</v>
      </c>
      <c r="M32" s="80">
        <f t="shared" si="0"/>
        <v>4.76</v>
      </c>
      <c r="N32" s="71">
        <v>5</v>
      </c>
      <c r="O32" s="62">
        <v>3000</v>
      </c>
      <c r="P32" s="63">
        <f>Table224523689101112131415161718192021222423456723456[[#This Row],[PEMBULATAN]]*O32</f>
        <v>15000</v>
      </c>
    </row>
    <row r="33" spans="1:16" ht="30.75" customHeight="1" x14ac:dyDescent="0.2">
      <c r="A33" s="90"/>
      <c r="B33" s="74"/>
      <c r="C33" s="85" t="s">
        <v>857</v>
      </c>
      <c r="D33" s="77" t="s">
        <v>426</v>
      </c>
      <c r="E33" s="13">
        <v>44415</v>
      </c>
      <c r="F33" s="75" t="s">
        <v>427</v>
      </c>
      <c r="G33" s="13">
        <v>44418</v>
      </c>
      <c r="H33" s="76" t="s">
        <v>429</v>
      </c>
      <c r="I33" s="15">
        <v>100</v>
      </c>
      <c r="J33" s="15">
        <v>63</v>
      </c>
      <c r="K33" s="15">
        <v>47</v>
      </c>
      <c r="L33" s="15">
        <v>10</v>
      </c>
      <c r="M33" s="80">
        <f t="shared" si="0"/>
        <v>74.025000000000006</v>
      </c>
      <c r="N33" s="71">
        <v>74</v>
      </c>
      <c r="O33" s="62">
        <v>3000</v>
      </c>
      <c r="P33" s="63">
        <f>Table224523689101112131415161718192021222423456723456[[#This Row],[PEMBULATAN]]*O33</f>
        <v>222000</v>
      </c>
    </row>
    <row r="34" spans="1:16" ht="30.75" customHeight="1" x14ac:dyDescent="0.2">
      <c r="A34" s="90"/>
      <c r="B34" s="74"/>
      <c r="C34" s="85" t="s">
        <v>858</v>
      </c>
      <c r="D34" s="77" t="s">
        <v>426</v>
      </c>
      <c r="E34" s="13">
        <v>44415</v>
      </c>
      <c r="F34" s="75" t="s">
        <v>427</v>
      </c>
      <c r="G34" s="13">
        <v>44418</v>
      </c>
      <c r="H34" s="76" t="s">
        <v>429</v>
      </c>
      <c r="I34" s="15">
        <v>92</v>
      </c>
      <c r="J34" s="15">
        <v>63</v>
      </c>
      <c r="K34" s="15">
        <v>25</v>
      </c>
      <c r="L34" s="15">
        <v>12</v>
      </c>
      <c r="M34" s="80">
        <f t="shared" si="0"/>
        <v>36.225000000000001</v>
      </c>
      <c r="N34" s="71">
        <v>36</v>
      </c>
      <c r="O34" s="62">
        <v>3000</v>
      </c>
      <c r="P34" s="63">
        <f>Table224523689101112131415161718192021222423456723456[[#This Row],[PEMBULATAN]]*O34</f>
        <v>108000</v>
      </c>
    </row>
    <row r="35" spans="1:16" ht="30.75" customHeight="1" x14ac:dyDescent="0.2">
      <c r="A35" s="90"/>
      <c r="B35" s="74"/>
      <c r="C35" s="85" t="s">
        <v>859</v>
      </c>
      <c r="D35" s="77" t="s">
        <v>426</v>
      </c>
      <c r="E35" s="13">
        <v>44415</v>
      </c>
      <c r="F35" s="75" t="s">
        <v>427</v>
      </c>
      <c r="G35" s="13">
        <v>44418</v>
      </c>
      <c r="H35" s="76" t="s">
        <v>429</v>
      </c>
      <c r="I35" s="15">
        <v>82</v>
      </c>
      <c r="J35" s="15">
        <v>72</v>
      </c>
      <c r="K35" s="15">
        <v>33</v>
      </c>
      <c r="L35" s="15">
        <v>13</v>
      </c>
      <c r="M35" s="80">
        <f t="shared" si="0"/>
        <v>48.707999999999998</v>
      </c>
      <c r="N35" s="71">
        <v>49</v>
      </c>
      <c r="O35" s="62">
        <v>3000</v>
      </c>
      <c r="P35" s="63">
        <f>Table224523689101112131415161718192021222423456723456[[#This Row],[PEMBULATAN]]*O35</f>
        <v>147000</v>
      </c>
    </row>
    <row r="36" spans="1:16" ht="30.75" customHeight="1" x14ac:dyDescent="0.2">
      <c r="A36" s="90"/>
      <c r="B36" s="74"/>
      <c r="C36" s="85" t="s">
        <v>860</v>
      </c>
      <c r="D36" s="77" t="s">
        <v>426</v>
      </c>
      <c r="E36" s="13">
        <v>44415</v>
      </c>
      <c r="F36" s="75" t="s">
        <v>427</v>
      </c>
      <c r="G36" s="13">
        <v>44418</v>
      </c>
      <c r="H36" s="76" t="s">
        <v>429</v>
      </c>
      <c r="I36" s="15">
        <v>80</v>
      </c>
      <c r="J36" s="15">
        <v>68</v>
      </c>
      <c r="K36" s="15">
        <v>30</v>
      </c>
      <c r="L36" s="15">
        <v>8</v>
      </c>
      <c r="M36" s="80">
        <f t="shared" si="0"/>
        <v>40.799999999999997</v>
      </c>
      <c r="N36" s="71">
        <v>41</v>
      </c>
      <c r="O36" s="62">
        <v>3000</v>
      </c>
      <c r="P36" s="63">
        <f>Table224523689101112131415161718192021222423456723456[[#This Row],[PEMBULATAN]]*O36</f>
        <v>123000</v>
      </c>
    </row>
    <row r="37" spans="1:16" ht="30.75" customHeight="1" x14ac:dyDescent="0.2">
      <c r="A37" s="90"/>
      <c r="B37" s="74"/>
      <c r="C37" s="85" t="s">
        <v>861</v>
      </c>
      <c r="D37" s="77" t="s">
        <v>426</v>
      </c>
      <c r="E37" s="13">
        <v>44415</v>
      </c>
      <c r="F37" s="75" t="s">
        <v>427</v>
      </c>
      <c r="G37" s="13">
        <v>44418</v>
      </c>
      <c r="H37" s="76" t="s">
        <v>429</v>
      </c>
      <c r="I37" s="15">
        <v>80</v>
      </c>
      <c r="J37" s="15">
        <v>70</v>
      </c>
      <c r="K37" s="15">
        <v>35</v>
      </c>
      <c r="L37" s="15">
        <v>10</v>
      </c>
      <c r="M37" s="80">
        <f t="shared" si="0"/>
        <v>49</v>
      </c>
      <c r="N37" s="71">
        <v>49</v>
      </c>
      <c r="O37" s="62">
        <v>3000</v>
      </c>
      <c r="P37" s="63">
        <f>Table224523689101112131415161718192021222423456723456[[#This Row],[PEMBULATAN]]*O37</f>
        <v>147000</v>
      </c>
    </row>
    <row r="38" spans="1:16" ht="30.75" customHeight="1" x14ac:dyDescent="0.2">
      <c r="A38" s="90"/>
      <c r="B38" s="74"/>
      <c r="C38" s="85" t="s">
        <v>862</v>
      </c>
      <c r="D38" s="77" t="s">
        <v>426</v>
      </c>
      <c r="E38" s="13">
        <v>44415</v>
      </c>
      <c r="F38" s="75" t="s">
        <v>427</v>
      </c>
      <c r="G38" s="13">
        <v>44418</v>
      </c>
      <c r="H38" s="76" t="s">
        <v>429</v>
      </c>
      <c r="I38" s="15">
        <v>92</v>
      </c>
      <c r="J38" s="15">
        <v>65</v>
      </c>
      <c r="K38" s="15">
        <v>30</v>
      </c>
      <c r="L38" s="15">
        <v>14</v>
      </c>
      <c r="M38" s="80">
        <f t="shared" si="0"/>
        <v>44.85</v>
      </c>
      <c r="N38" s="71">
        <v>45</v>
      </c>
      <c r="O38" s="62">
        <v>3000</v>
      </c>
      <c r="P38" s="63">
        <f>Table224523689101112131415161718192021222423456723456[[#This Row],[PEMBULATAN]]*O38</f>
        <v>135000</v>
      </c>
    </row>
    <row r="39" spans="1:16" ht="30.75" customHeight="1" x14ac:dyDescent="0.2">
      <c r="A39" s="90"/>
      <c r="B39" s="74"/>
      <c r="C39" s="85" t="s">
        <v>863</v>
      </c>
      <c r="D39" s="77" t="s">
        <v>426</v>
      </c>
      <c r="E39" s="13">
        <v>44415</v>
      </c>
      <c r="F39" s="75" t="s">
        <v>427</v>
      </c>
      <c r="G39" s="13">
        <v>44418</v>
      </c>
      <c r="H39" s="76" t="s">
        <v>429</v>
      </c>
      <c r="I39" s="15">
        <v>100</v>
      </c>
      <c r="J39" s="15">
        <v>65</v>
      </c>
      <c r="K39" s="15">
        <v>40</v>
      </c>
      <c r="L39" s="15">
        <v>19</v>
      </c>
      <c r="M39" s="80">
        <f t="shared" si="0"/>
        <v>65</v>
      </c>
      <c r="N39" s="71">
        <v>65</v>
      </c>
      <c r="O39" s="62">
        <v>3000</v>
      </c>
      <c r="P39" s="63">
        <f>Table224523689101112131415161718192021222423456723456[[#This Row],[PEMBULATAN]]*O39</f>
        <v>195000</v>
      </c>
    </row>
    <row r="40" spans="1:16" ht="30.75" customHeight="1" x14ac:dyDescent="0.2">
      <c r="A40" s="90"/>
      <c r="B40" s="74"/>
      <c r="C40" s="85" t="s">
        <v>864</v>
      </c>
      <c r="D40" s="77" t="s">
        <v>426</v>
      </c>
      <c r="E40" s="13">
        <v>44415</v>
      </c>
      <c r="F40" s="75" t="s">
        <v>427</v>
      </c>
      <c r="G40" s="13">
        <v>44418</v>
      </c>
      <c r="H40" s="76" t="s">
        <v>429</v>
      </c>
      <c r="I40" s="15">
        <v>63</v>
      </c>
      <c r="J40" s="15">
        <v>60</v>
      </c>
      <c r="K40" s="15">
        <v>30</v>
      </c>
      <c r="L40" s="15">
        <v>13</v>
      </c>
      <c r="M40" s="80">
        <f t="shared" si="0"/>
        <v>28.35</v>
      </c>
      <c r="N40" s="71">
        <v>29</v>
      </c>
      <c r="O40" s="62">
        <v>3000</v>
      </c>
      <c r="P40" s="63">
        <f>Table224523689101112131415161718192021222423456723456[[#This Row],[PEMBULATAN]]*O40</f>
        <v>87000</v>
      </c>
    </row>
    <row r="41" spans="1:16" ht="30.75" customHeight="1" x14ac:dyDescent="0.2">
      <c r="A41" s="90"/>
      <c r="B41" s="74"/>
      <c r="C41" s="85" t="s">
        <v>865</v>
      </c>
      <c r="D41" s="77" t="s">
        <v>426</v>
      </c>
      <c r="E41" s="13">
        <v>44415</v>
      </c>
      <c r="F41" s="75" t="s">
        <v>427</v>
      </c>
      <c r="G41" s="13">
        <v>44418</v>
      </c>
      <c r="H41" s="76" t="s">
        <v>429</v>
      </c>
      <c r="I41" s="15">
        <v>96</v>
      </c>
      <c r="J41" s="15">
        <v>64</v>
      </c>
      <c r="K41" s="15">
        <v>38</v>
      </c>
      <c r="L41" s="15">
        <v>17</v>
      </c>
      <c r="M41" s="80">
        <f t="shared" si="0"/>
        <v>58.368000000000002</v>
      </c>
      <c r="N41" s="71">
        <v>59</v>
      </c>
      <c r="O41" s="62">
        <v>3000</v>
      </c>
      <c r="P41" s="63">
        <f>Table224523689101112131415161718192021222423456723456[[#This Row],[PEMBULATAN]]*O41</f>
        <v>177000</v>
      </c>
    </row>
    <row r="42" spans="1:16" ht="30.75" customHeight="1" x14ac:dyDescent="0.2">
      <c r="A42" s="90"/>
      <c r="B42" s="74"/>
      <c r="C42" s="85" t="s">
        <v>866</v>
      </c>
      <c r="D42" s="77" t="s">
        <v>426</v>
      </c>
      <c r="E42" s="13">
        <v>44415</v>
      </c>
      <c r="F42" s="75" t="s">
        <v>427</v>
      </c>
      <c r="G42" s="13">
        <v>44418</v>
      </c>
      <c r="H42" s="76" t="s">
        <v>429</v>
      </c>
      <c r="I42" s="15">
        <v>103</v>
      </c>
      <c r="J42" s="15">
        <v>60</v>
      </c>
      <c r="K42" s="15">
        <v>10</v>
      </c>
      <c r="L42" s="15">
        <v>15</v>
      </c>
      <c r="M42" s="80">
        <f t="shared" si="0"/>
        <v>15.45</v>
      </c>
      <c r="N42" s="71">
        <v>16</v>
      </c>
      <c r="O42" s="62">
        <v>3000</v>
      </c>
      <c r="P42" s="63">
        <f>Table224523689101112131415161718192021222423456723456[[#This Row],[PEMBULATAN]]*O42</f>
        <v>48000</v>
      </c>
    </row>
    <row r="43" spans="1:16" ht="30.75" customHeight="1" x14ac:dyDescent="0.2">
      <c r="A43" s="90"/>
      <c r="B43" s="74"/>
      <c r="C43" s="85" t="s">
        <v>867</v>
      </c>
      <c r="D43" s="77" t="s">
        <v>426</v>
      </c>
      <c r="E43" s="13">
        <v>44415</v>
      </c>
      <c r="F43" s="75" t="s">
        <v>427</v>
      </c>
      <c r="G43" s="13">
        <v>44418</v>
      </c>
      <c r="H43" s="76" t="s">
        <v>429</v>
      </c>
      <c r="I43" s="15">
        <v>92</v>
      </c>
      <c r="J43" s="15">
        <v>63</v>
      </c>
      <c r="K43" s="15">
        <v>10</v>
      </c>
      <c r="L43" s="15">
        <v>22</v>
      </c>
      <c r="M43" s="80">
        <f t="shared" si="0"/>
        <v>14.49</v>
      </c>
      <c r="N43" s="71">
        <v>22</v>
      </c>
      <c r="O43" s="62">
        <v>3000</v>
      </c>
      <c r="P43" s="63">
        <f>Table224523689101112131415161718192021222423456723456[[#This Row],[PEMBULATAN]]*O43</f>
        <v>66000</v>
      </c>
    </row>
    <row r="44" spans="1:16" ht="30.75" customHeight="1" x14ac:dyDescent="0.2">
      <c r="A44" s="90"/>
      <c r="B44" s="74"/>
      <c r="C44" s="85" t="s">
        <v>868</v>
      </c>
      <c r="D44" s="77" t="s">
        <v>426</v>
      </c>
      <c r="E44" s="13">
        <v>44415</v>
      </c>
      <c r="F44" s="75" t="s">
        <v>427</v>
      </c>
      <c r="G44" s="13">
        <v>44418</v>
      </c>
      <c r="H44" s="76" t="s">
        <v>429</v>
      </c>
      <c r="I44" s="15">
        <v>100</v>
      </c>
      <c r="J44" s="15">
        <v>97</v>
      </c>
      <c r="K44" s="15">
        <v>35</v>
      </c>
      <c r="L44" s="15">
        <v>25</v>
      </c>
      <c r="M44" s="80">
        <f t="shared" si="0"/>
        <v>84.875</v>
      </c>
      <c r="N44" s="71">
        <v>85</v>
      </c>
      <c r="O44" s="62">
        <v>3000</v>
      </c>
      <c r="P44" s="63">
        <f>Table224523689101112131415161718192021222423456723456[[#This Row],[PEMBULATAN]]*O44</f>
        <v>255000</v>
      </c>
    </row>
    <row r="45" spans="1:16" ht="30.75" customHeight="1" x14ac:dyDescent="0.2">
      <c r="A45" s="90"/>
      <c r="B45" s="74"/>
      <c r="C45" s="85" t="s">
        <v>869</v>
      </c>
      <c r="D45" s="77" t="s">
        <v>426</v>
      </c>
      <c r="E45" s="13">
        <v>44415</v>
      </c>
      <c r="F45" s="75" t="s">
        <v>427</v>
      </c>
      <c r="G45" s="13">
        <v>44418</v>
      </c>
      <c r="H45" s="76" t="s">
        <v>429</v>
      </c>
      <c r="I45" s="15">
        <v>100</v>
      </c>
      <c r="J45" s="15">
        <v>56</v>
      </c>
      <c r="K45" s="15">
        <v>10</v>
      </c>
      <c r="L45" s="15">
        <v>21</v>
      </c>
      <c r="M45" s="80">
        <f t="shared" si="0"/>
        <v>14</v>
      </c>
      <c r="N45" s="71">
        <v>21</v>
      </c>
      <c r="O45" s="62">
        <v>3000</v>
      </c>
      <c r="P45" s="63">
        <f>Table224523689101112131415161718192021222423456723456[[#This Row],[PEMBULATAN]]*O45</f>
        <v>63000</v>
      </c>
    </row>
    <row r="46" spans="1:16" ht="30.75" customHeight="1" x14ac:dyDescent="0.2">
      <c r="A46" s="90"/>
      <c r="B46" s="74"/>
      <c r="C46" s="85" t="s">
        <v>870</v>
      </c>
      <c r="D46" s="77" t="s">
        <v>426</v>
      </c>
      <c r="E46" s="13">
        <v>44415</v>
      </c>
      <c r="F46" s="75" t="s">
        <v>427</v>
      </c>
      <c r="G46" s="13">
        <v>44418</v>
      </c>
      <c r="H46" s="76" t="s">
        <v>429</v>
      </c>
      <c r="I46" s="15">
        <v>80</v>
      </c>
      <c r="J46" s="15">
        <v>64</v>
      </c>
      <c r="K46" s="15">
        <v>30</v>
      </c>
      <c r="L46" s="15">
        <v>13</v>
      </c>
      <c r="M46" s="80">
        <f t="shared" si="0"/>
        <v>38.4</v>
      </c>
      <c r="N46" s="71">
        <v>39</v>
      </c>
      <c r="O46" s="62">
        <v>3000</v>
      </c>
      <c r="P46" s="63">
        <f>Table224523689101112131415161718192021222423456723456[[#This Row],[PEMBULATAN]]*O46</f>
        <v>117000</v>
      </c>
    </row>
    <row r="47" spans="1:16" ht="30.75" customHeight="1" x14ac:dyDescent="0.2">
      <c r="A47" s="90"/>
      <c r="B47" s="74"/>
      <c r="C47" s="85" t="s">
        <v>871</v>
      </c>
      <c r="D47" s="77" t="s">
        <v>426</v>
      </c>
      <c r="E47" s="13">
        <v>44415</v>
      </c>
      <c r="F47" s="75" t="s">
        <v>427</v>
      </c>
      <c r="G47" s="13">
        <v>44418</v>
      </c>
      <c r="H47" s="76" t="s">
        <v>429</v>
      </c>
      <c r="I47" s="15">
        <v>60</v>
      </c>
      <c r="J47" s="15">
        <v>46</v>
      </c>
      <c r="K47" s="15">
        <v>23</v>
      </c>
      <c r="L47" s="15">
        <v>7</v>
      </c>
      <c r="M47" s="80">
        <f t="shared" si="0"/>
        <v>15.87</v>
      </c>
      <c r="N47" s="71">
        <v>16</v>
      </c>
      <c r="O47" s="62">
        <v>3000</v>
      </c>
      <c r="P47" s="63">
        <f>Table224523689101112131415161718192021222423456723456[[#This Row],[PEMBULATAN]]*O47</f>
        <v>48000</v>
      </c>
    </row>
    <row r="48" spans="1:16" ht="30.75" customHeight="1" x14ac:dyDescent="0.2">
      <c r="A48" s="90"/>
      <c r="B48" s="74"/>
      <c r="C48" s="85" t="s">
        <v>872</v>
      </c>
      <c r="D48" s="77" t="s">
        <v>426</v>
      </c>
      <c r="E48" s="13">
        <v>44415</v>
      </c>
      <c r="F48" s="75" t="s">
        <v>427</v>
      </c>
      <c r="G48" s="13">
        <v>44418</v>
      </c>
      <c r="H48" s="76" t="s">
        <v>429</v>
      </c>
      <c r="I48" s="15">
        <v>48</v>
      </c>
      <c r="J48" s="15">
        <v>42</v>
      </c>
      <c r="K48" s="15">
        <v>25</v>
      </c>
      <c r="L48" s="15">
        <v>4</v>
      </c>
      <c r="M48" s="80">
        <f t="shared" si="0"/>
        <v>12.6</v>
      </c>
      <c r="N48" s="71">
        <v>13</v>
      </c>
      <c r="O48" s="62">
        <v>3000</v>
      </c>
      <c r="P48" s="63">
        <f>Table224523689101112131415161718192021222423456723456[[#This Row],[PEMBULATAN]]*O48</f>
        <v>39000</v>
      </c>
    </row>
    <row r="49" spans="1:16" ht="30.75" customHeight="1" x14ac:dyDescent="0.2">
      <c r="A49" s="90"/>
      <c r="B49" s="74"/>
      <c r="C49" s="85" t="s">
        <v>873</v>
      </c>
      <c r="D49" s="77" t="s">
        <v>426</v>
      </c>
      <c r="E49" s="13">
        <v>44415</v>
      </c>
      <c r="F49" s="75" t="s">
        <v>427</v>
      </c>
      <c r="G49" s="13">
        <v>44418</v>
      </c>
      <c r="H49" s="76" t="s">
        <v>429</v>
      </c>
      <c r="I49" s="15">
        <v>60</v>
      </c>
      <c r="J49" s="15">
        <v>99</v>
      </c>
      <c r="K49" s="15">
        <v>34</v>
      </c>
      <c r="L49" s="15">
        <v>8</v>
      </c>
      <c r="M49" s="80">
        <f t="shared" si="0"/>
        <v>50.49</v>
      </c>
      <c r="N49" s="71">
        <v>51</v>
      </c>
      <c r="O49" s="62">
        <v>3000</v>
      </c>
      <c r="P49" s="63">
        <f>Table224523689101112131415161718192021222423456723456[[#This Row],[PEMBULATAN]]*O49</f>
        <v>153000</v>
      </c>
    </row>
    <row r="50" spans="1:16" ht="30.75" customHeight="1" x14ac:dyDescent="0.2">
      <c r="A50" s="90"/>
      <c r="B50" s="74"/>
      <c r="C50" s="85" t="s">
        <v>874</v>
      </c>
      <c r="D50" s="77" t="s">
        <v>426</v>
      </c>
      <c r="E50" s="13">
        <v>44415</v>
      </c>
      <c r="F50" s="75" t="s">
        <v>427</v>
      </c>
      <c r="G50" s="13">
        <v>44418</v>
      </c>
      <c r="H50" s="76" t="s">
        <v>429</v>
      </c>
      <c r="I50" s="15">
        <v>95</v>
      </c>
      <c r="J50" s="15">
        <v>63</v>
      </c>
      <c r="K50" s="15">
        <v>10</v>
      </c>
      <c r="L50" s="15">
        <v>12</v>
      </c>
      <c r="M50" s="80">
        <f t="shared" si="0"/>
        <v>14.9625</v>
      </c>
      <c r="N50" s="71">
        <v>15</v>
      </c>
      <c r="O50" s="62">
        <v>3000</v>
      </c>
      <c r="P50" s="63">
        <f>Table224523689101112131415161718192021222423456723456[[#This Row],[PEMBULATAN]]*O50</f>
        <v>45000</v>
      </c>
    </row>
    <row r="51" spans="1:16" ht="30.75" customHeight="1" x14ac:dyDescent="0.2">
      <c r="A51" s="90"/>
      <c r="B51" s="74"/>
      <c r="C51" s="85" t="s">
        <v>875</v>
      </c>
      <c r="D51" s="77" t="s">
        <v>426</v>
      </c>
      <c r="E51" s="13">
        <v>44415</v>
      </c>
      <c r="F51" s="75" t="s">
        <v>427</v>
      </c>
      <c r="G51" s="13">
        <v>44418</v>
      </c>
      <c r="H51" s="76" t="s">
        <v>429</v>
      </c>
      <c r="I51" s="15">
        <v>90</v>
      </c>
      <c r="J51" s="15">
        <v>63</v>
      </c>
      <c r="K51" s="15">
        <v>24</v>
      </c>
      <c r="L51" s="15">
        <v>16</v>
      </c>
      <c r="M51" s="80">
        <f t="shared" si="0"/>
        <v>34.020000000000003</v>
      </c>
      <c r="N51" s="71">
        <v>34</v>
      </c>
      <c r="O51" s="62">
        <v>3000</v>
      </c>
      <c r="P51" s="63">
        <f>Table224523689101112131415161718192021222423456723456[[#This Row],[PEMBULATAN]]*O51</f>
        <v>102000</v>
      </c>
    </row>
    <row r="52" spans="1:16" ht="30.75" customHeight="1" x14ac:dyDescent="0.2">
      <c r="A52" s="90"/>
      <c r="B52" s="74"/>
      <c r="C52" s="85" t="s">
        <v>876</v>
      </c>
      <c r="D52" s="77" t="s">
        <v>426</v>
      </c>
      <c r="E52" s="13">
        <v>44415</v>
      </c>
      <c r="F52" s="75" t="s">
        <v>427</v>
      </c>
      <c r="G52" s="13">
        <v>44418</v>
      </c>
      <c r="H52" s="76" t="s">
        <v>429</v>
      </c>
      <c r="I52" s="15">
        <v>83</v>
      </c>
      <c r="J52" s="15">
        <v>66</v>
      </c>
      <c r="K52" s="15">
        <v>35</v>
      </c>
      <c r="L52" s="15">
        <v>20</v>
      </c>
      <c r="M52" s="80">
        <f t="shared" si="0"/>
        <v>47.932499999999997</v>
      </c>
      <c r="N52" s="71">
        <v>48</v>
      </c>
      <c r="O52" s="62">
        <v>3000</v>
      </c>
      <c r="P52" s="63">
        <f>Table224523689101112131415161718192021222423456723456[[#This Row],[PEMBULATAN]]*O52</f>
        <v>144000</v>
      </c>
    </row>
    <row r="53" spans="1:16" ht="30.75" customHeight="1" x14ac:dyDescent="0.2">
      <c r="A53" s="90"/>
      <c r="B53" s="74"/>
      <c r="C53" s="85" t="s">
        <v>877</v>
      </c>
      <c r="D53" s="77" t="s">
        <v>426</v>
      </c>
      <c r="E53" s="13">
        <v>44415</v>
      </c>
      <c r="F53" s="75" t="s">
        <v>427</v>
      </c>
      <c r="G53" s="13">
        <v>44418</v>
      </c>
      <c r="H53" s="76" t="s">
        <v>429</v>
      </c>
      <c r="I53" s="15">
        <v>52</v>
      </c>
      <c r="J53" s="15">
        <v>54</v>
      </c>
      <c r="K53" s="15">
        <v>40</v>
      </c>
      <c r="L53" s="15">
        <v>18</v>
      </c>
      <c r="M53" s="80">
        <f t="shared" si="0"/>
        <v>28.08</v>
      </c>
      <c r="N53" s="71">
        <v>28</v>
      </c>
      <c r="O53" s="62">
        <v>3000</v>
      </c>
      <c r="P53" s="63">
        <f>Table224523689101112131415161718192021222423456723456[[#This Row],[PEMBULATAN]]*O53</f>
        <v>84000</v>
      </c>
    </row>
    <row r="54" spans="1:16" ht="30.75" customHeight="1" x14ac:dyDescent="0.2">
      <c r="A54" s="90"/>
      <c r="B54" s="74"/>
      <c r="C54" s="85" t="s">
        <v>878</v>
      </c>
      <c r="D54" s="77" t="s">
        <v>426</v>
      </c>
      <c r="E54" s="13">
        <v>44415</v>
      </c>
      <c r="F54" s="75" t="s">
        <v>427</v>
      </c>
      <c r="G54" s="13">
        <v>44418</v>
      </c>
      <c r="H54" s="76" t="s">
        <v>429</v>
      </c>
      <c r="I54" s="15">
        <v>72</v>
      </c>
      <c r="J54" s="15">
        <v>65</v>
      </c>
      <c r="K54" s="15">
        <v>27</v>
      </c>
      <c r="L54" s="15">
        <v>7</v>
      </c>
      <c r="M54" s="80">
        <f t="shared" si="0"/>
        <v>31.59</v>
      </c>
      <c r="N54" s="71">
        <v>32</v>
      </c>
      <c r="O54" s="62">
        <v>3000</v>
      </c>
      <c r="P54" s="63">
        <f>Table224523689101112131415161718192021222423456723456[[#This Row],[PEMBULATAN]]*O54</f>
        <v>96000</v>
      </c>
    </row>
    <row r="55" spans="1:16" ht="30.75" customHeight="1" x14ac:dyDescent="0.2">
      <c r="A55" s="90"/>
      <c r="B55" s="74"/>
      <c r="C55" s="85" t="s">
        <v>879</v>
      </c>
      <c r="D55" s="77" t="s">
        <v>426</v>
      </c>
      <c r="E55" s="13">
        <v>44415</v>
      </c>
      <c r="F55" s="75" t="s">
        <v>427</v>
      </c>
      <c r="G55" s="13">
        <v>44418</v>
      </c>
      <c r="H55" s="76" t="s">
        <v>429</v>
      </c>
      <c r="I55" s="15">
        <v>48</v>
      </c>
      <c r="J55" s="15">
        <v>38</v>
      </c>
      <c r="K55" s="15">
        <v>23</v>
      </c>
      <c r="L55" s="15">
        <v>3</v>
      </c>
      <c r="M55" s="80">
        <f t="shared" si="0"/>
        <v>10.488</v>
      </c>
      <c r="N55" s="71">
        <v>11</v>
      </c>
      <c r="O55" s="62">
        <v>3000</v>
      </c>
      <c r="P55" s="63">
        <f>Table224523689101112131415161718192021222423456723456[[#This Row],[PEMBULATAN]]*O55</f>
        <v>33000</v>
      </c>
    </row>
    <row r="56" spans="1:16" ht="30.75" customHeight="1" x14ac:dyDescent="0.2">
      <c r="A56" s="90"/>
      <c r="B56" s="74"/>
      <c r="C56" s="85" t="s">
        <v>3705</v>
      </c>
      <c r="D56" s="77" t="s">
        <v>426</v>
      </c>
      <c r="E56" s="13">
        <v>44415</v>
      </c>
      <c r="F56" s="75" t="s">
        <v>427</v>
      </c>
      <c r="G56" s="13">
        <v>44418</v>
      </c>
      <c r="H56" s="76" t="s">
        <v>429</v>
      </c>
      <c r="I56" s="15">
        <v>85</v>
      </c>
      <c r="J56" s="15">
        <v>60</v>
      </c>
      <c r="K56" s="15">
        <v>35</v>
      </c>
      <c r="L56" s="15">
        <v>23</v>
      </c>
      <c r="M56" s="80">
        <f t="shared" si="0"/>
        <v>44.625</v>
      </c>
      <c r="N56" s="71">
        <v>45</v>
      </c>
      <c r="O56" s="62">
        <v>3000</v>
      </c>
      <c r="P56" s="63">
        <f>Table224523689101112131415161718192021222423456723456[[#This Row],[PEMBULATAN]]*O56</f>
        <v>135000</v>
      </c>
    </row>
    <row r="57" spans="1:16" ht="30.75" customHeight="1" x14ac:dyDescent="0.2">
      <c r="A57" s="90"/>
      <c r="B57" s="74"/>
      <c r="C57" s="85" t="s">
        <v>880</v>
      </c>
      <c r="D57" s="77" t="s">
        <v>426</v>
      </c>
      <c r="E57" s="13">
        <v>44415</v>
      </c>
      <c r="F57" s="75" t="s">
        <v>427</v>
      </c>
      <c r="G57" s="13">
        <v>44418</v>
      </c>
      <c r="H57" s="76" t="s">
        <v>429</v>
      </c>
      <c r="I57" s="15">
        <v>102</v>
      </c>
      <c r="J57" s="15">
        <v>61</v>
      </c>
      <c r="K57" s="15">
        <v>37</v>
      </c>
      <c r="L57" s="15">
        <v>20</v>
      </c>
      <c r="M57" s="80">
        <f t="shared" si="0"/>
        <v>57.5535</v>
      </c>
      <c r="N57" s="71">
        <v>58</v>
      </c>
      <c r="O57" s="62">
        <v>3000</v>
      </c>
      <c r="P57" s="63">
        <f>Table224523689101112131415161718192021222423456723456[[#This Row],[PEMBULATAN]]*O57</f>
        <v>174000</v>
      </c>
    </row>
    <row r="58" spans="1:16" ht="30.75" customHeight="1" x14ac:dyDescent="0.2">
      <c r="A58" s="90"/>
      <c r="B58" s="74"/>
      <c r="C58" s="85" t="s">
        <v>881</v>
      </c>
      <c r="D58" s="77" t="s">
        <v>426</v>
      </c>
      <c r="E58" s="13">
        <v>44415</v>
      </c>
      <c r="F58" s="75" t="s">
        <v>427</v>
      </c>
      <c r="G58" s="13">
        <v>44418</v>
      </c>
      <c r="H58" s="76" t="s">
        <v>429</v>
      </c>
      <c r="I58" s="15">
        <v>80</v>
      </c>
      <c r="J58" s="15">
        <v>60</v>
      </c>
      <c r="K58" s="15">
        <v>73</v>
      </c>
      <c r="L58" s="15">
        <v>11</v>
      </c>
      <c r="M58" s="80">
        <f t="shared" si="0"/>
        <v>87.6</v>
      </c>
      <c r="N58" s="71">
        <v>88</v>
      </c>
      <c r="O58" s="62">
        <v>3000</v>
      </c>
      <c r="P58" s="63">
        <f>Table224523689101112131415161718192021222423456723456[[#This Row],[PEMBULATAN]]*O58</f>
        <v>264000</v>
      </c>
    </row>
    <row r="59" spans="1:16" ht="30.75" customHeight="1" x14ac:dyDescent="0.2">
      <c r="A59" s="90"/>
      <c r="B59" s="74"/>
      <c r="C59" s="85" t="s">
        <v>882</v>
      </c>
      <c r="D59" s="77" t="s">
        <v>426</v>
      </c>
      <c r="E59" s="13">
        <v>44415</v>
      </c>
      <c r="F59" s="75" t="s">
        <v>427</v>
      </c>
      <c r="G59" s="13">
        <v>44418</v>
      </c>
      <c r="H59" s="76" t="s">
        <v>429</v>
      </c>
      <c r="I59" s="15">
        <v>50</v>
      </c>
      <c r="J59" s="15">
        <v>33</v>
      </c>
      <c r="K59" s="15">
        <v>20</v>
      </c>
      <c r="L59" s="15">
        <v>6</v>
      </c>
      <c r="M59" s="80">
        <f t="shared" si="0"/>
        <v>8.25</v>
      </c>
      <c r="N59" s="71">
        <v>8</v>
      </c>
      <c r="O59" s="62">
        <v>3000</v>
      </c>
      <c r="P59" s="63">
        <f>Table224523689101112131415161718192021222423456723456[[#This Row],[PEMBULATAN]]*O59</f>
        <v>24000</v>
      </c>
    </row>
    <row r="60" spans="1:16" ht="30.75" customHeight="1" x14ac:dyDescent="0.2">
      <c r="A60" s="90"/>
      <c r="B60" s="74"/>
      <c r="C60" s="85" t="s">
        <v>883</v>
      </c>
      <c r="D60" s="77" t="s">
        <v>426</v>
      </c>
      <c r="E60" s="13">
        <v>44415</v>
      </c>
      <c r="F60" s="75" t="s">
        <v>427</v>
      </c>
      <c r="G60" s="13">
        <v>44418</v>
      </c>
      <c r="H60" s="76" t="s">
        <v>429</v>
      </c>
      <c r="I60" s="15">
        <v>40</v>
      </c>
      <c r="J60" s="15">
        <v>38</v>
      </c>
      <c r="K60" s="15">
        <v>16</v>
      </c>
      <c r="L60" s="15">
        <v>1</v>
      </c>
      <c r="M60" s="80">
        <f t="shared" si="0"/>
        <v>6.08</v>
      </c>
      <c r="N60" s="71">
        <v>6</v>
      </c>
      <c r="O60" s="62">
        <v>3000</v>
      </c>
      <c r="P60" s="63">
        <f>Table224523689101112131415161718192021222423456723456[[#This Row],[PEMBULATAN]]*O60</f>
        <v>18000</v>
      </c>
    </row>
    <row r="61" spans="1:16" ht="30.75" customHeight="1" x14ac:dyDescent="0.2">
      <c r="A61" s="90"/>
      <c r="B61" s="74"/>
      <c r="C61" s="85" t="s">
        <v>884</v>
      </c>
      <c r="D61" s="77" t="s">
        <v>426</v>
      </c>
      <c r="E61" s="13">
        <v>44415</v>
      </c>
      <c r="F61" s="75" t="s">
        <v>427</v>
      </c>
      <c r="G61" s="13">
        <v>44418</v>
      </c>
      <c r="H61" s="76" t="s">
        <v>429</v>
      </c>
      <c r="I61" s="15">
        <v>76</v>
      </c>
      <c r="J61" s="15">
        <v>63</v>
      </c>
      <c r="K61" s="15">
        <v>24</v>
      </c>
      <c r="L61" s="15">
        <v>5</v>
      </c>
      <c r="M61" s="80">
        <f t="shared" si="0"/>
        <v>28.728000000000002</v>
      </c>
      <c r="N61" s="71">
        <v>29</v>
      </c>
      <c r="O61" s="62">
        <v>3000</v>
      </c>
      <c r="P61" s="63">
        <f>Table224523689101112131415161718192021222423456723456[[#This Row],[PEMBULATAN]]*O61</f>
        <v>87000</v>
      </c>
    </row>
    <row r="62" spans="1:16" ht="30.75" customHeight="1" x14ac:dyDescent="0.2">
      <c r="A62" s="90"/>
      <c r="B62" s="74"/>
      <c r="C62" s="85" t="s">
        <v>885</v>
      </c>
      <c r="D62" s="77" t="s">
        <v>426</v>
      </c>
      <c r="E62" s="13">
        <v>44415</v>
      </c>
      <c r="F62" s="75" t="s">
        <v>427</v>
      </c>
      <c r="G62" s="13">
        <v>44418</v>
      </c>
      <c r="H62" s="76" t="s">
        <v>429</v>
      </c>
      <c r="I62" s="15">
        <v>90</v>
      </c>
      <c r="J62" s="15">
        <v>56</v>
      </c>
      <c r="K62" s="15">
        <v>40</v>
      </c>
      <c r="L62" s="15">
        <v>28</v>
      </c>
      <c r="M62" s="80">
        <f t="shared" si="0"/>
        <v>50.4</v>
      </c>
      <c r="N62" s="71">
        <v>51</v>
      </c>
      <c r="O62" s="62">
        <v>3000</v>
      </c>
      <c r="P62" s="63">
        <f>Table224523689101112131415161718192021222423456723456[[#This Row],[PEMBULATAN]]*O62</f>
        <v>153000</v>
      </c>
    </row>
    <row r="63" spans="1:16" ht="30.75" customHeight="1" x14ac:dyDescent="0.2">
      <c r="A63" s="90"/>
      <c r="B63" s="74"/>
      <c r="C63" s="85" t="s">
        <v>886</v>
      </c>
      <c r="D63" s="77" t="s">
        <v>426</v>
      </c>
      <c r="E63" s="13">
        <v>44415</v>
      </c>
      <c r="F63" s="75" t="s">
        <v>427</v>
      </c>
      <c r="G63" s="13">
        <v>44418</v>
      </c>
      <c r="H63" s="76" t="s">
        <v>429</v>
      </c>
      <c r="I63" s="15">
        <v>66</v>
      </c>
      <c r="J63" s="15">
        <v>60</v>
      </c>
      <c r="K63" s="15">
        <v>26</v>
      </c>
      <c r="L63" s="15">
        <v>8</v>
      </c>
      <c r="M63" s="80">
        <f t="shared" si="0"/>
        <v>25.74</v>
      </c>
      <c r="N63" s="71">
        <v>26</v>
      </c>
      <c r="O63" s="62">
        <v>3000</v>
      </c>
      <c r="P63" s="63">
        <f>Table224523689101112131415161718192021222423456723456[[#This Row],[PEMBULATAN]]*O63</f>
        <v>78000</v>
      </c>
    </row>
    <row r="64" spans="1:16" ht="30.75" customHeight="1" x14ac:dyDescent="0.2">
      <c r="A64" s="90"/>
      <c r="B64" s="74"/>
      <c r="C64" s="85" t="s">
        <v>3710</v>
      </c>
      <c r="D64" s="77" t="s">
        <v>426</v>
      </c>
      <c r="E64" s="13">
        <v>44415</v>
      </c>
      <c r="F64" s="75" t="s">
        <v>427</v>
      </c>
      <c r="G64" s="13">
        <v>44418</v>
      </c>
      <c r="H64" s="76" t="s">
        <v>429</v>
      </c>
      <c r="I64" s="15">
        <v>58</v>
      </c>
      <c r="J64" s="15">
        <v>50</v>
      </c>
      <c r="K64" s="15">
        <v>18</v>
      </c>
      <c r="L64" s="15">
        <v>3</v>
      </c>
      <c r="M64" s="80">
        <f t="shared" si="0"/>
        <v>13.05</v>
      </c>
      <c r="N64" s="71">
        <v>13</v>
      </c>
      <c r="O64" s="62">
        <v>3000</v>
      </c>
      <c r="P64" s="63">
        <f>Table224523689101112131415161718192021222423456723456[[#This Row],[PEMBULATAN]]*O64</f>
        <v>39000</v>
      </c>
    </row>
    <row r="65" spans="1:16" ht="30.75" customHeight="1" x14ac:dyDescent="0.2">
      <c r="A65" s="90"/>
      <c r="B65" s="74"/>
      <c r="C65" s="85" t="s">
        <v>887</v>
      </c>
      <c r="D65" s="77" t="s">
        <v>426</v>
      </c>
      <c r="E65" s="13">
        <v>44415</v>
      </c>
      <c r="F65" s="75" t="s">
        <v>427</v>
      </c>
      <c r="G65" s="13">
        <v>44418</v>
      </c>
      <c r="H65" s="76" t="s">
        <v>429</v>
      </c>
      <c r="I65" s="15">
        <v>70</v>
      </c>
      <c r="J65" s="15">
        <v>60</v>
      </c>
      <c r="K65" s="15">
        <v>33</v>
      </c>
      <c r="L65" s="15">
        <v>9</v>
      </c>
      <c r="M65" s="80">
        <f t="shared" si="0"/>
        <v>34.65</v>
      </c>
      <c r="N65" s="71">
        <v>35</v>
      </c>
      <c r="O65" s="62">
        <v>3000</v>
      </c>
      <c r="P65" s="63">
        <f>Table224523689101112131415161718192021222423456723456[[#This Row],[PEMBULATAN]]*O65</f>
        <v>105000</v>
      </c>
    </row>
    <row r="66" spans="1:16" ht="30.75" customHeight="1" x14ac:dyDescent="0.2">
      <c r="A66" s="90"/>
      <c r="B66" s="74"/>
      <c r="C66" s="85" t="s">
        <v>888</v>
      </c>
      <c r="D66" s="77" t="s">
        <v>426</v>
      </c>
      <c r="E66" s="13">
        <v>44415</v>
      </c>
      <c r="F66" s="75" t="s">
        <v>427</v>
      </c>
      <c r="G66" s="13">
        <v>44418</v>
      </c>
      <c r="H66" s="76" t="s">
        <v>429</v>
      </c>
      <c r="I66" s="15">
        <v>85</v>
      </c>
      <c r="J66" s="15">
        <v>60</v>
      </c>
      <c r="K66" s="15">
        <v>20</v>
      </c>
      <c r="L66" s="15">
        <v>5</v>
      </c>
      <c r="M66" s="80">
        <f t="shared" si="0"/>
        <v>25.5</v>
      </c>
      <c r="N66" s="71">
        <v>26</v>
      </c>
      <c r="O66" s="62">
        <v>3000</v>
      </c>
      <c r="P66" s="63">
        <f>Table224523689101112131415161718192021222423456723456[[#This Row],[PEMBULATAN]]*O66</f>
        <v>78000</v>
      </c>
    </row>
    <row r="67" spans="1:16" ht="30.75" customHeight="1" x14ac:dyDescent="0.2">
      <c r="A67" s="90"/>
      <c r="B67" s="74"/>
      <c r="C67" s="85" t="s">
        <v>889</v>
      </c>
      <c r="D67" s="77" t="s">
        <v>426</v>
      </c>
      <c r="E67" s="13">
        <v>44415</v>
      </c>
      <c r="F67" s="75" t="s">
        <v>427</v>
      </c>
      <c r="G67" s="13">
        <v>44418</v>
      </c>
      <c r="H67" s="76" t="s">
        <v>429</v>
      </c>
      <c r="I67" s="15">
        <v>91</v>
      </c>
      <c r="J67" s="15">
        <v>54</v>
      </c>
      <c r="K67" s="15">
        <v>38</v>
      </c>
      <c r="L67" s="15">
        <v>29</v>
      </c>
      <c r="M67" s="80">
        <f t="shared" ref="M67:M130" si="1">I67*J67*K67/4000</f>
        <v>46.683</v>
      </c>
      <c r="N67" s="71">
        <v>47</v>
      </c>
      <c r="O67" s="62">
        <v>3000</v>
      </c>
      <c r="P67" s="63">
        <f>Table224523689101112131415161718192021222423456723456[[#This Row],[PEMBULATAN]]*O67</f>
        <v>141000</v>
      </c>
    </row>
    <row r="68" spans="1:16" ht="30.75" customHeight="1" x14ac:dyDescent="0.2">
      <c r="A68" s="90"/>
      <c r="B68" s="74"/>
      <c r="C68" s="85" t="s">
        <v>890</v>
      </c>
      <c r="D68" s="77" t="s">
        <v>426</v>
      </c>
      <c r="E68" s="13">
        <v>44415</v>
      </c>
      <c r="F68" s="75" t="s">
        <v>427</v>
      </c>
      <c r="G68" s="13">
        <v>44418</v>
      </c>
      <c r="H68" s="76" t="s">
        <v>429</v>
      </c>
      <c r="I68" s="15">
        <v>94</v>
      </c>
      <c r="J68" s="15">
        <v>35</v>
      </c>
      <c r="K68" s="15">
        <v>49</v>
      </c>
      <c r="L68" s="15">
        <v>16</v>
      </c>
      <c r="M68" s="80">
        <f t="shared" si="1"/>
        <v>40.302500000000002</v>
      </c>
      <c r="N68" s="71">
        <v>41</v>
      </c>
      <c r="O68" s="62">
        <v>3000</v>
      </c>
      <c r="P68" s="63">
        <f>Table224523689101112131415161718192021222423456723456[[#This Row],[PEMBULATAN]]*O68</f>
        <v>123000</v>
      </c>
    </row>
    <row r="69" spans="1:16" ht="30.75" customHeight="1" x14ac:dyDescent="0.2">
      <c r="A69" s="90"/>
      <c r="B69" s="74"/>
      <c r="C69" s="85" t="s">
        <v>891</v>
      </c>
      <c r="D69" s="77" t="s">
        <v>426</v>
      </c>
      <c r="E69" s="13">
        <v>44415</v>
      </c>
      <c r="F69" s="75" t="s">
        <v>427</v>
      </c>
      <c r="G69" s="13">
        <v>44418</v>
      </c>
      <c r="H69" s="76" t="s">
        <v>429</v>
      </c>
      <c r="I69" s="15">
        <v>98</v>
      </c>
      <c r="J69" s="15">
        <v>58</v>
      </c>
      <c r="K69" s="15">
        <v>34</v>
      </c>
      <c r="L69" s="15">
        <v>23</v>
      </c>
      <c r="M69" s="80">
        <f t="shared" si="1"/>
        <v>48.314</v>
      </c>
      <c r="N69" s="71">
        <v>49</v>
      </c>
      <c r="O69" s="62">
        <v>3000</v>
      </c>
      <c r="P69" s="63">
        <f>Table224523689101112131415161718192021222423456723456[[#This Row],[PEMBULATAN]]*O69</f>
        <v>147000</v>
      </c>
    </row>
    <row r="70" spans="1:16" ht="30.75" customHeight="1" x14ac:dyDescent="0.2">
      <c r="A70" s="90"/>
      <c r="B70" s="74"/>
      <c r="C70" s="85" t="s">
        <v>892</v>
      </c>
      <c r="D70" s="77" t="s">
        <v>426</v>
      </c>
      <c r="E70" s="13">
        <v>44415</v>
      </c>
      <c r="F70" s="75" t="s">
        <v>427</v>
      </c>
      <c r="G70" s="13">
        <v>44418</v>
      </c>
      <c r="H70" s="76" t="s">
        <v>429</v>
      </c>
      <c r="I70" s="15">
        <v>73</v>
      </c>
      <c r="J70" s="15">
        <v>62</v>
      </c>
      <c r="K70" s="15">
        <v>30</v>
      </c>
      <c r="L70" s="15">
        <v>6</v>
      </c>
      <c r="M70" s="80">
        <f t="shared" si="1"/>
        <v>33.945</v>
      </c>
      <c r="N70" s="71">
        <v>34</v>
      </c>
      <c r="O70" s="62">
        <v>3000</v>
      </c>
      <c r="P70" s="63">
        <f>Table224523689101112131415161718192021222423456723456[[#This Row],[PEMBULATAN]]*O70</f>
        <v>102000</v>
      </c>
    </row>
    <row r="71" spans="1:16" ht="30.75" customHeight="1" x14ac:dyDescent="0.2">
      <c r="A71" s="90"/>
      <c r="B71" s="74"/>
      <c r="C71" s="85" t="s">
        <v>893</v>
      </c>
      <c r="D71" s="77" t="s">
        <v>426</v>
      </c>
      <c r="E71" s="13">
        <v>44415</v>
      </c>
      <c r="F71" s="75" t="s">
        <v>427</v>
      </c>
      <c r="G71" s="13">
        <v>44418</v>
      </c>
      <c r="H71" s="76" t="s">
        <v>429</v>
      </c>
      <c r="I71" s="15">
        <v>91</v>
      </c>
      <c r="J71" s="15">
        <v>61</v>
      </c>
      <c r="K71" s="15">
        <v>27</v>
      </c>
      <c r="L71" s="15">
        <v>16</v>
      </c>
      <c r="M71" s="80">
        <f t="shared" si="1"/>
        <v>37.469250000000002</v>
      </c>
      <c r="N71" s="71">
        <v>38</v>
      </c>
      <c r="O71" s="62">
        <v>3000</v>
      </c>
      <c r="P71" s="63">
        <f>Table224523689101112131415161718192021222423456723456[[#This Row],[PEMBULATAN]]*O71</f>
        <v>114000</v>
      </c>
    </row>
    <row r="72" spans="1:16" ht="30.75" customHeight="1" x14ac:dyDescent="0.2">
      <c r="A72" s="90"/>
      <c r="B72" s="74"/>
      <c r="C72" s="85" t="s">
        <v>894</v>
      </c>
      <c r="D72" s="77" t="s">
        <v>426</v>
      </c>
      <c r="E72" s="13">
        <v>44415</v>
      </c>
      <c r="F72" s="75" t="s">
        <v>427</v>
      </c>
      <c r="G72" s="13">
        <v>44418</v>
      </c>
      <c r="H72" s="76" t="s">
        <v>429</v>
      </c>
      <c r="I72" s="15">
        <v>78</v>
      </c>
      <c r="J72" s="15">
        <v>53</v>
      </c>
      <c r="K72" s="15">
        <v>28</v>
      </c>
      <c r="L72" s="15">
        <v>9</v>
      </c>
      <c r="M72" s="80">
        <f t="shared" si="1"/>
        <v>28.937999999999999</v>
      </c>
      <c r="N72" s="71">
        <v>29</v>
      </c>
      <c r="O72" s="62">
        <v>3000</v>
      </c>
      <c r="P72" s="63">
        <f>Table224523689101112131415161718192021222423456723456[[#This Row],[PEMBULATAN]]*O72</f>
        <v>87000</v>
      </c>
    </row>
    <row r="73" spans="1:16" ht="30.75" customHeight="1" x14ac:dyDescent="0.2">
      <c r="A73" s="90"/>
      <c r="B73" s="74"/>
      <c r="C73" s="85" t="s">
        <v>895</v>
      </c>
      <c r="D73" s="77" t="s">
        <v>426</v>
      </c>
      <c r="E73" s="13">
        <v>44415</v>
      </c>
      <c r="F73" s="75" t="s">
        <v>427</v>
      </c>
      <c r="G73" s="13">
        <v>44418</v>
      </c>
      <c r="H73" s="76" t="s">
        <v>429</v>
      </c>
      <c r="I73" s="15">
        <v>83</v>
      </c>
      <c r="J73" s="15">
        <v>55</v>
      </c>
      <c r="K73" s="15">
        <v>35</v>
      </c>
      <c r="L73" s="15">
        <v>14</v>
      </c>
      <c r="M73" s="80">
        <f t="shared" si="1"/>
        <v>39.943750000000001</v>
      </c>
      <c r="N73" s="71">
        <v>40</v>
      </c>
      <c r="O73" s="62">
        <v>3000</v>
      </c>
      <c r="P73" s="63">
        <f>Table224523689101112131415161718192021222423456723456[[#This Row],[PEMBULATAN]]*O73</f>
        <v>120000</v>
      </c>
    </row>
    <row r="74" spans="1:16" ht="30.75" customHeight="1" x14ac:dyDescent="0.2">
      <c r="A74" s="90"/>
      <c r="B74" s="74"/>
      <c r="C74" s="85" t="s">
        <v>896</v>
      </c>
      <c r="D74" s="77" t="s">
        <v>426</v>
      </c>
      <c r="E74" s="13">
        <v>44415</v>
      </c>
      <c r="F74" s="75" t="s">
        <v>427</v>
      </c>
      <c r="G74" s="13">
        <v>44418</v>
      </c>
      <c r="H74" s="76" t="s">
        <v>429</v>
      </c>
      <c r="I74" s="15">
        <v>71</v>
      </c>
      <c r="J74" s="15">
        <v>62</v>
      </c>
      <c r="K74" s="15">
        <v>37</v>
      </c>
      <c r="L74" s="15">
        <v>5</v>
      </c>
      <c r="M74" s="80">
        <f t="shared" si="1"/>
        <v>40.718499999999999</v>
      </c>
      <c r="N74" s="71">
        <v>41</v>
      </c>
      <c r="O74" s="62">
        <v>3000</v>
      </c>
      <c r="P74" s="63">
        <f>Table224523689101112131415161718192021222423456723456[[#This Row],[PEMBULATAN]]*O74</f>
        <v>123000</v>
      </c>
    </row>
    <row r="75" spans="1:16" ht="30.75" customHeight="1" x14ac:dyDescent="0.2">
      <c r="A75" s="90"/>
      <c r="B75" s="74"/>
      <c r="C75" s="85" t="s">
        <v>897</v>
      </c>
      <c r="D75" s="77" t="s">
        <v>426</v>
      </c>
      <c r="E75" s="13">
        <v>44415</v>
      </c>
      <c r="F75" s="75" t="s">
        <v>427</v>
      </c>
      <c r="G75" s="13">
        <v>44418</v>
      </c>
      <c r="H75" s="76" t="s">
        <v>429</v>
      </c>
      <c r="I75" s="15">
        <v>75</v>
      </c>
      <c r="J75" s="15">
        <v>55</v>
      </c>
      <c r="K75" s="15">
        <v>30</v>
      </c>
      <c r="L75" s="15">
        <v>8</v>
      </c>
      <c r="M75" s="80">
        <f t="shared" si="1"/>
        <v>30.9375</v>
      </c>
      <c r="N75" s="71">
        <v>31</v>
      </c>
      <c r="O75" s="62">
        <v>3000</v>
      </c>
      <c r="P75" s="63">
        <f>Table224523689101112131415161718192021222423456723456[[#This Row],[PEMBULATAN]]*O75</f>
        <v>93000</v>
      </c>
    </row>
    <row r="76" spans="1:16" ht="30.75" customHeight="1" x14ac:dyDescent="0.2">
      <c r="A76" s="90"/>
      <c r="B76" s="74"/>
      <c r="C76" s="85" t="s">
        <v>898</v>
      </c>
      <c r="D76" s="77" t="s">
        <v>426</v>
      </c>
      <c r="E76" s="13">
        <v>44415</v>
      </c>
      <c r="F76" s="75" t="s">
        <v>427</v>
      </c>
      <c r="G76" s="13">
        <v>44418</v>
      </c>
      <c r="H76" s="76" t="s">
        <v>429</v>
      </c>
      <c r="I76" s="15">
        <v>25</v>
      </c>
      <c r="J76" s="15">
        <v>44</v>
      </c>
      <c r="K76" s="15">
        <v>16</v>
      </c>
      <c r="L76" s="15">
        <v>1</v>
      </c>
      <c r="M76" s="80">
        <f t="shared" si="1"/>
        <v>4.4000000000000004</v>
      </c>
      <c r="N76" s="71">
        <v>5</v>
      </c>
      <c r="O76" s="62">
        <v>3000</v>
      </c>
      <c r="P76" s="63">
        <f>Table224523689101112131415161718192021222423456723456[[#This Row],[PEMBULATAN]]*O76</f>
        <v>15000</v>
      </c>
    </row>
    <row r="77" spans="1:16" ht="30.75" customHeight="1" x14ac:dyDescent="0.2">
      <c r="A77" s="90"/>
      <c r="B77" s="74"/>
      <c r="C77" s="85" t="s">
        <v>899</v>
      </c>
      <c r="D77" s="77" t="s">
        <v>426</v>
      </c>
      <c r="E77" s="13">
        <v>44415</v>
      </c>
      <c r="F77" s="75" t="s">
        <v>427</v>
      </c>
      <c r="G77" s="13">
        <v>44418</v>
      </c>
      <c r="H77" s="76" t="s">
        <v>429</v>
      </c>
      <c r="I77" s="15">
        <v>60</v>
      </c>
      <c r="J77" s="15">
        <v>41</v>
      </c>
      <c r="K77" s="15">
        <v>34</v>
      </c>
      <c r="L77" s="15">
        <v>8</v>
      </c>
      <c r="M77" s="80">
        <f t="shared" si="1"/>
        <v>20.91</v>
      </c>
      <c r="N77" s="71">
        <v>21</v>
      </c>
      <c r="O77" s="62">
        <v>3000</v>
      </c>
      <c r="P77" s="63">
        <f>Table224523689101112131415161718192021222423456723456[[#This Row],[PEMBULATAN]]*O77</f>
        <v>63000</v>
      </c>
    </row>
    <row r="78" spans="1:16" ht="30.75" customHeight="1" x14ac:dyDescent="0.2">
      <c r="A78" s="90"/>
      <c r="B78" s="74"/>
      <c r="C78" s="85" t="s">
        <v>900</v>
      </c>
      <c r="D78" s="77" t="s">
        <v>426</v>
      </c>
      <c r="E78" s="13">
        <v>44415</v>
      </c>
      <c r="F78" s="75" t="s">
        <v>427</v>
      </c>
      <c r="G78" s="13">
        <v>44418</v>
      </c>
      <c r="H78" s="76" t="s">
        <v>429</v>
      </c>
      <c r="I78" s="15">
        <v>54</v>
      </c>
      <c r="J78" s="15">
        <v>60</v>
      </c>
      <c r="K78" s="15">
        <v>30</v>
      </c>
      <c r="L78" s="15">
        <v>3</v>
      </c>
      <c r="M78" s="80">
        <f t="shared" si="1"/>
        <v>24.3</v>
      </c>
      <c r="N78" s="71">
        <v>45</v>
      </c>
      <c r="O78" s="62">
        <v>3000</v>
      </c>
      <c r="P78" s="63">
        <f>Table224523689101112131415161718192021222423456723456[[#This Row],[PEMBULATAN]]*O78</f>
        <v>135000</v>
      </c>
    </row>
    <row r="79" spans="1:16" ht="30.75" customHeight="1" x14ac:dyDescent="0.2">
      <c r="A79" s="90"/>
      <c r="B79" s="74"/>
      <c r="C79" s="85" t="s">
        <v>901</v>
      </c>
      <c r="D79" s="77" t="s">
        <v>426</v>
      </c>
      <c r="E79" s="13">
        <v>44415</v>
      </c>
      <c r="F79" s="75" t="s">
        <v>427</v>
      </c>
      <c r="G79" s="13">
        <v>44418</v>
      </c>
      <c r="H79" s="76" t="s">
        <v>429</v>
      </c>
      <c r="I79" s="15">
        <v>102</v>
      </c>
      <c r="J79" s="15">
        <v>54</v>
      </c>
      <c r="K79" s="15">
        <v>35</v>
      </c>
      <c r="L79" s="15">
        <v>50</v>
      </c>
      <c r="M79" s="80">
        <f t="shared" si="1"/>
        <v>48.195</v>
      </c>
      <c r="N79" s="71">
        <v>50</v>
      </c>
      <c r="O79" s="62">
        <v>3000</v>
      </c>
      <c r="P79" s="63">
        <f>Table224523689101112131415161718192021222423456723456[[#This Row],[PEMBULATAN]]*O79</f>
        <v>150000</v>
      </c>
    </row>
    <row r="80" spans="1:16" ht="30.75" customHeight="1" x14ac:dyDescent="0.2">
      <c r="A80" s="90"/>
      <c r="B80" s="74"/>
      <c r="C80" s="85" t="s">
        <v>902</v>
      </c>
      <c r="D80" s="77" t="s">
        <v>426</v>
      </c>
      <c r="E80" s="13">
        <v>44415</v>
      </c>
      <c r="F80" s="75" t="s">
        <v>427</v>
      </c>
      <c r="G80" s="13">
        <v>44418</v>
      </c>
      <c r="H80" s="76" t="s">
        <v>429</v>
      </c>
      <c r="I80" s="15">
        <v>85</v>
      </c>
      <c r="J80" s="15">
        <v>63</v>
      </c>
      <c r="K80" s="15">
        <v>31</v>
      </c>
      <c r="L80" s="15">
        <v>16</v>
      </c>
      <c r="M80" s="80">
        <f t="shared" si="1"/>
        <v>41.501249999999999</v>
      </c>
      <c r="N80" s="71">
        <v>42</v>
      </c>
      <c r="O80" s="62">
        <v>3000</v>
      </c>
      <c r="P80" s="63">
        <f>Table224523689101112131415161718192021222423456723456[[#This Row],[PEMBULATAN]]*O80</f>
        <v>126000</v>
      </c>
    </row>
    <row r="81" spans="1:16" ht="30.75" customHeight="1" x14ac:dyDescent="0.2">
      <c r="A81" s="90"/>
      <c r="B81" s="74"/>
      <c r="C81" s="85" t="s">
        <v>903</v>
      </c>
      <c r="D81" s="77" t="s">
        <v>426</v>
      </c>
      <c r="E81" s="13">
        <v>44415</v>
      </c>
      <c r="F81" s="75" t="s">
        <v>427</v>
      </c>
      <c r="G81" s="13">
        <v>44418</v>
      </c>
      <c r="H81" s="76" t="s">
        <v>429</v>
      </c>
      <c r="I81" s="15">
        <v>100</v>
      </c>
      <c r="J81" s="15">
        <v>57</v>
      </c>
      <c r="K81" s="15">
        <v>37</v>
      </c>
      <c r="L81" s="15">
        <v>22</v>
      </c>
      <c r="M81" s="80">
        <f t="shared" si="1"/>
        <v>52.725000000000001</v>
      </c>
      <c r="N81" s="71">
        <v>53</v>
      </c>
      <c r="O81" s="62">
        <v>3000</v>
      </c>
      <c r="P81" s="63">
        <f>Table224523689101112131415161718192021222423456723456[[#This Row],[PEMBULATAN]]*O81</f>
        <v>159000</v>
      </c>
    </row>
    <row r="82" spans="1:16" ht="30.75" customHeight="1" x14ac:dyDescent="0.2">
      <c r="A82" s="90"/>
      <c r="B82" s="74"/>
      <c r="C82" s="85" t="s">
        <v>904</v>
      </c>
      <c r="D82" s="77" t="s">
        <v>426</v>
      </c>
      <c r="E82" s="13">
        <v>44415</v>
      </c>
      <c r="F82" s="75" t="s">
        <v>427</v>
      </c>
      <c r="G82" s="13">
        <v>44418</v>
      </c>
      <c r="H82" s="76" t="s">
        <v>429</v>
      </c>
      <c r="I82" s="15">
        <v>56</v>
      </c>
      <c r="J82" s="15">
        <v>43</v>
      </c>
      <c r="K82" s="15">
        <v>17</v>
      </c>
      <c r="L82" s="15">
        <v>1</v>
      </c>
      <c r="M82" s="80">
        <f t="shared" si="1"/>
        <v>10.234</v>
      </c>
      <c r="N82" s="71">
        <v>10</v>
      </c>
      <c r="O82" s="62">
        <v>3000</v>
      </c>
      <c r="P82" s="63">
        <f>Table224523689101112131415161718192021222423456723456[[#This Row],[PEMBULATAN]]*O82</f>
        <v>30000</v>
      </c>
    </row>
    <row r="83" spans="1:16" ht="30.75" customHeight="1" x14ac:dyDescent="0.2">
      <c r="A83" s="90"/>
      <c r="B83" s="74"/>
      <c r="C83" s="85" t="s">
        <v>905</v>
      </c>
      <c r="D83" s="77" t="s">
        <v>426</v>
      </c>
      <c r="E83" s="13">
        <v>44415</v>
      </c>
      <c r="F83" s="75" t="s">
        <v>427</v>
      </c>
      <c r="G83" s="13">
        <v>44418</v>
      </c>
      <c r="H83" s="76" t="s">
        <v>429</v>
      </c>
      <c r="I83" s="15">
        <v>102</v>
      </c>
      <c r="J83" s="15">
        <v>52</v>
      </c>
      <c r="K83" s="15">
        <v>39</v>
      </c>
      <c r="L83" s="15">
        <v>22</v>
      </c>
      <c r="M83" s="80">
        <f t="shared" si="1"/>
        <v>51.713999999999999</v>
      </c>
      <c r="N83" s="71">
        <v>52</v>
      </c>
      <c r="O83" s="62">
        <v>3000</v>
      </c>
      <c r="P83" s="63">
        <f>Table224523689101112131415161718192021222423456723456[[#This Row],[PEMBULATAN]]*O83</f>
        <v>156000</v>
      </c>
    </row>
    <row r="84" spans="1:16" ht="30.75" customHeight="1" x14ac:dyDescent="0.2">
      <c r="A84" s="90"/>
      <c r="B84" s="74"/>
      <c r="C84" s="85" t="s">
        <v>906</v>
      </c>
      <c r="D84" s="77" t="s">
        <v>426</v>
      </c>
      <c r="E84" s="13">
        <v>44415</v>
      </c>
      <c r="F84" s="75" t="s">
        <v>427</v>
      </c>
      <c r="G84" s="13">
        <v>44418</v>
      </c>
      <c r="H84" s="76" t="s">
        <v>429</v>
      </c>
      <c r="I84" s="15">
        <v>100</v>
      </c>
      <c r="J84" s="15">
        <v>63</v>
      </c>
      <c r="K84" s="15">
        <v>40</v>
      </c>
      <c r="L84" s="15">
        <v>21</v>
      </c>
      <c r="M84" s="80">
        <f t="shared" si="1"/>
        <v>63</v>
      </c>
      <c r="N84" s="71">
        <v>63</v>
      </c>
      <c r="O84" s="62">
        <v>3000</v>
      </c>
      <c r="P84" s="63">
        <f>Table224523689101112131415161718192021222423456723456[[#This Row],[PEMBULATAN]]*O84</f>
        <v>189000</v>
      </c>
    </row>
    <row r="85" spans="1:16" ht="30.75" customHeight="1" x14ac:dyDescent="0.2">
      <c r="A85" s="90"/>
      <c r="B85" s="74"/>
      <c r="C85" s="85" t="s">
        <v>907</v>
      </c>
      <c r="D85" s="77" t="s">
        <v>426</v>
      </c>
      <c r="E85" s="13">
        <v>44415</v>
      </c>
      <c r="F85" s="75" t="s">
        <v>427</v>
      </c>
      <c r="G85" s="13">
        <v>44418</v>
      </c>
      <c r="H85" s="76" t="s">
        <v>429</v>
      </c>
      <c r="I85" s="15">
        <v>53</v>
      </c>
      <c r="J85" s="15">
        <v>54</v>
      </c>
      <c r="K85" s="15">
        <v>30</v>
      </c>
      <c r="L85" s="15">
        <v>5</v>
      </c>
      <c r="M85" s="80">
        <f t="shared" si="1"/>
        <v>21.465</v>
      </c>
      <c r="N85" s="71">
        <v>22</v>
      </c>
      <c r="O85" s="62">
        <v>3000</v>
      </c>
      <c r="P85" s="63">
        <f>Table224523689101112131415161718192021222423456723456[[#This Row],[PEMBULATAN]]*O85</f>
        <v>66000</v>
      </c>
    </row>
    <row r="86" spans="1:16" ht="30.75" customHeight="1" x14ac:dyDescent="0.2">
      <c r="A86" s="90"/>
      <c r="B86" s="74"/>
      <c r="C86" s="85" t="s">
        <v>908</v>
      </c>
      <c r="D86" s="77" t="s">
        <v>426</v>
      </c>
      <c r="E86" s="13">
        <v>44415</v>
      </c>
      <c r="F86" s="75" t="s">
        <v>427</v>
      </c>
      <c r="G86" s="13">
        <v>44418</v>
      </c>
      <c r="H86" s="76" t="s">
        <v>429</v>
      </c>
      <c r="I86" s="15">
        <v>73</v>
      </c>
      <c r="J86" s="15">
        <v>62</v>
      </c>
      <c r="K86" s="15">
        <v>27</v>
      </c>
      <c r="L86" s="15">
        <v>7</v>
      </c>
      <c r="M86" s="80">
        <f t="shared" si="1"/>
        <v>30.5505</v>
      </c>
      <c r="N86" s="71">
        <v>31</v>
      </c>
      <c r="O86" s="62">
        <v>3000</v>
      </c>
      <c r="P86" s="63">
        <f>Table224523689101112131415161718192021222423456723456[[#This Row],[PEMBULATAN]]*O86</f>
        <v>93000</v>
      </c>
    </row>
    <row r="87" spans="1:16" ht="30.75" customHeight="1" x14ac:dyDescent="0.2">
      <c r="A87" s="90"/>
      <c r="B87" s="74"/>
      <c r="C87" s="85" t="s">
        <v>909</v>
      </c>
      <c r="D87" s="77" t="s">
        <v>426</v>
      </c>
      <c r="E87" s="13">
        <v>44415</v>
      </c>
      <c r="F87" s="75" t="s">
        <v>427</v>
      </c>
      <c r="G87" s="13">
        <v>44418</v>
      </c>
      <c r="H87" s="76" t="s">
        <v>429</v>
      </c>
      <c r="I87" s="15">
        <v>54</v>
      </c>
      <c r="J87" s="15">
        <v>45</v>
      </c>
      <c r="K87" s="15">
        <v>23</v>
      </c>
      <c r="L87" s="15">
        <v>5</v>
      </c>
      <c r="M87" s="80">
        <f t="shared" si="1"/>
        <v>13.9725</v>
      </c>
      <c r="N87" s="71">
        <v>14</v>
      </c>
      <c r="O87" s="62">
        <v>3000</v>
      </c>
      <c r="P87" s="63">
        <f>Table224523689101112131415161718192021222423456723456[[#This Row],[PEMBULATAN]]*O87</f>
        <v>42000</v>
      </c>
    </row>
    <row r="88" spans="1:16" ht="30.75" customHeight="1" x14ac:dyDescent="0.2">
      <c r="A88" s="90"/>
      <c r="B88" s="74"/>
      <c r="C88" s="85" t="s">
        <v>910</v>
      </c>
      <c r="D88" s="77" t="s">
        <v>426</v>
      </c>
      <c r="E88" s="13">
        <v>44415</v>
      </c>
      <c r="F88" s="75" t="s">
        <v>427</v>
      </c>
      <c r="G88" s="13">
        <v>44418</v>
      </c>
      <c r="H88" s="76" t="s">
        <v>429</v>
      </c>
      <c r="I88" s="15">
        <v>84</v>
      </c>
      <c r="J88" s="15">
        <v>55</v>
      </c>
      <c r="K88" s="15">
        <v>39</v>
      </c>
      <c r="L88" s="15">
        <v>14</v>
      </c>
      <c r="M88" s="80">
        <f t="shared" si="1"/>
        <v>45.045000000000002</v>
      </c>
      <c r="N88" s="71">
        <v>45</v>
      </c>
      <c r="O88" s="62">
        <v>3000</v>
      </c>
      <c r="P88" s="63">
        <f>Table224523689101112131415161718192021222423456723456[[#This Row],[PEMBULATAN]]*O88</f>
        <v>135000</v>
      </c>
    </row>
    <row r="89" spans="1:16" ht="30.75" customHeight="1" x14ac:dyDescent="0.2">
      <c r="A89" s="90"/>
      <c r="B89" s="74"/>
      <c r="C89" s="85" t="s">
        <v>911</v>
      </c>
      <c r="D89" s="77" t="s">
        <v>426</v>
      </c>
      <c r="E89" s="13">
        <v>44415</v>
      </c>
      <c r="F89" s="75" t="s">
        <v>427</v>
      </c>
      <c r="G89" s="13">
        <v>44418</v>
      </c>
      <c r="H89" s="76" t="s">
        <v>429</v>
      </c>
      <c r="I89" s="15">
        <v>92</v>
      </c>
      <c r="J89" s="15">
        <v>55</v>
      </c>
      <c r="K89" s="15">
        <v>36</v>
      </c>
      <c r="L89" s="15">
        <v>25</v>
      </c>
      <c r="M89" s="80">
        <f t="shared" si="1"/>
        <v>45.54</v>
      </c>
      <c r="N89" s="71">
        <v>46</v>
      </c>
      <c r="O89" s="62">
        <v>3000</v>
      </c>
      <c r="P89" s="63">
        <f>Table224523689101112131415161718192021222423456723456[[#This Row],[PEMBULATAN]]*O89</f>
        <v>138000</v>
      </c>
    </row>
    <row r="90" spans="1:16" ht="30.75" customHeight="1" x14ac:dyDescent="0.2">
      <c r="A90" s="90"/>
      <c r="B90" s="74"/>
      <c r="C90" s="85" t="s">
        <v>912</v>
      </c>
      <c r="D90" s="77" t="s">
        <v>426</v>
      </c>
      <c r="E90" s="13">
        <v>44415</v>
      </c>
      <c r="F90" s="75" t="s">
        <v>427</v>
      </c>
      <c r="G90" s="13">
        <v>44418</v>
      </c>
      <c r="H90" s="76" t="s">
        <v>429</v>
      </c>
      <c r="I90" s="15">
        <v>92</v>
      </c>
      <c r="J90" s="15">
        <v>63</v>
      </c>
      <c r="K90" s="15">
        <v>33</v>
      </c>
      <c r="L90" s="15">
        <v>13</v>
      </c>
      <c r="M90" s="80">
        <f t="shared" si="1"/>
        <v>47.817</v>
      </c>
      <c r="N90" s="71">
        <v>48</v>
      </c>
      <c r="O90" s="62">
        <v>3000</v>
      </c>
      <c r="P90" s="63">
        <f>Table224523689101112131415161718192021222423456723456[[#This Row],[PEMBULATAN]]*O90</f>
        <v>144000</v>
      </c>
    </row>
    <row r="91" spans="1:16" ht="30.75" customHeight="1" x14ac:dyDescent="0.2">
      <c r="A91" s="90"/>
      <c r="B91" s="74"/>
      <c r="C91" s="85" t="s">
        <v>913</v>
      </c>
      <c r="D91" s="77" t="s">
        <v>426</v>
      </c>
      <c r="E91" s="13">
        <v>44415</v>
      </c>
      <c r="F91" s="75" t="s">
        <v>427</v>
      </c>
      <c r="G91" s="13">
        <v>44418</v>
      </c>
      <c r="H91" s="76" t="s">
        <v>429</v>
      </c>
      <c r="I91" s="15">
        <v>102</v>
      </c>
      <c r="J91" s="15">
        <v>58</v>
      </c>
      <c r="K91" s="15">
        <v>38</v>
      </c>
      <c r="L91" s="15">
        <v>25</v>
      </c>
      <c r="M91" s="80">
        <f t="shared" si="1"/>
        <v>56.201999999999998</v>
      </c>
      <c r="N91" s="71">
        <v>56</v>
      </c>
      <c r="O91" s="62">
        <v>3000</v>
      </c>
      <c r="P91" s="63">
        <f>Table224523689101112131415161718192021222423456723456[[#This Row],[PEMBULATAN]]*O91</f>
        <v>168000</v>
      </c>
    </row>
    <row r="92" spans="1:16" ht="30.75" customHeight="1" x14ac:dyDescent="0.2">
      <c r="A92" s="90"/>
      <c r="B92" s="74"/>
      <c r="C92" s="85" t="s">
        <v>914</v>
      </c>
      <c r="D92" s="77" t="s">
        <v>426</v>
      </c>
      <c r="E92" s="13">
        <v>44415</v>
      </c>
      <c r="F92" s="75" t="s">
        <v>427</v>
      </c>
      <c r="G92" s="13">
        <v>44418</v>
      </c>
      <c r="H92" s="76" t="s">
        <v>429</v>
      </c>
      <c r="I92" s="15">
        <v>72</v>
      </c>
      <c r="J92" s="15">
        <v>58</v>
      </c>
      <c r="K92" s="15">
        <v>28</v>
      </c>
      <c r="L92" s="15">
        <v>9</v>
      </c>
      <c r="M92" s="80">
        <f t="shared" si="1"/>
        <v>29.231999999999999</v>
      </c>
      <c r="N92" s="71">
        <v>29</v>
      </c>
      <c r="O92" s="62">
        <v>3000</v>
      </c>
      <c r="P92" s="63">
        <f>Table224523689101112131415161718192021222423456723456[[#This Row],[PEMBULATAN]]*O92</f>
        <v>87000</v>
      </c>
    </row>
    <row r="93" spans="1:16" ht="30.75" customHeight="1" x14ac:dyDescent="0.2">
      <c r="A93" s="90"/>
      <c r="B93" s="74"/>
      <c r="C93" s="85" t="s">
        <v>915</v>
      </c>
      <c r="D93" s="77" t="s">
        <v>426</v>
      </c>
      <c r="E93" s="13">
        <v>44415</v>
      </c>
      <c r="F93" s="75" t="s">
        <v>427</v>
      </c>
      <c r="G93" s="13">
        <v>44418</v>
      </c>
      <c r="H93" s="76" t="s">
        <v>429</v>
      </c>
      <c r="I93" s="15">
        <v>100</v>
      </c>
      <c r="J93" s="15">
        <v>62</v>
      </c>
      <c r="K93" s="15">
        <v>38</v>
      </c>
      <c r="L93" s="15">
        <v>8</v>
      </c>
      <c r="M93" s="80">
        <f t="shared" si="1"/>
        <v>58.9</v>
      </c>
      <c r="N93" s="71">
        <v>59</v>
      </c>
      <c r="O93" s="62">
        <v>3000</v>
      </c>
      <c r="P93" s="63">
        <f>Table224523689101112131415161718192021222423456723456[[#This Row],[PEMBULATAN]]*O93</f>
        <v>177000</v>
      </c>
    </row>
    <row r="94" spans="1:16" ht="30.75" customHeight="1" x14ac:dyDescent="0.2">
      <c r="A94" s="90"/>
      <c r="B94" s="74"/>
      <c r="C94" s="85" t="s">
        <v>916</v>
      </c>
      <c r="D94" s="77" t="s">
        <v>426</v>
      </c>
      <c r="E94" s="13">
        <v>44415</v>
      </c>
      <c r="F94" s="75" t="s">
        <v>427</v>
      </c>
      <c r="G94" s="13">
        <v>44418</v>
      </c>
      <c r="H94" s="76" t="s">
        <v>429</v>
      </c>
      <c r="I94" s="15">
        <v>96</v>
      </c>
      <c r="J94" s="15">
        <v>62</v>
      </c>
      <c r="K94" s="15">
        <v>38</v>
      </c>
      <c r="L94" s="15">
        <v>22</v>
      </c>
      <c r="M94" s="80">
        <f t="shared" si="1"/>
        <v>56.543999999999997</v>
      </c>
      <c r="N94" s="71">
        <v>57</v>
      </c>
      <c r="O94" s="62">
        <v>3000</v>
      </c>
      <c r="P94" s="63">
        <f>Table224523689101112131415161718192021222423456723456[[#This Row],[PEMBULATAN]]*O94</f>
        <v>171000</v>
      </c>
    </row>
    <row r="95" spans="1:16" ht="30.75" customHeight="1" x14ac:dyDescent="0.2">
      <c r="A95" s="90"/>
      <c r="B95" s="74"/>
      <c r="C95" s="85" t="s">
        <v>917</v>
      </c>
      <c r="D95" s="77" t="s">
        <v>426</v>
      </c>
      <c r="E95" s="13">
        <v>44415</v>
      </c>
      <c r="F95" s="75" t="s">
        <v>427</v>
      </c>
      <c r="G95" s="13">
        <v>44418</v>
      </c>
      <c r="H95" s="76" t="s">
        <v>429</v>
      </c>
      <c r="I95" s="15">
        <v>78</v>
      </c>
      <c r="J95" s="15">
        <v>62</v>
      </c>
      <c r="K95" s="15">
        <v>26</v>
      </c>
      <c r="L95" s="15">
        <v>7</v>
      </c>
      <c r="M95" s="80">
        <f t="shared" si="1"/>
        <v>31.434000000000001</v>
      </c>
      <c r="N95" s="71">
        <v>32</v>
      </c>
      <c r="O95" s="62">
        <v>3000</v>
      </c>
      <c r="P95" s="63">
        <f>Table224523689101112131415161718192021222423456723456[[#This Row],[PEMBULATAN]]*O95</f>
        <v>96000</v>
      </c>
    </row>
    <row r="96" spans="1:16" ht="30.75" customHeight="1" x14ac:dyDescent="0.2">
      <c r="A96" s="90"/>
      <c r="B96" s="74"/>
      <c r="C96" s="85" t="s">
        <v>918</v>
      </c>
      <c r="D96" s="77" t="s">
        <v>426</v>
      </c>
      <c r="E96" s="13">
        <v>44415</v>
      </c>
      <c r="F96" s="75" t="s">
        <v>427</v>
      </c>
      <c r="G96" s="13">
        <v>44418</v>
      </c>
      <c r="H96" s="76" t="s">
        <v>429</v>
      </c>
      <c r="I96" s="15">
        <v>47</v>
      </c>
      <c r="J96" s="15">
        <v>37</v>
      </c>
      <c r="K96" s="15">
        <v>33</v>
      </c>
      <c r="L96" s="15">
        <v>6</v>
      </c>
      <c r="M96" s="80">
        <f t="shared" si="1"/>
        <v>14.34675</v>
      </c>
      <c r="N96" s="71">
        <v>15</v>
      </c>
      <c r="O96" s="62">
        <v>3000</v>
      </c>
      <c r="P96" s="63">
        <f>Table224523689101112131415161718192021222423456723456[[#This Row],[PEMBULATAN]]*O96</f>
        <v>45000</v>
      </c>
    </row>
    <row r="97" spans="1:16" ht="30.75" customHeight="1" x14ac:dyDescent="0.2">
      <c r="A97" s="90"/>
      <c r="B97" s="74"/>
      <c r="C97" s="85" t="s">
        <v>919</v>
      </c>
      <c r="D97" s="77" t="s">
        <v>426</v>
      </c>
      <c r="E97" s="13">
        <v>44415</v>
      </c>
      <c r="F97" s="75" t="s">
        <v>427</v>
      </c>
      <c r="G97" s="13">
        <v>44418</v>
      </c>
      <c r="H97" s="76" t="s">
        <v>429</v>
      </c>
      <c r="I97" s="15">
        <v>32</v>
      </c>
      <c r="J97" s="15">
        <v>37</v>
      </c>
      <c r="K97" s="15">
        <v>15</v>
      </c>
      <c r="L97" s="15">
        <v>1</v>
      </c>
      <c r="M97" s="80">
        <f t="shared" si="1"/>
        <v>4.4400000000000004</v>
      </c>
      <c r="N97" s="71">
        <v>5</v>
      </c>
      <c r="O97" s="62">
        <v>3000</v>
      </c>
      <c r="P97" s="63">
        <f>Table224523689101112131415161718192021222423456723456[[#This Row],[PEMBULATAN]]*O97</f>
        <v>15000</v>
      </c>
    </row>
    <row r="98" spans="1:16" ht="30.75" customHeight="1" x14ac:dyDescent="0.2">
      <c r="A98" s="90"/>
      <c r="B98" s="74"/>
      <c r="C98" s="85" t="s">
        <v>920</v>
      </c>
      <c r="D98" s="77" t="s">
        <v>426</v>
      </c>
      <c r="E98" s="13">
        <v>44415</v>
      </c>
      <c r="F98" s="75" t="s">
        <v>427</v>
      </c>
      <c r="G98" s="13">
        <v>44418</v>
      </c>
      <c r="H98" s="76" t="s">
        <v>429</v>
      </c>
      <c r="I98" s="15">
        <v>100</v>
      </c>
      <c r="J98" s="15">
        <v>60</v>
      </c>
      <c r="K98" s="15">
        <v>38</v>
      </c>
      <c r="L98" s="15">
        <v>26</v>
      </c>
      <c r="M98" s="80">
        <f t="shared" si="1"/>
        <v>57</v>
      </c>
      <c r="N98" s="71">
        <v>57</v>
      </c>
      <c r="O98" s="62">
        <v>3000</v>
      </c>
      <c r="P98" s="63">
        <f>Table224523689101112131415161718192021222423456723456[[#This Row],[PEMBULATAN]]*O98</f>
        <v>171000</v>
      </c>
    </row>
    <row r="99" spans="1:16" ht="30.75" customHeight="1" x14ac:dyDescent="0.2">
      <c r="A99" s="90"/>
      <c r="B99" s="74"/>
      <c r="C99" s="85" t="s">
        <v>921</v>
      </c>
      <c r="D99" s="77" t="s">
        <v>426</v>
      </c>
      <c r="E99" s="13">
        <v>44415</v>
      </c>
      <c r="F99" s="75" t="s">
        <v>427</v>
      </c>
      <c r="G99" s="13">
        <v>44418</v>
      </c>
      <c r="H99" s="76" t="s">
        <v>429</v>
      </c>
      <c r="I99" s="15">
        <v>100</v>
      </c>
      <c r="J99" s="15">
        <v>66</v>
      </c>
      <c r="K99" s="15">
        <v>39</v>
      </c>
      <c r="L99" s="15">
        <v>10</v>
      </c>
      <c r="M99" s="80">
        <f t="shared" si="1"/>
        <v>64.349999999999994</v>
      </c>
      <c r="N99" s="71">
        <v>65</v>
      </c>
      <c r="O99" s="62">
        <v>3000</v>
      </c>
      <c r="P99" s="63">
        <f>Table224523689101112131415161718192021222423456723456[[#This Row],[PEMBULATAN]]*O99</f>
        <v>195000</v>
      </c>
    </row>
    <row r="100" spans="1:16" ht="30.75" customHeight="1" x14ac:dyDescent="0.2">
      <c r="A100" s="90"/>
      <c r="B100" s="74"/>
      <c r="C100" s="85" t="s">
        <v>922</v>
      </c>
      <c r="D100" s="77" t="s">
        <v>426</v>
      </c>
      <c r="E100" s="13">
        <v>44415</v>
      </c>
      <c r="F100" s="75" t="s">
        <v>427</v>
      </c>
      <c r="G100" s="13">
        <v>44418</v>
      </c>
      <c r="H100" s="76" t="s">
        <v>429</v>
      </c>
      <c r="I100" s="15">
        <v>90</v>
      </c>
      <c r="J100" s="15">
        <v>56</v>
      </c>
      <c r="K100" s="15">
        <v>40</v>
      </c>
      <c r="L100" s="15">
        <v>12</v>
      </c>
      <c r="M100" s="80">
        <f t="shared" si="1"/>
        <v>50.4</v>
      </c>
      <c r="N100" s="71">
        <v>51</v>
      </c>
      <c r="O100" s="62">
        <v>3000</v>
      </c>
      <c r="P100" s="63">
        <f>Table224523689101112131415161718192021222423456723456[[#This Row],[PEMBULATAN]]*O100</f>
        <v>153000</v>
      </c>
    </row>
    <row r="101" spans="1:16" ht="30.75" customHeight="1" x14ac:dyDescent="0.2">
      <c r="A101" s="90"/>
      <c r="B101" s="74"/>
      <c r="C101" s="85" t="s">
        <v>923</v>
      </c>
      <c r="D101" s="77" t="s">
        <v>426</v>
      </c>
      <c r="E101" s="13">
        <v>44415</v>
      </c>
      <c r="F101" s="75" t="s">
        <v>427</v>
      </c>
      <c r="G101" s="13">
        <v>44418</v>
      </c>
      <c r="H101" s="76" t="s">
        <v>429</v>
      </c>
      <c r="I101" s="15">
        <v>70</v>
      </c>
      <c r="J101" s="15">
        <v>63</v>
      </c>
      <c r="K101" s="15">
        <v>24</v>
      </c>
      <c r="L101" s="15">
        <v>12</v>
      </c>
      <c r="M101" s="80">
        <f t="shared" si="1"/>
        <v>26.46</v>
      </c>
      <c r="N101" s="71">
        <v>27</v>
      </c>
      <c r="O101" s="62">
        <v>3000</v>
      </c>
      <c r="P101" s="63">
        <f>Table224523689101112131415161718192021222423456723456[[#This Row],[PEMBULATAN]]*O101</f>
        <v>81000</v>
      </c>
    </row>
    <row r="102" spans="1:16" ht="30.75" customHeight="1" x14ac:dyDescent="0.2">
      <c r="A102" s="90"/>
      <c r="B102" s="74"/>
      <c r="C102" s="85" t="s">
        <v>924</v>
      </c>
      <c r="D102" s="77" t="s">
        <v>426</v>
      </c>
      <c r="E102" s="13">
        <v>44415</v>
      </c>
      <c r="F102" s="75" t="s">
        <v>427</v>
      </c>
      <c r="G102" s="13">
        <v>44418</v>
      </c>
      <c r="H102" s="76" t="s">
        <v>429</v>
      </c>
      <c r="I102" s="15">
        <v>42</v>
      </c>
      <c r="J102" s="15">
        <v>38</v>
      </c>
      <c r="K102" s="15">
        <v>20</v>
      </c>
      <c r="L102" s="15">
        <v>1</v>
      </c>
      <c r="M102" s="80">
        <f t="shared" si="1"/>
        <v>7.98</v>
      </c>
      <c r="N102" s="71">
        <v>8</v>
      </c>
      <c r="O102" s="62">
        <v>3000</v>
      </c>
      <c r="P102" s="63">
        <f>Table224523689101112131415161718192021222423456723456[[#This Row],[PEMBULATAN]]*O102</f>
        <v>24000</v>
      </c>
    </row>
    <row r="103" spans="1:16" ht="30.75" customHeight="1" x14ac:dyDescent="0.2">
      <c r="A103" s="90"/>
      <c r="B103" s="74"/>
      <c r="C103" s="85" t="s">
        <v>925</v>
      </c>
      <c r="D103" s="77" t="s">
        <v>426</v>
      </c>
      <c r="E103" s="13">
        <v>44415</v>
      </c>
      <c r="F103" s="75" t="s">
        <v>427</v>
      </c>
      <c r="G103" s="13">
        <v>44418</v>
      </c>
      <c r="H103" s="76" t="s">
        <v>429</v>
      </c>
      <c r="I103" s="15">
        <v>100</v>
      </c>
      <c r="J103" s="15">
        <v>68</v>
      </c>
      <c r="K103" s="15">
        <v>37</v>
      </c>
      <c r="L103" s="15">
        <v>30</v>
      </c>
      <c r="M103" s="80">
        <f t="shared" si="1"/>
        <v>62.9</v>
      </c>
      <c r="N103" s="71">
        <v>63</v>
      </c>
      <c r="O103" s="62">
        <v>3000</v>
      </c>
      <c r="P103" s="63">
        <f>Table224523689101112131415161718192021222423456723456[[#This Row],[PEMBULATAN]]*O103</f>
        <v>189000</v>
      </c>
    </row>
    <row r="104" spans="1:16" ht="30.75" customHeight="1" x14ac:dyDescent="0.2">
      <c r="A104" s="90"/>
      <c r="B104" s="74"/>
      <c r="C104" s="85" t="s">
        <v>926</v>
      </c>
      <c r="D104" s="77" t="s">
        <v>426</v>
      </c>
      <c r="E104" s="13">
        <v>44415</v>
      </c>
      <c r="F104" s="75" t="s">
        <v>427</v>
      </c>
      <c r="G104" s="13">
        <v>44418</v>
      </c>
      <c r="H104" s="76" t="s">
        <v>429</v>
      </c>
      <c r="I104" s="15">
        <v>82</v>
      </c>
      <c r="J104" s="15">
        <v>28</v>
      </c>
      <c r="K104" s="15">
        <v>66</v>
      </c>
      <c r="L104" s="15">
        <v>7</v>
      </c>
      <c r="M104" s="80">
        <f t="shared" si="1"/>
        <v>37.884</v>
      </c>
      <c r="N104" s="71">
        <v>38</v>
      </c>
      <c r="O104" s="62">
        <v>3000</v>
      </c>
      <c r="P104" s="63">
        <f>Table224523689101112131415161718192021222423456723456[[#This Row],[PEMBULATAN]]*O104</f>
        <v>114000</v>
      </c>
    </row>
    <row r="105" spans="1:16" ht="30.75" customHeight="1" x14ac:dyDescent="0.2">
      <c r="A105" s="90"/>
      <c r="B105" s="74"/>
      <c r="C105" s="85" t="s">
        <v>927</v>
      </c>
      <c r="D105" s="77" t="s">
        <v>426</v>
      </c>
      <c r="E105" s="13">
        <v>44415</v>
      </c>
      <c r="F105" s="75" t="s">
        <v>427</v>
      </c>
      <c r="G105" s="13">
        <v>44418</v>
      </c>
      <c r="H105" s="76" t="s">
        <v>429</v>
      </c>
      <c r="I105" s="15">
        <v>56</v>
      </c>
      <c r="J105" s="15">
        <v>23</v>
      </c>
      <c r="K105" s="15">
        <v>34</v>
      </c>
      <c r="L105" s="15">
        <v>2</v>
      </c>
      <c r="M105" s="80">
        <f t="shared" si="1"/>
        <v>10.948</v>
      </c>
      <c r="N105" s="71">
        <v>11</v>
      </c>
      <c r="O105" s="62">
        <v>3000</v>
      </c>
      <c r="P105" s="63">
        <f>Table224523689101112131415161718192021222423456723456[[#This Row],[PEMBULATAN]]*O105</f>
        <v>33000</v>
      </c>
    </row>
    <row r="106" spans="1:16" ht="30.75" customHeight="1" x14ac:dyDescent="0.2">
      <c r="A106" s="90"/>
      <c r="B106" s="74"/>
      <c r="C106" s="85" t="s">
        <v>928</v>
      </c>
      <c r="D106" s="77" t="s">
        <v>426</v>
      </c>
      <c r="E106" s="13">
        <v>44415</v>
      </c>
      <c r="F106" s="75" t="s">
        <v>427</v>
      </c>
      <c r="G106" s="13">
        <v>44418</v>
      </c>
      <c r="H106" s="76" t="s">
        <v>429</v>
      </c>
      <c r="I106" s="15">
        <v>40</v>
      </c>
      <c r="J106" s="15">
        <v>22</v>
      </c>
      <c r="K106" s="15">
        <v>12</v>
      </c>
      <c r="L106" s="15">
        <v>2</v>
      </c>
      <c r="M106" s="80">
        <f t="shared" si="1"/>
        <v>2.64</v>
      </c>
      <c r="N106" s="71">
        <v>3</v>
      </c>
      <c r="O106" s="62">
        <v>3000</v>
      </c>
      <c r="P106" s="63">
        <f>Table224523689101112131415161718192021222423456723456[[#This Row],[PEMBULATAN]]*O106</f>
        <v>9000</v>
      </c>
    </row>
    <row r="107" spans="1:16" ht="30.75" customHeight="1" x14ac:dyDescent="0.2">
      <c r="A107" s="90"/>
      <c r="B107" s="74"/>
      <c r="C107" s="85" t="s">
        <v>929</v>
      </c>
      <c r="D107" s="77" t="s">
        <v>426</v>
      </c>
      <c r="E107" s="13">
        <v>44415</v>
      </c>
      <c r="F107" s="75" t="s">
        <v>427</v>
      </c>
      <c r="G107" s="13">
        <v>44418</v>
      </c>
      <c r="H107" s="76" t="s">
        <v>429</v>
      </c>
      <c r="I107" s="15">
        <v>60</v>
      </c>
      <c r="J107" s="15">
        <v>44</v>
      </c>
      <c r="K107" s="15">
        <v>16</v>
      </c>
      <c r="L107" s="15">
        <v>3</v>
      </c>
      <c r="M107" s="80">
        <f t="shared" si="1"/>
        <v>10.56</v>
      </c>
      <c r="N107" s="71">
        <v>11</v>
      </c>
      <c r="O107" s="62">
        <v>3000</v>
      </c>
      <c r="P107" s="63">
        <f>Table224523689101112131415161718192021222423456723456[[#This Row],[PEMBULATAN]]*O107</f>
        <v>33000</v>
      </c>
    </row>
    <row r="108" spans="1:16" ht="30.75" customHeight="1" x14ac:dyDescent="0.2">
      <c r="A108" s="90"/>
      <c r="B108" s="74"/>
      <c r="C108" s="85" t="s">
        <v>930</v>
      </c>
      <c r="D108" s="77" t="s">
        <v>426</v>
      </c>
      <c r="E108" s="13">
        <v>44415</v>
      </c>
      <c r="F108" s="75" t="s">
        <v>427</v>
      </c>
      <c r="G108" s="13">
        <v>44418</v>
      </c>
      <c r="H108" s="76" t="s">
        <v>429</v>
      </c>
      <c r="I108" s="15">
        <v>65</v>
      </c>
      <c r="J108" s="15">
        <v>53</v>
      </c>
      <c r="K108" s="15">
        <v>26</v>
      </c>
      <c r="L108" s="15">
        <v>7</v>
      </c>
      <c r="M108" s="80">
        <f t="shared" si="1"/>
        <v>22.392499999999998</v>
      </c>
      <c r="N108" s="71">
        <v>23</v>
      </c>
      <c r="O108" s="62">
        <v>3000</v>
      </c>
      <c r="P108" s="63">
        <f>Table224523689101112131415161718192021222423456723456[[#This Row],[PEMBULATAN]]*O108</f>
        <v>69000</v>
      </c>
    </row>
    <row r="109" spans="1:16" ht="30.75" customHeight="1" x14ac:dyDescent="0.2">
      <c r="A109" s="90"/>
      <c r="B109" s="74"/>
      <c r="C109" s="85" t="s">
        <v>931</v>
      </c>
      <c r="D109" s="77" t="s">
        <v>426</v>
      </c>
      <c r="E109" s="13">
        <v>44415</v>
      </c>
      <c r="F109" s="75" t="s">
        <v>427</v>
      </c>
      <c r="G109" s="13">
        <v>44418</v>
      </c>
      <c r="H109" s="76" t="s">
        <v>429</v>
      </c>
      <c r="I109" s="15">
        <v>67</v>
      </c>
      <c r="J109" s="15">
        <v>63</v>
      </c>
      <c r="K109" s="15">
        <v>22</v>
      </c>
      <c r="L109" s="15">
        <v>6</v>
      </c>
      <c r="M109" s="80">
        <f t="shared" si="1"/>
        <v>23.215499999999999</v>
      </c>
      <c r="N109" s="71">
        <v>23</v>
      </c>
      <c r="O109" s="62">
        <v>3000</v>
      </c>
      <c r="P109" s="63">
        <f>Table224523689101112131415161718192021222423456723456[[#This Row],[PEMBULATAN]]*O109</f>
        <v>69000</v>
      </c>
    </row>
    <row r="110" spans="1:16" ht="30.75" customHeight="1" x14ac:dyDescent="0.2">
      <c r="A110" s="90"/>
      <c r="B110" s="74"/>
      <c r="C110" s="85" t="s">
        <v>932</v>
      </c>
      <c r="D110" s="77" t="s">
        <v>426</v>
      </c>
      <c r="E110" s="13">
        <v>44415</v>
      </c>
      <c r="F110" s="75" t="s">
        <v>427</v>
      </c>
      <c r="G110" s="13">
        <v>44418</v>
      </c>
      <c r="H110" s="76" t="s">
        <v>429</v>
      </c>
      <c r="I110" s="15">
        <v>68</v>
      </c>
      <c r="J110" s="15">
        <v>63</v>
      </c>
      <c r="K110" s="15">
        <v>24</v>
      </c>
      <c r="L110" s="15">
        <v>7</v>
      </c>
      <c r="M110" s="80">
        <f t="shared" si="1"/>
        <v>25.704000000000001</v>
      </c>
      <c r="N110" s="71">
        <v>26</v>
      </c>
      <c r="O110" s="62">
        <v>3000</v>
      </c>
      <c r="P110" s="63">
        <f>Table224523689101112131415161718192021222423456723456[[#This Row],[PEMBULATAN]]*O110</f>
        <v>78000</v>
      </c>
    </row>
    <row r="111" spans="1:16" ht="30.75" customHeight="1" x14ac:dyDescent="0.2">
      <c r="A111" s="90"/>
      <c r="B111" s="74"/>
      <c r="C111" s="85" t="s">
        <v>933</v>
      </c>
      <c r="D111" s="77" t="s">
        <v>426</v>
      </c>
      <c r="E111" s="13">
        <v>44415</v>
      </c>
      <c r="F111" s="75" t="s">
        <v>427</v>
      </c>
      <c r="G111" s="13">
        <v>44418</v>
      </c>
      <c r="H111" s="76" t="s">
        <v>429</v>
      </c>
      <c r="I111" s="15">
        <v>97</v>
      </c>
      <c r="J111" s="15">
        <v>60</v>
      </c>
      <c r="K111" s="15">
        <v>30</v>
      </c>
      <c r="L111" s="15">
        <v>24</v>
      </c>
      <c r="M111" s="80">
        <f t="shared" si="1"/>
        <v>43.65</v>
      </c>
      <c r="N111" s="71">
        <v>44</v>
      </c>
      <c r="O111" s="62">
        <v>3000</v>
      </c>
      <c r="P111" s="63">
        <f>Table224523689101112131415161718192021222423456723456[[#This Row],[PEMBULATAN]]*O111</f>
        <v>132000</v>
      </c>
    </row>
    <row r="112" spans="1:16" ht="30.75" customHeight="1" x14ac:dyDescent="0.2">
      <c r="A112" s="90"/>
      <c r="B112" s="74"/>
      <c r="C112" s="85" t="s">
        <v>934</v>
      </c>
      <c r="D112" s="77" t="s">
        <v>426</v>
      </c>
      <c r="E112" s="13">
        <v>44415</v>
      </c>
      <c r="F112" s="75" t="s">
        <v>427</v>
      </c>
      <c r="G112" s="13">
        <v>44418</v>
      </c>
      <c r="H112" s="76" t="s">
        <v>429</v>
      </c>
      <c r="I112" s="15">
        <v>38</v>
      </c>
      <c r="J112" s="15">
        <v>62</v>
      </c>
      <c r="K112" s="15">
        <v>14</v>
      </c>
      <c r="L112" s="15">
        <v>2</v>
      </c>
      <c r="M112" s="80">
        <f t="shared" si="1"/>
        <v>8.2460000000000004</v>
      </c>
      <c r="N112" s="71">
        <v>8</v>
      </c>
      <c r="O112" s="62">
        <v>3000</v>
      </c>
      <c r="P112" s="63">
        <f>Table224523689101112131415161718192021222423456723456[[#This Row],[PEMBULATAN]]*O112</f>
        <v>24000</v>
      </c>
    </row>
    <row r="113" spans="1:16" ht="30.75" customHeight="1" x14ac:dyDescent="0.2">
      <c r="A113" s="90"/>
      <c r="B113" s="74"/>
      <c r="C113" s="85" t="s">
        <v>935</v>
      </c>
      <c r="D113" s="77" t="s">
        <v>426</v>
      </c>
      <c r="E113" s="13">
        <v>44415</v>
      </c>
      <c r="F113" s="75" t="s">
        <v>427</v>
      </c>
      <c r="G113" s="13">
        <v>44418</v>
      </c>
      <c r="H113" s="76" t="s">
        <v>429</v>
      </c>
      <c r="I113" s="15">
        <v>37</v>
      </c>
      <c r="J113" s="15">
        <v>43</v>
      </c>
      <c r="K113" s="15">
        <v>12</v>
      </c>
      <c r="L113" s="15">
        <v>25</v>
      </c>
      <c r="M113" s="80">
        <f t="shared" si="1"/>
        <v>4.7729999999999997</v>
      </c>
      <c r="N113" s="71">
        <v>25</v>
      </c>
      <c r="O113" s="62">
        <v>3000</v>
      </c>
      <c r="P113" s="63">
        <f>Table224523689101112131415161718192021222423456723456[[#This Row],[PEMBULATAN]]*O113</f>
        <v>75000</v>
      </c>
    </row>
    <row r="114" spans="1:16" ht="30.75" customHeight="1" x14ac:dyDescent="0.2">
      <c r="A114" s="90"/>
      <c r="B114" s="74"/>
      <c r="C114" s="85" t="s">
        <v>936</v>
      </c>
      <c r="D114" s="77" t="s">
        <v>426</v>
      </c>
      <c r="E114" s="13">
        <v>44415</v>
      </c>
      <c r="F114" s="75" t="s">
        <v>427</v>
      </c>
      <c r="G114" s="13">
        <v>44418</v>
      </c>
      <c r="H114" s="76" t="s">
        <v>429</v>
      </c>
      <c r="I114" s="15">
        <v>78</v>
      </c>
      <c r="J114" s="15">
        <v>62</v>
      </c>
      <c r="K114" s="15">
        <v>22</v>
      </c>
      <c r="L114" s="15">
        <v>7</v>
      </c>
      <c r="M114" s="80">
        <f t="shared" si="1"/>
        <v>26.597999999999999</v>
      </c>
      <c r="N114" s="71">
        <v>27</v>
      </c>
      <c r="O114" s="62">
        <v>3000</v>
      </c>
      <c r="P114" s="63">
        <f>Table224523689101112131415161718192021222423456723456[[#This Row],[PEMBULATAN]]*O114</f>
        <v>81000</v>
      </c>
    </row>
    <row r="115" spans="1:16" ht="30.75" customHeight="1" x14ac:dyDescent="0.2">
      <c r="A115" s="90"/>
      <c r="B115" s="74"/>
      <c r="C115" s="85" t="s">
        <v>937</v>
      </c>
      <c r="D115" s="77" t="s">
        <v>426</v>
      </c>
      <c r="E115" s="13">
        <v>44415</v>
      </c>
      <c r="F115" s="75" t="s">
        <v>427</v>
      </c>
      <c r="G115" s="13">
        <v>44418</v>
      </c>
      <c r="H115" s="76" t="s">
        <v>429</v>
      </c>
      <c r="I115" s="15">
        <v>91</v>
      </c>
      <c r="J115" s="15">
        <v>56</v>
      </c>
      <c r="K115" s="15">
        <v>25</v>
      </c>
      <c r="L115" s="15">
        <v>11</v>
      </c>
      <c r="M115" s="80">
        <f t="shared" si="1"/>
        <v>31.85</v>
      </c>
      <c r="N115" s="71">
        <v>32</v>
      </c>
      <c r="O115" s="62">
        <v>3000</v>
      </c>
      <c r="P115" s="63">
        <f>Table224523689101112131415161718192021222423456723456[[#This Row],[PEMBULATAN]]*O115</f>
        <v>96000</v>
      </c>
    </row>
    <row r="116" spans="1:16" ht="30.75" customHeight="1" x14ac:dyDescent="0.2">
      <c r="A116" s="90"/>
      <c r="B116" s="74"/>
      <c r="C116" s="85" t="s">
        <v>938</v>
      </c>
      <c r="D116" s="77" t="s">
        <v>426</v>
      </c>
      <c r="E116" s="13">
        <v>44415</v>
      </c>
      <c r="F116" s="75" t="s">
        <v>427</v>
      </c>
      <c r="G116" s="13">
        <v>44418</v>
      </c>
      <c r="H116" s="76" t="s">
        <v>429</v>
      </c>
      <c r="I116" s="15">
        <v>94</v>
      </c>
      <c r="J116" s="15">
        <v>58</v>
      </c>
      <c r="K116" s="15">
        <v>33</v>
      </c>
      <c r="L116" s="15">
        <v>22</v>
      </c>
      <c r="M116" s="80">
        <f t="shared" si="1"/>
        <v>44.978999999999999</v>
      </c>
      <c r="N116" s="71">
        <v>45</v>
      </c>
      <c r="O116" s="62">
        <v>3000</v>
      </c>
      <c r="P116" s="63">
        <f>Table224523689101112131415161718192021222423456723456[[#This Row],[PEMBULATAN]]*O116</f>
        <v>135000</v>
      </c>
    </row>
    <row r="117" spans="1:16" ht="30.75" customHeight="1" x14ac:dyDescent="0.2">
      <c r="A117" s="90"/>
      <c r="B117" s="74"/>
      <c r="C117" s="85" t="s">
        <v>939</v>
      </c>
      <c r="D117" s="77" t="s">
        <v>426</v>
      </c>
      <c r="E117" s="13">
        <v>44415</v>
      </c>
      <c r="F117" s="75" t="s">
        <v>427</v>
      </c>
      <c r="G117" s="13">
        <v>44418</v>
      </c>
      <c r="H117" s="76" t="s">
        <v>429</v>
      </c>
      <c r="I117" s="15">
        <v>61</v>
      </c>
      <c r="J117" s="15">
        <v>60</v>
      </c>
      <c r="K117" s="15">
        <v>19</v>
      </c>
      <c r="L117" s="15">
        <v>4</v>
      </c>
      <c r="M117" s="80">
        <f t="shared" si="1"/>
        <v>17.385000000000002</v>
      </c>
      <c r="N117" s="71">
        <v>18</v>
      </c>
      <c r="O117" s="62">
        <v>3000</v>
      </c>
      <c r="P117" s="63">
        <f>Table224523689101112131415161718192021222423456723456[[#This Row],[PEMBULATAN]]*O117</f>
        <v>54000</v>
      </c>
    </row>
    <row r="118" spans="1:16" ht="30.75" customHeight="1" x14ac:dyDescent="0.2">
      <c r="A118" s="90"/>
      <c r="B118" s="74"/>
      <c r="C118" s="85" t="s">
        <v>940</v>
      </c>
      <c r="D118" s="77" t="s">
        <v>426</v>
      </c>
      <c r="E118" s="13">
        <v>44415</v>
      </c>
      <c r="F118" s="75" t="s">
        <v>427</v>
      </c>
      <c r="G118" s="13">
        <v>44418</v>
      </c>
      <c r="H118" s="76" t="s">
        <v>429</v>
      </c>
      <c r="I118" s="15">
        <v>76</v>
      </c>
      <c r="J118" s="15">
        <v>61</v>
      </c>
      <c r="K118" s="15">
        <v>15</v>
      </c>
      <c r="L118" s="15">
        <v>12</v>
      </c>
      <c r="M118" s="80">
        <f t="shared" si="1"/>
        <v>17.385000000000002</v>
      </c>
      <c r="N118" s="71">
        <v>18</v>
      </c>
      <c r="O118" s="62">
        <v>3000</v>
      </c>
      <c r="P118" s="63">
        <f>Table224523689101112131415161718192021222423456723456[[#This Row],[PEMBULATAN]]*O118</f>
        <v>54000</v>
      </c>
    </row>
    <row r="119" spans="1:16" ht="30.75" customHeight="1" x14ac:dyDescent="0.2">
      <c r="A119" s="90"/>
      <c r="B119" s="74"/>
      <c r="C119" s="85" t="s">
        <v>941</v>
      </c>
      <c r="D119" s="77" t="s">
        <v>426</v>
      </c>
      <c r="E119" s="13">
        <v>44415</v>
      </c>
      <c r="F119" s="75" t="s">
        <v>427</v>
      </c>
      <c r="G119" s="13">
        <v>44418</v>
      </c>
      <c r="H119" s="76" t="s">
        <v>429</v>
      </c>
      <c r="I119" s="15">
        <v>99</v>
      </c>
      <c r="J119" s="15">
        <v>52</v>
      </c>
      <c r="K119" s="15">
        <v>33</v>
      </c>
      <c r="L119" s="15">
        <v>36</v>
      </c>
      <c r="M119" s="80">
        <f t="shared" si="1"/>
        <v>42.470999999999997</v>
      </c>
      <c r="N119" s="71">
        <v>43</v>
      </c>
      <c r="O119" s="62">
        <v>3000</v>
      </c>
      <c r="P119" s="63">
        <f>Table224523689101112131415161718192021222423456723456[[#This Row],[PEMBULATAN]]*O119</f>
        <v>129000</v>
      </c>
    </row>
    <row r="120" spans="1:16" ht="30.75" customHeight="1" x14ac:dyDescent="0.2">
      <c r="A120" s="90"/>
      <c r="B120" s="74"/>
      <c r="C120" s="85" t="s">
        <v>942</v>
      </c>
      <c r="D120" s="77" t="s">
        <v>426</v>
      </c>
      <c r="E120" s="13">
        <v>44415</v>
      </c>
      <c r="F120" s="75" t="s">
        <v>427</v>
      </c>
      <c r="G120" s="13">
        <v>44418</v>
      </c>
      <c r="H120" s="76" t="s">
        <v>429</v>
      </c>
      <c r="I120" s="15">
        <v>91</v>
      </c>
      <c r="J120" s="15">
        <v>50</v>
      </c>
      <c r="K120" s="15">
        <v>13</v>
      </c>
      <c r="L120" s="15">
        <v>5</v>
      </c>
      <c r="M120" s="80">
        <f t="shared" si="1"/>
        <v>14.7875</v>
      </c>
      <c r="N120" s="71">
        <v>15</v>
      </c>
      <c r="O120" s="62">
        <v>3000</v>
      </c>
      <c r="P120" s="63">
        <f>Table224523689101112131415161718192021222423456723456[[#This Row],[PEMBULATAN]]*O120</f>
        <v>45000</v>
      </c>
    </row>
    <row r="121" spans="1:16" ht="30.75" customHeight="1" x14ac:dyDescent="0.2">
      <c r="A121" s="90"/>
      <c r="B121" s="74"/>
      <c r="C121" s="85" t="s">
        <v>943</v>
      </c>
      <c r="D121" s="77" t="s">
        <v>426</v>
      </c>
      <c r="E121" s="13">
        <v>44415</v>
      </c>
      <c r="F121" s="75" t="s">
        <v>427</v>
      </c>
      <c r="G121" s="13">
        <v>44418</v>
      </c>
      <c r="H121" s="76" t="s">
        <v>429</v>
      </c>
      <c r="I121" s="15">
        <v>85</v>
      </c>
      <c r="J121" s="15">
        <v>59</v>
      </c>
      <c r="K121" s="15">
        <v>20</v>
      </c>
      <c r="L121" s="15">
        <v>11</v>
      </c>
      <c r="M121" s="80">
        <f t="shared" si="1"/>
        <v>25.074999999999999</v>
      </c>
      <c r="N121" s="71">
        <v>25</v>
      </c>
      <c r="O121" s="62">
        <v>3000</v>
      </c>
      <c r="P121" s="63">
        <f>Table224523689101112131415161718192021222423456723456[[#This Row],[PEMBULATAN]]*O121</f>
        <v>75000</v>
      </c>
    </row>
    <row r="122" spans="1:16" ht="30.75" customHeight="1" x14ac:dyDescent="0.2">
      <c r="A122" s="90"/>
      <c r="B122" s="74"/>
      <c r="C122" s="85" t="s">
        <v>944</v>
      </c>
      <c r="D122" s="77" t="s">
        <v>426</v>
      </c>
      <c r="E122" s="13">
        <v>44415</v>
      </c>
      <c r="F122" s="75" t="s">
        <v>427</v>
      </c>
      <c r="G122" s="13">
        <v>44418</v>
      </c>
      <c r="H122" s="76" t="s">
        <v>429</v>
      </c>
      <c r="I122" s="15">
        <v>50</v>
      </c>
      <c r="J122" s="15">
        <v>63</v>
      </c>
      <c r="K122" s="15">
        <v>21</v>
      </c>
      <c r="L122" s="15">
        <v>3</v>
      </c>
      <c r="M122" s="80">
        <f t="shared" si="1"/>
        <v>16.537500000000001</v>
      </c>
      <c r="N122" s="71">
        <v>17</v>
      </c>
      <c r="O122" s="62">
        <v>3000</v>
      </c>
      <c r="P122" s="63">
        <f>Table224523689101112131415161718192021222423456723456[[#This Row],[PEMBULATAN]]*O122</f>
        <v>51000</v>
      </c>
    </row>
    <row r="123" spans="1:16" ht="30.75" customHeight="1" x14ac:dyDescent="0.2">
      <c r="A123" s="90"/>
      <c r="B123" s="74"/>
      <c r="C123" s="85" t="s">
        <v>945</v>
      </c>
      <c r="D123" s="77" t="s">
        <v>426</v>
      </c>
      <c r="E123" s="13">
        <v>44415</v>
      </c>
      <c r="F123" s="75" t="s">
        <v>427</v>
      </c>
      <c r="G123" s="13">
        <v>44418</v>
      </c>
      <c r="H123" s="76" t="s">
        <v>429</v>
      </c>
      <c r="I123" s="15">
        <v>91</v>
      </c>
      <c r="J123" s="15">
        <v>50</v>
      </c>
      <c r="K123" s="15">
        <v>25</v>
      </c>
      <c r="L123" s="15">
        <v>10</v>
      </c>
      <c r="M123" s="80">
        <f t="shared" si="1"/>
        <v>28.4375</v>
      </c>
      <c r="N123" s="71">
        <v>29</v>
      </c>
      <c r="O123" s="62">
        <v>3000</v>
      </c>
      <c r="P123" s="63">
        <f>Table224523689101112131415161718192021222423456723456[[#This Row],[PEMBULATAN]]*O123</f>
        <v>87000</v>
      </c>
    </row>
    <row r="124" spans="1:16" ht="30.75" customHeight="1" x14ac:dyDescent="0.2">
      <c r="A124" s="90"/>
      <c r="B124" s="74"/>
      <c r="C124" s="85" t="s">
        <v>946</v>
      </c>
      <c r="D124" s="77" t="s">
        <v>426</v>
      </c>
      <c r="E124" s="13">
        <v>44415</v>
      </c>
      <c r="F124" s="75" t="s">
        <v>427</v>
      </c>
      <c r="G124" s="13">
        <v>44418</v>
      </c>
      <c r="H124" s="76" t="s">
        <v>429</v>
      </c>
      <c r="I124" s="15">
        <v>63</v>
      </c>
      <c r="J124" s="15">
        <v>38</v>
      </c>
      <c r="K124" s="15">
        <v>12</v>
      </c>
      <c r="L124" s="15">
        <v>5</v>
      </c>
      <c r="M124" s="80">
        <f t="shared" si="1"/>
        <v>7.1820000000000004</v>
      </c>
      <c r="N124" s="71">
        <v>7</v>
      </c>
      <c r="O124" s="62">
        <v>3000</v>
      </c>
      <c r="P124" s="63">
        <f>Table224523689101112131415161718192021222423456723456[[#This Row],[PEMBULATAN]]*O124</f>
        <v>21000</v>
      </c>
    </row>
    <row r="125" spans="1:16" ht="30.75" customHeight="1" x14ac:dyDescent="0.2">
      <c r="A125" s="90"/>
      <c r="B125" s="74"/>
      <c r="C125" s="85" t="s">
        <v>947</v>
      </c>
      <c r="D125" s="77" t="s">
        <v>426</v>
      </c>
      <c r="E125" s="13">
        <v>44415</v>
      </c>
      <c r="F125" s="75" t="s">
        <v>427</v>
      </c>
      <c r="G125" s="13">
        <v>44418</v>
      </c>
      <c r="H125" s="76" t="s">
        <v>429</v>
      </c>
      <c r="I125" s="15">
        <v>102</v>
      </c>
      <c r="J125" s="15">
        <v>52</v>
      </c>
      <c r="K125" s="15">
        <v>15</v>
      </c>
      <c r="L125" s="15">
        <v>5</v>
      </c>
      <c r="M125" s="80">
        <f t="shared" si="1"/>
        <v>19.89</v>
      </c>
      <c r="N125" s="71">
        <v>20</v>
      </c>
      <c r="O125" s="62">
        <v>3000</v>
      </c>
      <c r="P125" s="63">
        <f>Table224523689101112131415161718192021222423456723456[[#This Row],[PEMBULATAN]]*O125</f>
        <v>60000</v>
      </c>
    </row>
    <row r="126" spans="1:16" ht="30.75" customHeight="1" x14ac:dyDescent="0.2">
      <c r="A126" s="90"/>
      <c r="B126" s="74"/>
      <c r="C126" s="85" t="s">
        <v>948</v>
      </c>
      <c r="D126" s="77" t="s">
        <v>426</v>
      </c>
      <c r="E126" s="13">
        <v>44415</v>
      </c>
      <c r="F126" s="75" t="s">
        <v>427</v>
      </c>
      <c r="G126" s="13">
        <v>44418</v>
      </c>
      <c r="H126" s="76" t="s">
        <v>429</v>
      </c>
      <c r="I126" s="15">
        <v>102</v>
      </c>
      <c r="J126" s="15">
        <v>62</v>
      </c>
      <c r="K126" s="15">
        <v>37</v>
      </c>
      <c r="L126" s="15">
        <v>10</v>
      </c>
      <c r="M126" s="80">
        <f t="shared" si="1"/>
        <v>58.497</v>
      </c>
      <c r="N126" s="71">
        <v>59</v>
      </c>
      <c r="O126" s="62">
        <v>3000</v>
      </c>
      <c r="P126" s="63">
        <f>Table224523689101112131415161718192021222423456723456[[#This Row],[PEMBULATAN]]*O126</f>
        <v>177000</v>
      </c>
    </row>
    <row r="127" spans="1:16" ht="30.75" customHeight="1" x14ac:dyDescent="0.2">
      <c r="A127" s="90"/>
      <c r="B127" s="74"/>
      <c r="C127" s="85" t="s">
        <v>949</v>
      </c>
      <c r="D127" s="77" t="s">
        <v>426</v>
      </c>
      <c r="E127" s="13">
        <v>44415</v>
      </c>
      <c r="F127" s="75" t="s">
        <v>427</v>
      </c>
      <c r="G127" s="13">
        <v>44418</v>
      </c>
      <c r="H127" s="76" t="s">
        <v>429</v>
      </c>
      <c r="I127" s="15">
        <v>93</v>
      </c>
      <c r="J127" s="15">
        <v>55</v>
      </c>
      <c r="K127" s="15">
        <v>35</v>
      </c>
      <c r="L127" s="15">
        <v>20</v>
      </c>
      <c r="M127" s="80">
        <f t="shared" si="1"/>
        <v>44.756250000000001</v>
      </c>
      <c r="N127" s="71">
        <v>45</v>
      </c>
      <c r="O127" s="62">
        <v>3000</v>
      </c>
      <c r="P127" s="63">
        <f>Table224523689101112131415161718192021222423456723456[[#This Row],[PEMBULATAN]]*O127</f>
        <v>135000</v>
      </c>
    </row>
    <row r="128" spans="1:16" ht="30.75" customHeight="1" x14ac:dyDescent="0.2">
      <c r="A128" s="90"/>
      <c r="B128" s="74"/>
      <c r="C128" s="85" t="s">
        <v>950</v>
      </c>
      <c r="D128" s="77" t="s">
        <v>426</v>
      </c>
      <c r="E128" s="13">
        <v>44415</v>
      </c>
      <c r="F128" s="75" t="s">
        <v>427</v>
      </c>
      <c r="G128" s="13">
        <v>44418</v>
      </c>
      <c r="H128" s="76" t="s">
        <v>429</v>
      </c>
      <c r="I128" s="15">
        <v>93</v>
      </c>
      <c r="J128" s="15">
        <v>64</v>
      </c>
      <c r="K128" s="15">
        <v>43</v>
      </c>
      <c r="L128" s="15">
        <v>15</v>
      </c>
      <c r="M128" s="80">
        <f t="shared" si="1"/>
        <v>63.984000000000002</v>
      </c>
      <c r="N128" s="71">
        <v>64</v>
      </c>
      <c r="O128" s="62">
        <v>3000</v>
      </c>
      <c r="P128" s="63">
        <f>Table224523689101112131415161718192021222423456723456[[#This Row],[PEMBULATAN]]*O128</f>
        <v>192000</v>
      </c>
    </row>
    <row r="129" spans="1:16" ht="30.75" customHeight="1" x14ac:dyDescent="0.2">
      <c r="A129" s="90"/>
      <c r="B129" s="74"/>
      <c r="C129" s="85" t="s">
        <v>951</v>
      </c>
      <c r="D129" s="77" t="s">
        <v>426</v>
      </c>
      <c r="E129" s="13">
        <v>44415</v>
      </c>
      <c r="F129" s="75" t="s">
        <v>427</v>
      </c>
      <c r="G129" s="13">
        <v>44418</v>
      </c>
      <c r="H129" s="76" t="s">
        <v>429</v>
      </c>
      <c r="I129" s="15">
        <v>97</v>
      </c>
      <c r="J129" s="15">
        <v>54</v>
      </c>
      <c r="K129" s="15">
        <v>32</v>
      </c>
      <c r="L129" s="15">
        <v>20</v>
      </c>
      <c r="M129" s="80">
        <f t="shared" si="1"/>
        <v>41.904000000000003</v>
      </c>
      <c r="N129" s="71">
        <v>42</v>
      </c>
      <c r="O129" s="62">
        <v>3000</v>
      </c>
      <c r="P129" s="63">
        <f>Table224523689101112131415161718192021222423456723456[[#This Row],[PEMBULATAN]]*O129</f>
        <v>126000</v>
      </c>
    </row>
    <row r="130" spans="1:16" ht="30.75" customHeight="1" x14ac:dyDescent="0.2">
      <c r="A130" s="90"/>
      <c r="B130" s="74"/>
      <c r="C130" s="85" t="s">
        <v>952</v>
      </c>
      <c r="D130" s="77" t="s">
        <v>426</v>
      </c>
      <c r="E130" s="13">
        <v>44415</v>
      </c>
      <c r="F130" s="75" t="s">
        <v>427</v>
      </c>
      <c r="G130" s="13">
        <v>44418</v>
      </c>
      <c r="H130" s="76" t="s">
        <v>429</v>
      </c>
      <c r="I130" s="15">
        <v>93</v>
      </c>
      <c r="J130" s="15">
        <v>63</v>
      </c>
      <c r="K130" s="15">
        <v>36</v>
      </c>
      <c r="L130" s="15">
        <v>19</v>
      </c>
      <c r="M130" s="80">
        <f t="shared" si="1"/>
        <v>52.731000000000002</v>
      </c>
      <c r="N130" s="71">
        <v>53</v>
      </c>
      <c r="O130" s="62">
        <v>3000</v>
      </c>
      <c r="P130" s="63">
        <f>Table224523689101112131415161718192021222423456723456[[#This Row],[PEMBULATAN]]*O130</f>
        <v>159000</v>
      </c>
    </row>
    <row r="131" spans="1:16" ht="30.75" customHeight="1" x14ac:dyDescent="0.2">
      <c r="A131" s="90"/>
      <c r="B131" s="74"/>
      <c r="C131" s="85" t="s">
        <v>953</v>
      </c>
      <c r="D131" s="77" t="s">
        <v>426</v>
      </c>
      <c r="E131" s="13">
        <v>44415</v>
      </c>
      <c r="F131" s="75" t="s">
        <v>427</v>
      </c>
      <c r="G131" s="13">
        <v>44418</v>
      </c>
      <c r="H131" s="76" t="s">
        <v>429</v>
      </c>
      <c r="I131" s="15">
        <v>98</v>
      </c>
      <c r="J131" s="15">
        <v>59</v>
      </c>
      <c r="K131" s="15">
        <v>32</v>
      </c>
      <c r="L131" s="15">
        <v>18</v>
      </c>
      <c r="M131" s="80">
        <f t="shared" ref="M131:M194" si="2">I131*J131*K131/4000</f>
        <v>46.256</v>
      </c>
      <c r="N131" s="71">
        <v>46</v>
      </c>
      <c r="O131" s="62">
        <v>3000</v>
      </c>
      <c r="P131" s="63">
        <f>Table224523689101112131415161718192021222423456723456[[#This Row],[PEMBULATAN]]*O131</f>
        <v>138000</v>
      </c>
    </row>
    <row r="132" spans="1:16" ht="30.75" customHeight="1" x14ac:dyDescent="0.2">
      <c r="A132" s="90"/>
      <c r="B132" s="74"/>
      <c r="C132" s="85" t="s">
        <v>954</v>
      </c>
      <c r="D132" s="77" t="s">
        <v>426</v>
      </c>
      <c r="E132" s="13">
        <v>44415</v>
      </c>
      <c r="F132" s="75" t="s">
        <v>427</v>
      </c>
      <c r="G132" s="13">
        <v>44418</v>
      </c>
      <c r="H132" s="76" t="s">
        <v>429</v>
      </c>
      <c r="I132" s="15">
        <v>100</v>
      </c>
      <c r="J132" s="15">
        <v>52</v>
      </c>
      <c r="K132" s="15">
        <v>41</v>
      </c>
      <c r="L132" s="15">
        <v>15</v>
      </c>
      <c r="M132" s="80">
        <f t="shared" si="2"/>
        <v>53.3</v>
      </c>
      <c r="N132" s="71">
        <v>54</v>
      </c>
      <c r="O132" s="62">
        <v>3000</v>
      </c>
      <c r="P132" s="63">
        <f>Table224523689101112131415161718192021222423456723456[[#This Row],[PEMBULATAN]]*O132</f>
        <v>162000</v>
      </c>
    </row>
    <row r="133" spans="1:16" ht="30.75" customHeight="1" x14ac:dyDescent="0.2">
      <c r="A133" s="90"/>
      <c r="B133" s="74"/>
      <c r="C133" s="85" t="s">
        <v>955</v>
      </c>
      <c r="D133" s="77" t="s">
        <v>426</v>
      </c>
      <c r="E133" s="13">
        <v>44415</v>
      </c>
      <c r="F133" s="75" t="s">
        <v>427</v>
      </c>
      <c r="G133" s="13">
        <v>44418</v>
      </c>
      <c r="H133" s="76" t="s">
        <v>429</v>
      </c>
      <c r="I133" s="15">
        <v>102</v>
      </c>
      <c r="J133" s="15">
        <v>64</v>
      </c>
      <c r="K133" s="15">
        <v>25</v>
      </c>
      <c r="L133" s="15">
        <v>11</v>
      </c>
      <c r="M133" s="80">
        <f t="shared" si="2"/>
        <v>40.799999999999997</v>
      </c>
      <c r="N133" s="71">
        <v>41</v>
      </c>
      <c r="O133" s="62">
        <v>3000</v>
      </c>
      <c r="P133" s="63">
        <f>Table224523689101112131415161718192021222423456723456[[#This Row],[PEMBULATAN]]*O133</f>
        <v>123000</v>
      </c>
    </row>
    <row r="134" spans="1:16" ht="30.75" customHeight="1" x14ac:dyDescent="0.2">
      <c r="A134" s="90"/>
      <c r="B134" s="74"/>
      <c r="C134" s="85" t="s">
        <v>956</v>
      </c>
      <c r="D134" s="77" t="s">
        <v>426</v>
      </c>
      <c r="E134" s="13">
        <v>44415</v>
      </c>
      <c r="F134" s="75" t="s">
        <v>427</v>
      </c>
      <c r="G134" s="13">
        <v>44418</v>
      </c>
      <c r="H134" s="76" t="s">
        <v>429</v>
      </c>
      <c r="I134" s="15">
        <v>102</v>
      </c>
      <c r="J134" s="15">
        <v>60</v>
      </c>
      <c r="K134" s="15">
        <v>24</v>
      </c>
      <c r="L134" s="15">
        <v>13</v>
      </c>
      <c r="M134" s="80">
        <f t="shared" si="2"/>
        <v>36.72</v>
      </c>
      <c r="N134" s="71">
        <v>37</v>
      </c>
      <c r="O134" s="62">
        <v>3000</v>
      </c>
      <c r="P134" s="63">
        <f>Table224523689101112131415161718192021222423456723456[[#This Row],[PEMBULATAN]]*O134</f>
        <v>111000</v>
      </c>
    </row>
    <row r="135" spans="1:16" ht="30.75" customHeight="1" x14ac:dyDescent="0.2">
      <c r="A135" s="90"/>
      <c r="B135" s="74"/>
      <c r="C135" s="85" t="s">
        <v>957</v>
      </c>
      <c r="D135" s="77" t="s">
        <v>426</v>
      </c>
      <c r="E135" s="13">
        <v>44415</v>
      </c>
      <c r="F135" s="75" t="s">
        <v>427</v>
      </c>
      <c r="G135" s="13">
        <v>44418</v>
      </c>
      <c r="H135" s="76" t="s">
        <v>429</v>
      </c>
      <c r="I135" s="15">
        <v>102</v>
      </c>
      <c r="J135" s="15">
        <v>59</v>
      </c>
      <c r="K135" s="15">
        <v>33</v>
      </c>
      <c r="L135" s="15">
        <v>19</v>
      </c>
      <c r="M135" s="80">
        <f t="shared" si="2"/>
        <v>49.648499999999999</v>
      </c>
      <c r="N135" s="71">
        <v>50</v>
      </c>
      <c r="O135" s="62">
        <v>3000</v>
      </c>
      <c r="P135" s="63">
        <f>Table224523689101112131415161718192021222423456723456[[#This Row],[PEMBULATAN]]*O135</f>
        <v>150000</v>
      </c>
    </row>
    <row r="136" spans="1:16" ht="30.75" customHeight="1" x14ac:dyDescent="0.2">
      <c r="A136" s="90"/>
      <c r="B136" s="74"/>
      <c r="C136" s="85" t="s">
        <v>958</v>
      </c>
      <c r="D136" s="77" t="s">
        <v>426</v>
      </c>
      <c r="E136" s="13">
        <v>44415</v>
      </c>
      <c r="F136" s="75" t="s">
        <v>427</v>
      </c>
      <c r="G136" s="13">
        <v>44418</v>
      </c>
      <c r="H136" s="76" t="s">
        <v>429</v>
      </c>
      <c r="I136" s="15">
        <v>55</v>
      </c>
      <c r="J136" s="15">
        <v>65</v>
      </c>
      <c r="K136" s="15">
        <v>25</v>
      </c>
      <c r="L136" s="15">
        <v>7</v>
      </c>
      <c r="M136" s="80">
        <f t="shared" si="2"/>
        <v>22.34375</v>
      </c>
      <c r="N136" s="71">
        <v>23</v>
      </c>
      <c r="O136" s="62">
        <v>3000</v>
      </c>
      <c r="P136" s="63">
        <f>Table224523689101112131415161718192021222423456723456[[#This Row],[PEMBULATAN]]*O136</f>
        <v>69000</v>
      </c>
    </row>
    <row r="137" spans="1:16" ht="30.75" customHeight="1" x14ac:dyDescent="0.2">
      <c r="A137" s="90"/>
      <c r="B137" s="74"/>
      <c r="C137" s="85" t="s">
        <v>959</v>
      </c>
      <c r="D137" s="77" t="s">
        <v>426</v>
      </c>
      <c r="E137" s="13">
        <v>44415</v>
      </c>
      <c r="F137" s="75" t="s">
        <v>427</v>
      </c>
      <c r="G137" s="13">
        <v>44418</v>
      </c>
      <c r="H137" s="76" t="s">
        <v>429</v>
      </c>
      <c r="I137" s="15">
        <v>98</v>
      </c>
      <c r="J137" s="15">
        <v>64</v>
      </c>
      <c r="K137" s="15">
        <v>36</v>
      </c>
      <c r="L137" s="15">
        <v>18</v>
      </c>
      <c r="M137" s="80">
        <f t="shared" si="2"/>
        <v>56.448</v>
      </c>
      <c r="N137" s="71">
        <v>57</v>
      </c>
      <c r="O137" s="62">
        <v>3000</v>
      </c>
      <c r="P137" s="63">
        <f>Table224523689101112131415161718192021222423456723456[[#This Row],[PEMBULATAN]]*O137</f>
        <v>171000</v>
      </c>
    </row>
    <row r="138" spans="1:16" ht="30.75" customHeight="1" x14ac:dyDescent="0.2">
      <c r="A138" s="90"/>
      <c r="B138" s="74"/>
      <c r="C138" s="85" t="s">
        <v>960</v>
      </c>
      <c r="D138" s="77" t="s">
        <v>426</v>
      </c>
      <c r="E138" s="13">
        <v>44415</v>
      </c>
      <c r="F138" s="75" t="s">
        <v>427</v>
      </c>
      <c r="G138" s="13">
        <v>44418</v>
      </c>
      <c r="H138" s="76" t="s">
        <v>429</v>
      </c>
      <c r="I138" s="15">
        <v>75</v>
      </c>
      <c r="J138" s="15">
        <v>73</v>
      </c>
      <c r="K138" s="15">
        <v>28</v>
      </c>
      <c r="L138" s="15">
        <v>8</v>
      </c>
      <c r="M138" s="80">
        <f t="shared" si="2"/>
        <v>38.325000000000003</v>
      </c>
      <c r="N138" s="71">
        <v>39</v>
      </c>
      <c r="O138" s="62">
        <v>3000</v>
      </c>
      <c r="P138" s="63">
        <f>Table224523689101112131415161718192021222423456723456[[#This Row],[PEMBULATAN]]*O138</f>
        <v>117000</v>
      </c>
    </row>
    <row r="139" spans="1:16" ht="30.75" customHeight="1" x14ac:dyDescent="0.2">
      <c r="A139" s="90"/>
      <c r="B139" s="74"/>
      <c r="C139" s="85" t="s">
        <v>961</v>
      </c>
      <c r="D139" s="77" t="s">
        <v>426</v>
      </c>
      <c r="E139" s="13">
        <v>44415</v>
      </c>
      <c r="F139" s="75" t="s">
        <v>427</v>
      </c>
      <c r="G139" s="13">
        <v>44418</v>
      </c>
      <c r="H139" s="76" t="s">
        <v>429</v>
      </c>
      <c r="I139" s="15">
        <v>75</v>
      </c>
      <c r="J139" s="15">
        <v>60</v>
      </c>
      <c r="K139" s="15">
        <v>30</v>
      </c>
      <c r="L139" s="15">
        <v>6</v>
      </c>
      <c r="M139" s="80">
        <f t="shared" si="2"/>
        <v>33.75</v>
      </c>
      <c r="N139" s="71">
        <v>34</v>
      </c>
      <c r="O139" s="62">
        <v>3000</v>
      </c>
      <c r="P139" s="63">
        <f>Table224523689101112131415161718192021222423456723456[[#This Row],[PEMBULATAN]]*O139</f>
        <v>102000</v>
      </c>
    </row>
    <row r="140" spans="1:16" ht="30.75" customHeight="1" x14ac:dyDescent="0.2">
      <c r="A140" s="90"/>
      <c r="B140" s="74"/>
      <c r="C140" s="85" t="s">
        <v>962</v>
      </c>
      <c r="D140" s="77" t="s">
        <v>426</v>
      </c>
      <c r="E140" s="13">
        <v>44415</v>
      </c>
      <c r="F140" s="75" t="s">
        <v>427</v>
      </c>
      <c r="G140" s="13">
        <v>44418</v>
      </c>
      <c r="H140" s="76" t="s">
        <v>429</v>
      </c>
      <c r="I140" s="15">
        <v>44</v>
      </c>
      <c r="J140" s="15">
        <v>42</v>
      </c>
      <c r="K140" s="15">
        <v>15</v>
      </c>
      <c r="L140" s="15">
        <v>2</v>
      </c>
      <c r="M140" s="80">
        <f t="shared" si="2"/>
        <v>6.93</v>
      </c>
      <c r="N140" s="71">
        <v>7</v>
      </c>
      <c r="O140" s="62">
        <v>3000</v>
      </c>
      <c r="P140" s="63">
        <f>Table224523689101112131415161718192021222423456723456[[#This Row],[PEMBULATAN]]*O140</f>
        <v>21000</v>
      </c>
    </row>
    <row r="141" spans="1:16" ht="30.75" customHeight="1" x14ac:dyDescent="0.2">
      <c r="A141" s="90"/>
      <c r="B141" s="74"/>
      <c r="C141" s="85" t="s">
        <v>963</v>
      </c>
      <c r="D141" s="77" t="s">
        <v>426</v>
      </c>
      <c r="E141" s="13">
        <v>44415</v>
      </c>
      <c r="F141" s="75" t="s">
        <v>427</v>
      </c>
      <c r="G141" s="13">
        <v>44418</v>
      </c>
      <c r="H141" s="76" t="s">
        <v>429</v>
      </c>
      <c r="I141" s="15">
        <v>64</v>
      </c>
      <c r="J141" s="15">
        <v>34</v>
      </c>
      <c r="K141" s="15">
        <v>28</v>
      </c>
      <c r="L141" s="15">
        <v>7</v>
      </c>
      <c r="M141" s="80">
        <f t="shared" si="2"/>
        <v>15.231999999999999</v>
      </c>
      <c r="N141" s="71">
        <v>15</v>
      </c>
      <c r="O141" s="62">
        <v>3000</v>
      </c>
      <c r="P141" s="63">
        <f>Table224523689101112131415161718192021222423456723456[[#This Row],[PEMBULATAN]]*O141</f>
        <v>45000</v>
      </c>
    </row>
    <row r="142" spans="1:16" ht="30.75" customHeight="1" x14ac:dyDescent="0.2">
      <c r="A142" s="90"/>
      <c r="B142" s="74"/>
      <c r="C142" s="85" t="s">
        <v>964</v>
      </c>
      <c r="D142" s="77" t="s">
        <v>426</v>
      </c>
      <c r="E142" s="13">
        <v>44415</v>
      </c>
      <c r="F142" s="75" t="s">
        <v>427</v>
      </c>
      <c r="G142" s="13">
        <v>44418</v>
      </c>
      <c r="H142" s="76" t="s">
        <v>429</v>
      </c>
      <c r="I142" s="15">
        <v>58</v>
      </c>
      <c r="J142" s="15">
        <v>63</v>
      </c>
      <c r="K142" s="15">
        <v>23</v>
      </c>
      <c r="L142" s="15">
        <v>7</v>
      </c>
      <c r="M142" s="80">
        <f t="shared" si="2"/>
        <v>21.0105</v>
      </c>
      <c r="N142" s="71">
        <v>21</v>
      </c>
      <c r="O142" s="62">
        <v>3000</v>
      </c>
      <c r="P142" s="63">
        <f>Table224523689101112131415161718192021222423456723456[[#This Row],[PEMBULATAN]]*O142</f>
        <v>63000</v>
      </c>
    </row>
    <row r="143" spans="1:16" ht="30.75" customHeight="1" x14ac:dyDescent="0.2">
      <c r="A143" s="90"/>
      <c r="B143" s="74"/>
      <c r="C143" s="85" t="s">
        <v>965</v>
      </c>
      <c r="D143" s="77" t="s">
        <v>426</v>
      </c>
      <c r="E143" s="13">
        <v>44415</v>
      </c>
      <c r="F143" s="75" t="s">
        <v>427</v>
      </c>
      <c r="G143" s="13">
        <v>44418</v>
      </c>
      <c r="H143" s="76" t="s">
        <v>429</v>
      </c>
      <c r="I143" s="15">
        <v>75</v>
      </c>
      <c r="J143" s="15">
        <v>64</v>
      </c>
      <c r="K143" s="15">
        <v>30</v>
      </c>
      <c r="L143" s="15">
        <v>14</v>
      </c>
      <c r="M143" s="80">
        <f t="shared" si="2"/>
        <v>36</v>
      </c>
      <c r="N143" s="71">
        <v>36</v>
      </c>
      <c r="O143" s="62">
        <v>3000</v>
      </c>
      <c r="P143" s="63">
        <f>Table224523689101112131415161718192021222423456723456[[#This Row],[PEMBULATAN]]*O143</f>
        <v>108000</v>
      </c>
    </row>
    <row r="144" spans="1:16" ht="30.75" customHeight="1" x14ac:dyDescent="0.2">
      <c r="A144" s="90"/>
      <c r="B144" s="74"/>
      <c r="C144" s="85" t="s">
        <v>966</v>
      </c>
      <c r="D144" s="77" t="s">
        <v>426</v>
      </c>
      <c r="E144" s="13">
        <v>44415</v>
      </c>
      <c r="F144" s="75" t="s">
        <v>427</v>
      </c>
      <c r="G144" s="13">
        <v>44418</v>
      </c>
      <c r="H144" s="76" t="s">
        <v>429</v>
      </c>
      <c r="I144" s="15">
        <v>100</v>
      </c>
      <c r="J144" s="15">
        <v>69</v>
      </c>
      <c r="K144" s="15">
        <v>32</v>
      </c>
      <c r="L144" s="15">
        <v>9</v>
      </c>
      <c r="M144" s="80">
        <f t="shared" si="2"/>
        <v>55.2</v>
      </c>
      <c r="N144" s="71">
        <v>55</v>
      </c>
      <c r="O144" s="62">
        <v>3000</v>
      </c>
      <c r="P144" s="63">
        <f>Table224523689101112131415161718192021222423456723456[[#This Row],[PEMBULATAN]]*O144</f>
        <v>165000</v>
      </c>
    </row>
    <row r="145" spans="1:16" ht="30.75" customHeight="1" x14ac:dyDescent="0.2">
      <c r="A145" s="90"/>
      <c r="B145" s="74"/>
      <c r="C145" s="85" t="s">
        <v>967</v>
      </c>
      <c r="D145" s="77" t="s">
        <v>426</v>
      </c>
      <c r="E145" s="13">
        <v>44415</v>
      </c>
      <c r="F145" s="75" t="s">
        <v>427</v>
      </c>
      <c r="G145" s="13">
        <v>44418</v>
      </c>
      <c r="H145" s="76" t="s">
        <v>429</v>
      </c>
      <c r="I145" s="15">
        <v>50</v>
      </c>
      <c r="J145" s="15">
        <v>35</v>
      </c>
      <c r="K145" s="15">
        <v>18</v>
      </c>
      <c r="L145" s="15">
        <v>1</v>
      </c>
      <c r="M145" s="80">
        <f t="shared" si="2"/>
        <v>7.875</v>
      </c>
      <c r="N145" s="71">
        <v>8</v>
      </c>
      <c r="O145" s="62">
        <v>3000</v>
      </c>
      <c r="P145" s="63">
        <f>Table224523689101112131415161718192021222423456723456[[#This Row],[PEMBULATAN]]*O145</f>
        <v>24000</v>
      </c>
    </row>
    <row r="146" spans="1:16" ht="30.75" customHeight="1" x14ac:dyDescent="0.2">
      <c r="A146" s="90"/>
      <c r="B146" s="74"/>
      <c r="C146" s="85" t="s">
        <v>968</v>
      </c>
      <c r="D146" s="77" t="s">
        <v>426</v>
      </c>
      <c r="E146" s="13">
        <v>44415</v>
      </c>
      <c r="F146" s="75" t="s">
        <v>427</v>
      </c>
      <c r="G146" s="13">
        <v>44418</v>
      </c>
      <c r="H146" s="76" t="s">
        <v>429</v>
      </c>
      <c r="I146" s="15">
        <v>35</v>
      </c>
      <c r="J146" s="15">
        <v>49</v>
      </c>
      <c r="K146" s="15">
        <v>16</v>
      </c>
      <c r="L146" s="15">
        <v>2</v>
      </c>
      <c r="M146" s="80">
        <f t="shared" si="2"/>
        <v>6.86</v>
      </c>
      <c r="N146" s="71">
        <v>7</v>
      </c>
      <c r="O146" s="62">
        <v>3000</v>
      </c>
      <c r="P146" s="63">
        <f>Table224523689101112131415161718192021222423456723456[[#This Row],[PEMBULATAN]]*O146</f>
        <v>21000</v>
      </c>
    </row>
    <row r="147" spans="1:16" ht="30.75" customHeight="1" x14ac:dyDescent="0.2">
      <c r="A147" s="90"/>
      <c r="B147" s="74"/>
      <c r="C147" s="85" t="s">
        <v>969</v>
      </c>
      <c r="D147" s="77" t="s">
        <v>426</v>
      </c>
      <c r="E147" s="13">
        <v>44415</v>
      </c>
      <c r="F147" s="75" t="s">
        <v>427</v>
      </c>
      <c r="G147" s="13">
        <v>44418</v>
      </c>
      <c r="H147" s="76" t="s">
        <v>429</v>
      </c>
      <c r="I147" s="15">
        <v>90</v>
      </c>
      <c r="J147" s="15">
        <v>60</v>
      </c>
      <c r="K147" s="15">
        <v>23</v>
      </c>
      <c r="L147" s="15">
        <v>11</v>
      </c>
      <c r="M147" s="80">
        <f t="shared" si="2"/>
        <v>31.05</v>
      </c>
      <c r="N147" s="71">
        <v>31</v>
      </c>
      <c r="O147" s="62">
        <v>3000</v>
      </c>
      <c r="P147" s="63">
        <f>Table224523689101112131415161718192021222423456723456[[#This Row],[PEMBULATAN]]*O147</f>
        <v>93000</v>
      </c>
    </row>
    <row r="148" spans="1:16" ht="30.75" customHeight="1" x14ac:dyDescent="0.2">
      <c r="A148" s="90"/>
      <c r="B148" s="74"/>
      <c r="C148" s="85" t="s">
        <v>970</v>
      </c>
      <c r="D148" s="77" t="s">
        <v>426</v>
      </c>
      <c r="E148" s="13">
        <v>44415</v>
      </c>
      <c r="F148" s="75" t="s">
        <v>427</v>
      </c>
      <c r="G148" s="13">
        <v>44418</v>
      </c>
      <c r="H148" s="76" t="s">
        <v>429</v>
      </c>
      <c r="I148" s="15">
        <v>72</v>
      </c>
      <c r="J148" s="15">
        <v>58</v>
      </c>
      <c r="K148" s="15">
        <v>32</v>
      </c>
      <c r="L148" s="15">
        <v>9</v>
      </c>
      <c r="M148" s="80">
        <f t="shared" si="2"/>
        <v>33.408000000000001</v>
      </c>
      <c r="N148" s="71">
        <v>34</v>
      </c>
      <c r="O148" s="62">
        <v>3000</v>
      </c>
      <c r="P148" s="63">
        <f>Table224523689101112131415161718192021222423456723456[[#This Row],[PEMBULATAN]]*O148</f>
        <v>102000</v>
      </c>
    </row>
    <row r="149" spans="1:16" ht="30.75" customHeight="1" x14ac:dyDescent="0.2">
      <c r="A149" s="90"/>
      <c r="B149" s="74"/>
      <c r="C149" s="85" t="s">
        <v>971</v>
      </c>
      <c r="D149" s="77" t="s">
        <v>426</v>
      </c>
      <c r="E149" s="13">
        <v>44415</v>
      </c>
      <c r="F149" s="75" t="s">
        <v>427</v>
      </c>
      <c r="G149" s="13">
        <v>44418</v>
      </c>
      <c r="H149" s="76" t="s">
        <v>429</v>
      </c>
      <c r="I149" s="15">
        <v>100</v>
      </c>
      <c r="J149" s="15">
        <v>60</v>
      </c>
      <c r="K149" s="15">
        <v>30</v>
      </c>
      <c r="L149" s="15">
        <v>10</v>
      </c>
      <c r="M149" s="80">
        <f t="shared" si="2"/>
        <v>45</v>
      </c>
      <c r="N149" s="71">
        <v>45</v>
      </c>
      <c r="O149" s="62">
        <v>3000</v>
      </c>
      <c r="P149" s="63">
        <f>Table224523689101112131415161718192021222423456723456[[#This Row],[PEMBULATAN]]*O149</f>
        <v>135000</v>
      </c>
    </row>
    <row r="150" spans="1:16" ht="30.75" customHeight="1" x14ac:dyDescent="0.2">
      <c r="A150" s="90"/>
      <c r="B150" s="74"/>
      <c r="C150" s="85" t="s">
        <v>972</v>
      </c>
      <c r="D150" s="77" t="s">
        <v>426</v>
      </c>
      <c r="E150" s="13">
        <v>44415</v>
      </c>
      <c r="F150" s="75" t="s">
        <v>427</v>
      </c>
      <c r="G150" s="13">
        <v>44418</v>
      </c>
      <c r="H150" s="76" t="s">
        <v>429</v>
      </c>
      <c r="I150" s="15">
        <v>71</v>
      </c>
      <c r="J150" s="15">
        <v>73</v>
      </c>
      <c r="K150" s="15">
        <v>22</v>
      </c>
      <c r="L150" s="15">
        <v>7</v>
      </c>
      <c r="M150" s="80">
        <f t="shared" si="2"/>
        <v>28.506499999999999</v>
      </c>
      <c r="N150" s="71">
        <v>29</v>
      </c>
      <c r="O150" s="62">
        <v>3000</v>
      </c>
      <c r="P150" s="63">
        <f>Table224523689101112131415161718192021222423456723456[[#This Row],[PEMBULATAN]]*O150</f>
        <v>87000</v>
      </c>
    </row>
    <row r="151" spans="1:16" ht="30.75" customHeight="1" x14ac:dyDescent="0.2">
      <c r="A151" s="90"/>
      <c r="B151" s="74"/>
      <c r="C151" s="85" t="s">
        <v>973</v>
      </c>
      <c r="D151" s="77" t="s">
        <v>426</v>
      </c>
      <c r="E151" s="13">
        <v>44415</v>
      </c>
      <c r="F151" s="75" t="s">
        <v>427</v>
      </c>
      <c r="G151" s="13">
        <v>44418</v>
      </c>
      <c r="H151" s="76" t="s">
        <v>429</v>
      </c>
      <c r="I151" s="15">
        <v>77</v>
      </c>
      <c r="J151" s="15">
        <v>67</v>
      </c>
      <c r="K151" s="15">
        <v>24</v>
      </c>
      <c r="L151" s="15">
        <v>10</v>
      </c>
      <c r="M151" s="80">
        <f t="shared" si="2"/>
        <v>30.954000000000001</v>
      </c>
      <c r="N151" s="71">
        <v>31</v>
      </c>
      <c r="O151" s="62">
        <v>3000</v>
      </c>
      <c r="P151" s="63">
        <f>Table224523689101112131415161718192021222423456723456[[#This Row],[PEMBULATAN]]*O151</f>
        <v>93000</v>
      </c>
    </row>
    <row r="152" spans="1:16" ht="30.75" customHeight="1" x14ac:dyDescent="0.2">
      <c r="A152" s="90"/>
      <c r="B152" s="74"/>
      <c r="C152" s="85" t="s">
        <v>974</v>
      </c>
      <c r="D152" s="77" t="s">
        <v>426</v>
      </c>
      <c r="E152" s="13">
        <v>44415</v>
      </c>
      <c r="F152" s="75" t="s">
        <v>427</v>
      </c>
      <c r="G152" s="13">
        <v>44418</v>
      </c>
      <c r="H152" s="76" t="s">
        <v>429</v>
      </c>
      <c r="I152" s="15">
        <v>109</v>
      </c>
      <c r="J152" s="15">
        <v>73</v>
      </c>
      <c r="K152" s="15">
        <v>33</v>
      </c>
      <c r="L152" s="15">
        <v>19</v>
      </c>
      <c r="M152" s="80">
        <f t="shared" si="2"/>
        <v>65.645250000000004</v>
      </c>
      <c r="N152" s="71">
        <v>66</v>
      </c>
      <c r="O152" s="62">
        <v>3000</v>
      </c>
      <c r="P152" s="63">
        <f>Table224523689101112131415161718192021222423456723456[[#This Row],[PEMBULATAN]]*O152</f>
        <v>198000</v>
      </c>
    </row>
    <row r="153" spans="1:16" ht="30.75" customHeight="1" x14ac:dyDescent="0.2">
      <c r="A153" s="90"/>
      <c r="B153" s="74"/>
      <c r="C153" s="85" t="s">
        <v>975</v>
      </c>
      <c r="D153" s="77" t="s">
        <v>426</v>
      </c>
      <c r="E153" s="13">
        <v>44415</v>
      </c>
      <c r="F153" s="75" t="s">
        <v>427</v>
      </c>
      <c r="G153" s="13">
        <v>44418</v>
      </c>
      <c r="H153" s="76" t="s">
        <v>429</v>
      </c>
      <c r="I153" s="15">
        <v>70</v>
      </c>
      <c r="J153" s="15">
        <v>40</v>
      </c>
      <c r="K153" s="15">
        <v>20</v>
      </c>
      <c r="L153" s="15">
        <v>7</v>
      </c>
      <c r="M153" s="80">
        <f t="shared" si="2"/>
        <v>14</v>
      </c>
      <c r="N153" s="71">
        <v>14</v>
      </c>
      <c r="O153" s="62">
        <v>3000</v>
      </c>
      <c r="P153" s="63">
        <f>Table224523689101112131415161718192021222423456723456[[#This Row],[PEMBULATAN]]*O153</f>
        <v>42000</v>
      </c>
    </row>
    <row r="154" spans="1:16" ht="30.75" customHeight="1" x14ac:dyDescent="0.2">
      <c r="A154" s="90"/>
      <c r="B154" s="74"/>
      <c r="C154" s="85" t="s">
        <v>976</v>
      </c>
      <c r="D154" s="77" t="s">
        <v>426</v>
      </c>
      <c r="E154" s="13">
        <v>44415</v>
      </c>
      <c r="F154" s="75" t="s">
        <v>427</v>
      </c>
      <c r="G154" s="13">
        <v>44418</v>
      </c>
      <c r="H154" s="76" t="s">
        <v>429</v>
      </c>
      <c r="I154" s="15">
        <v>52</v>
      </c>
      <c r="J154" s="15">
        <v>25</v>
      </c>
      <c r="K154" s="15">
        <v>40</v>
      </c>
      <c r="L154" s="15">
        <v>11</v>
      </c>
      <c r="M154" s="80">
        <f t="shared" si="2"/>
        <v>13</v>
      </c>
      <c r="N154" s="71">
        <v>13</v>
      </c>
      <c r="O154" s="62">
        <v>3000</v>
      </c>
      <c r="P154" s="63">
        <f>Table224523689101112131415161718192021222423456723456[[#This Row],[PEMBULATAN]]*O154</f>
        <v>39000</v>
      </c>
    </row>
    <row r="155" spans="1:16" ht="30.75" customHeight="1" x14ac:dyDescent="0.2">
      <c r="A155" s="90"/>
      <c r="B155" s="74"/>
      <c r="C155" s="85" t="s">
        <v>977</v>
      </c>
      <c r="D155" s="77" t="s">
        <v>426</v>
      </c>
      <c r="E155" s="13">
        <v>44415</v>
      </c>
      <c r="F155" s="75" t="s">
        <v>427</v>
      </c>
      <c r="G155" s="13">
        <v>44418</v>
      </c>
      <c r="H155" s="76" t="s">
        <v>429</v>
      </c>
      <c r="I155" s="15">
        <v>78</v>
      </c>
      <c r="J155" s="15">
        <v>24</v>
      </c>
      <c r="K155" s="15">
        <v>15</v>
      </c>
      <c r="L155" s="15">
        <v>3</v>
      </c>
      <c r="M155" s="80">
        <f t="shared" si="2"/>
        <v>7.02</v>
      </c>
      <c r="N155" s="71">
        <v>7</v>
      </c>
      <c r="O155" s="62">
        <v>3000</v>
      </c>
      <c r="P155" s="63">
        <f>Table224523689101112131415161718192021222423456723456[[#This Row],[PEMBULATAN]]*O155</f>
        <v>21000</v>
      </c>
    </row>
    <row r="156" spans="1:16" ht="30.75" customHeight="1" x14ac:dyDescent="0.2">
      <c r="A156" s="90"/>
      <c r="B156" s="74"/>
      <c r="C156" s="85" t="s">
        <v>978</v>
      </c>
      <c r="D156" s="77" t="s">
        <v>426</v>
      </c>
      <c r="E156" s="13">
        <v>44415</v>
      </c>
      <c r="F156" s="75" t="s">
        <v>427</v>
      </c>
      <c r="G156" s="13">
        <v>44418</v>
      </c>
      <c r="H156" s="76" t="s">
        <v>429</v>
      </c>
      <c r="I156" s="15">
        <v>151</v>
      </c>
      <c r="J156" s="15">
        <v>24</v>
      </c>
      <c r="K156" s="15">
        <v>11</v>
      </c>
      <c r="L156" s="15">
        <v>4</v>
      </c>
      <c r="M156" s="80">
        <f t="shared" si="2"/>
        <v>9.9659999999999993</v>
      </c>
      <c r="N156" s="71">
        <v>10</v>
      </c>
      <c r="O156" s="62">
        <v>3000</v>
      </c>
      <c r="P156" s="63">
        <f>Table224523689101112131415161718192021222423456723456[[#This Row],[PEMBULATAN]]*O156</f>
        <v>30000</v>
      </c>
    </row>
    <row r="157" spans="1:16" ht="30.75" customHeight="1" x14ac:dyDescent="0.2">
      <c r="A157" s="90"/>
      <c r="B157" s="74"/>
      <c r="C157" s="85" t="s">
        <v>979</v>
      </c>
      <c r="D157" s="77" t="s">
        <v>426</v>
      </c>
      <c r="E157" s="13">
        <v>44415</v>
      </c>
      <c r="F157" s="75" t="s">
        <v>427</v>
      </c>
      <c r="G157" s="13">
        <v>44418</v>
      </c>
      <c r="H157" s="76" t="s">
        <v>429</v>
      </c>
      <c r="I157" s="15">
        <v>93</v>
      </c>
      <c r="J157" s="15">
        <v>32</v>
      </c>
      <c r="K157" s="15">
        <v>31</v>
      </c>
      <c r="L157" s="15">
        <v>20</v>
      </c>
      <c r="M157" s="80">
        <f t="shared" si="2"/>
        <v>23.064</v>
      </c>
      <c r="N157" s="71">
        <v>23</v>
      </c>
      <c r="O157" s="62">
        <v>3000</v>
      </c>
      <c r="P157" s="63">
        <f>Table224523689101112131415161718192021222423456723456[[#This Row],[PEMBULATAN]]*O157</f>
        <v>69000</v>
      </c>
    </row>
    <row r="158" spans="1:16" ht="30.75" customHeight="1" x14ac:dyDescent="0.2">
      <c r="A158" s="90"/>
      <c r="B158" s="74"/>
      <c r="C158" s="85" t="s">
        <v>980</v>
      </c>
      <c r="D158" s="77" t="s">
        <v>426</v>
      </c>
      <c r="E158" s="13">
        <v>44415</v>
      </c>
      <c r="F158" s="75" t="s">
        <v>427</v>
      </c>
      <c r="G158" s="13">
        <v>44418</v>
      </c>
      <c r="H158" s="76" t="s">
        <v>429</v>
      </c>
      <c r="I158" s="15">
        <v>53</v>
      </c>
      <c r="J158" s="15">
        <v>23</v>
      </c>
      <c r="K158" s="15">
        <v>60</v>
      </c>
      <c r="L158" s="15">
        <v>2</v>
      </c>
      <c r="M158" s="80">
        <f t="shared" si="2"/>
        <v>18.285</v>
      </c>
      <c r="N158" s="71">
        <v>18</v>
      </c>
      <c r="O158" s="62">
        <v>3000</v>
      </c>
      <c r="P158" s="63">
        <f>Table224523689101112131415161718192021222423456723456[[#This Row],[PEMBULATAN]]*O158</f>
        <v>54000</v>
      </c>
    </row>
    <row r="159" spans="1:16" ht="30.75" customHeight="1" x14ac:dyDescent="0.2">
      <c r="A159" s="90"/>
      <c r="B159" s="74"/>
      <c r="C159" s="85" t="s">
        <v>981</v>
      </c>
      <c r="D159" s="77" t="s">
        <v>426</v>
      </c>
      <c r="E159" s="13">
        <v>44415</v>
      </c>
      <c r="F159" s="75" t="s">
        <v>427</v>
      </c>
      <c r="G159" s="13">
        <v>44418</v>
      </c>
      <c r="H159" s="76" t="s">
        <v>429</v>
      </c>
      <c r="I159" s="15">
        <v>30</v>
      </c>
      <c r="J159" s="15">
        <v>22</v>
      </c>
      <c r="K159" s="15">
        <v>24</v>
      </c>
      <c r="L159" s="15">
        <v>6</v>
      </c>
      <c r="M159" s="80">
        <f t="shared" si="2"/>
        <v>3.96</v>
      </c>
      <c r="N159" s="71">
        <v>6</v>
      </c>
      <c r="O159" s="62">
        <v>3000</v>
      </c>
      <c r="P159" s="63">
        <f>Table224523689101112131415161718192021222423456723456[[#This Row],[PEMBULATAN]]*O159</f>
        <v>18000</v>
      </c>
    </row>
    <row r="160" spans="1:16" ht="30.75" customHeight="1" x14ac:dyDescent="0.2">
      <c r="A160" s="90"/>
      <c r="B160" s="74"/>
      <c r="C160" s="85" t="s">
        <v>982</v>
      </c>
      <c r="D160" s="77" t="s">
        <v>426</v>
      </c>
      <c r="E160" s="13">
        <v>44415</v>
      </c>
      <c r="F160" s="75" t="s">
        <v>427</v>
      </c>
      <c r="G160" s="13">
        <v>44418</v>
      </c>
      <c r="H160" s="76" t="s">
        <v>429</v>
      </c>
      <c r="I160" s="15">
        <v>43</v>
      </c>
      <c r="J160" s="15">
        <v>26</v>
      </c>
      <c r="K160" s="15">
        <v>23</v>
      </c>
      <c r="L160" s="15">
        <v>8</v>
      </c>
      <c r="M160" s="80">
        <f t="shared" si="2"/>
        <v>6.4284999999999997</v>
      </c>
      <c r="N160" s="71">
        <v>8</v>
      </c>
      <c r="O160" s="62">
        <v>3000</v>
      </c>
      <c r="P160" s="63">
        <f>Table224523689101112131415161718192021222423456723456[[#This Row],[PEMBULATAN]]*O160</f>
        <v>24000</v>
      </c>
    </row>
    <row r="161" spans="1:16" ht="30.75" customHeight="1" x14ac:dyDescent="0.2">
      <c r="A161" s="90"/>
      <c r="B161" s="74"/>
      <c r="C161" s="85" t="s">
        <v>983</v>
      </c>
      <c r="D161" s="77" t="s">
        <v>426</v>
      </c>
      <c r="E161" s="13">
        <v>44415</v>
      </c>
      <c r="F161" s="75" t="s">
        <v>427</v>
      </c>
      <c r="G161" s="13">
        <v>44418</v>
      </c>
      <c r="H161" s="76" t="s">
        <v>429</v>
      </c>
      <c r="I161" s="15">
        <v>44</v>
      </c>
      <c r="J161" s="15">
        <v>25</v>
      </c>
      <c r="K161" s="15">
        <v>34</v>
      </c>
      <c r="L161" s="15">
        <v>7</v>
      </c>
      <c r="M161" s="80">
        <f t="shared" si="2"/>
        <v>9.35</v>
      </c>
      <c r="N161" s="71">
        <v>10</v>
      </c>
      <c r="O161" s="62">
        <v>3000</v>
      </c>
      <c r="P161" s="63">
        <f>Table224523689101112131415161718192021222423456723456[[#This Row],[PEMBULATAN]]*O161</f>
        <v>30000</v>
      </c>
    </row>
    <row r="162" spans="1:16" ht="30.75" customHeight="1" x14ac:dyDescent="0.2">
      <c r="A162" s="90"/>
      <c r="B162" s="74"/>
      <c r="C162" s="85" t="s">
        <v>984</v>
      </c>
      <c r="D162" s="77" t="s">
        <v>426</v>
      </c>
      <c r="E162" s="13">
        <v>44415</v>
      </c>
      <c r="F162" s="75" t="s">
        <v>427</v>
      </c>
      <c r="G162" s="13">
        <v>44418</v>
      </c>
      <c r="H162" s="76" t="s">
        <v>429</v>
      </c>
      <c r="I162" s="15">
        <v>64</v>
      </c>
      <c r="J162" s="15">
        <v>21</v>
      </c>
      <c r="K162" s="15">
        <v>37</v>
      </c>
      <c r="L162" s="15">
        <v>7</v>
      </c>
      <c r="M162" s="80">
        <f t="shared" si="2"/>
        <v>12.432</v>
      </c>
      <c r="N162" s="71">
        <v>13</v>
      </c>
      <c r="O162" s="62">
        <v>3000</v>
      </c>
      <c r="P162" s="63">
        <f>Table224523689101112131415161718192021222423456723456[[#This Row],[PEMBULATAN]]*O162</f>
        <v>39000</v>
      </c>
    </row>
    <row r="163" spans="1:16" ht="30.75" customHeight="1" x14ac:dyDescent="0.2">
      <c r="A163" s="90"/>
      <c r="B163" s="74"/>
      <c r="C163" s="85" t="s">
        <v>985</v>
      </c>
      <c r="D163" s="77" t="s">
        <v>426</v>
      </c>
      <c r="E163" s="13">
        <v>44415</v>
      </c>
      <c r="F163" s="75" t="s">
        <v>427</v>
      </c>
      <c r="G163" s="13">
        <v>44418</v>
      </c>
      <c r="H163" s="76" t="s">
        <v>429</v>
      </c>
      <c r="I163" s="15">
        <v>35</v>
      </c>
      <c r="J163" s="15">
        <v>45</v>
      </c>
      <c r="K163" s="15">
        <v>22</v>
      </c>
      <c r="L163" s="15">
        <v>5</v>
      </c>
      <c r="M163" s="80">
        <f t="shared" si="2"/>
        <v>8.6624999999999996</v>
      </c>
      <c r="N163" s="71">
        <v>9</v>
      </c>
      <c r="O163" s="62">
        <v>3000</v>
      </c>
      <c r="P163" s="63">
        <f>Table224523689101112131415161718192021222423456723456[[#This Row],[PEMBULATAN]]*O163</f>
        <v>27000</v>
      </c>
    </row>
    <row r="164" spans="1:16" ht="30.75" customHeight="1" x14ac:dyDescent="0.2">
      <c r="A164" s="90"/>
      <c r="B164" s="74"/>
      <c r="C164" s="85" t="s">
        <v>986</v>
      </c>
      <c r="D164" s="77" t="s">
        <v>426</v>
      </c>
      <c r="E164" s="13">
        <v>44415</v>
      </c>
      <c r="F164" s="75" t="s">
        <v>427</v>
      </c>
      <c r="G164" s="13">
        <v>44418</v>
      </c>
      <c r="H164" s="76" t="s">
        <v>429</v>
      </c>
      <c r="I164" s="15">
        <v>66</v>
      </c>
      <c r="J164" s="15">
        <v>52</v>
      </c>
      <c r="K164" s="15">
        <v>52</v>
      </c>
      <c r="L164" s="15">
        <v>21</v>
      </c>
      <c r="M164" s="80">
        <f t="shared" si="2"/>
        <v>44.616</v>
      </c>
      <c r="N164" s="71">
        <v>45</v>
      </c>
      <c r="O164" s="62">
        <v>3000</v>
      </c>
      <c r="P164" s="63">
        <f>Table224523689101112131415161718192021222423456723456[[#This Row],[PEMBULATAN]]*O164</f>
        <v>135000</v>
      </c>
    </row>
    <row r="165" spans="1:16" ht="30.75" customHeight="1" x14ac:dyDescent="0.2">
      <c r="A165" s="90"/>
      <c r="B165" s="74"/>
      <c r="C165" s="85" t="s">
        <v>987</v>
      </c>
      <c r="D165" s="77" t="s">
        <v>426</v>
      </c>
      <c r="E165" s="13">
        <v>44415</v>
      </c>
      <c r="F165" s="75" t="s">
        <v>427</v>
      </c>
      <c r="G165" s="13">
        <v>44418</v>
      </c>
      <c r="H165" s="76" t="s">
        <v>429</v>
      </c>
      <c r="I165" s="15">
        <v>68</v>
      </c>
      <c r="J165" s="15">
        <v>44</v>
      </c>
      <c r="K165" s="15">
        <v>27</v>
      </c>
      <c r="L165" s="15">
        <v>12</v>
      </c>
      <c r="M165" s="80">
        <f t="shared" si="2"/>
        <v>20.196000000000002</v>
      </c>
      <c r="N165" s="71">
        <v>20</v>
      </c>
      <c r="O165" s="62">
        <v>3000</v>
      </c>
      <c r="P165" s="63">
        <f>Table224523689101112131415161718192021222423456723456[[#This Row],[PEMBULATAN]]*O165</f>
        <v>60000</v>
      </c>
    </row>
    <row r="166" spans="1:16" ht="30.75" customHeight="1" x14ac:dyDescent="0.2">
      <c r="A166" s="90"/>
      <c r="B166" s="74"/>
      <c r="C166" s="85" t="s">
        <v>988</v>
      </c>
      <c r="D166" s="77" t="s">
        <v>426</v>
      </c>
      <c r="E166" s="13">
        <v>44415</v>
      </c>
      <c r="F166" s="75" t="s">
        <v>427</v>
      </c>
      <c r="G166" s="13">
        <v>44418</v>
      </c>
      <c r="H166" s="76" t="s">
        <v>429</v>
      </c>
      <c r="I166" s="15">
        <v>93</v>
      </c>
      <c r="J166" s="15">
        <v>43</v>
      </c>
      <c r="K166" s="15">
        <v>11</v>
      </c>
      <c r="L166" s="15">
        <v>2</v>
      </c>
      <c r="M166" s="80">
        <f t="shared" si="2"/>
        <v>10.997249999999999</v>
      </c>
      <c r="N166" s="71">
        <v>11</v>
      </c>
      <c r="O166" s="62">
        <v>3000</v>
      </c>
      <c r="P166" s="63">
        <f>Table224523689101112131415161718192021222423456723456[[#This Row],[PEMBULATAN]]*O166</f>
        <v>33000</v>
      </c>
    </row>
    <row r="167" spans="1:16" ht="30.75" customHeight="1" x14ac:dyDescent="0.2">
      <c r="A167" s="90"/>
      <c r="B167" s="74"/>
      <c r="C167" s="85" t="s">
        <v>989</v>
      </c>
      <c r="D167" s="77" t="s">
        <v>426</v>
      </c>
      <c r="E167" s="13">
        <v>44415</v>
      </c>
      <c r="F167" s="75" t="s">
        <v>427</v>
      </c>
      <c r="G167" s="13">
        <v>44418</v>
      </c>
      <c r="H167" s="76" t="s">
        <v>429</v>
      </c>
      <c r="I167" s="15">
        <v>42</v>
      </c>
      <c r="J167" s="15">
        <v>36</v>
      </c>
      <c r="K167" s="15">
        <v>19</v>
      </c>
      <c r="L167" s="15">
        <v>11</v>
      </c>
      <c r="M167" s="80">
        <f t="shared" si="2"/>
        <v>7.1820000000000004</v>
      </c>
      <c r="N167" s="71">
        <v>11</v>
      </c>
      <c r="O167" s="62">
        <v>3000</v>
      </c>
      <c r="P167" s="63">
        <f>Table224523689101112131415161718192021222423456723456[[#This Row],[PEMBULATAN]]*O167</f>
        <v>33000</v>
      </c>
    </row>
    <row r="168" spans="1:16" ht="30.75" customHeight="1" x14ac:dyDescent="0.2">
      <c r="A168" s="90"/>
      <c r="B168" s="74"/>
      <c r="C168" s="85" t="s">
        <v>990</v>
      </c>
      <c r="D168" s="77" t="s">
        <v>426</v>
      </c>
      <c r="E168" s="13">
        <v>44415</v>
      </c>
      <c r="F168" s="75" t="s">
        <v>427</v>
      </c>
      <c r="G168" s="13">
        <v>44418</v>
      </c>
      <c r="H168" s="76" t="s">
        <v>429</v>
      </c>
      <c r="I168" s="15">
        <v>38</v>
      </c>
      <c r="J168" s="15">
        <v>29</v>
      </c>
      <c r="K168" s="15">
        <v>29</v>
      </c>
      <c r="L168" s="15">
        <v>5</v>
      </c>
      <c r="M168" s="80">
        <f t="shared" si="2"/>
        <v>7.9894999999999996</v>
      </c>
      <c r="N168" s="71">
        <v>8</v>
      </c>
      <c r="O168" s="62">
        <v>3000</v>
      </c>
      <c r="P168" s="63">
        <f>Table224523689101112131415161718192021222423456723456[[#This Row],[PEMBULATAN]]*O168</f>
        <v>24000</v>
      </c>
    </row>
    <row r="169" spans="1:16" ht="30.75" customHeight="1" x14ac:dyDescent="0.2">
      <c r="A169" s="90"/>
      <c r="B169" s="74"/>
      <c r="C169" s="85" t="s">
        <v>991</v>
      </c>
      <c r="D169" s="77" t="s">
        <v>426</v>
      </c>
      <c r="E169" s="13">
        <v>44415</v>
      </c>
      <c r="F169" s="75" t="s">
        <v>427</v>
      </c>
      <c r="G169" s="13">
        <v>44418</v>
      </c>
      <c r="H169" s="76" t="s">
        <v>429</v>
      </c>
      <c r="I169" s="15">
        <v>47</v>
      </c>
      <c r="J169" s="15">
        <v>34</v>
      </c>
      <c r="K169" s="15">
        <v>31</v>
      </c>
      <c r="L169" s="15">
        <v>17</v>
      </c>
      <c r="M169" s="80">
        <f t="shared" si="2"/>
        <v>12.384499999999999</v>
      </c>
      <c r="N169" s="71">
        <v>17</v>
      </c>
      <c r="O169" s="62">
        <v>3000</v>
      </c>
      <c r="P169" s="63">
        <f>Table224523689101112131415161718192021222423456723456[[#This Row],[PEMBULATAN]]*O169</f>
        <v>51000</v>
      </c>
    </row>
    <row r="170" spans="1:16" ht="30.75" customHeight="1" x14ac:dyDescent="0.2">
      <c r="A170" s="90"/>
      <c r="B170" s="74"/>
      <c r="C170" s="85" t="s">
        <v>992</v>
      </c>
      <c r="D170" s="77" t="s">
        <v>426</v>
      </c>
      <c r="E170" s="13">
        <v>44415</v>
      </c>
      <c r="F170" s="75" t="s">
        <v>427</v>
      </c>
      <c r="G170" s="13">
        <v>44418</v>
      </c>
      <c r="H170" s="76" t="s">
        <v>429</v>
      </c>
      <c r="I170" s="15">
        <v>124</v>
      </c>
      <c r="J170" s="15">
        <v>19</v>
      </c>
      <c r="K170" s="15">
        <v>8</v>
      </c>
      <c r="L170" s="15">
        <v>1</v>
      </c>
      <c r="M170" s="80">
        <f t="shared" si="2"/>
        <v>4.7119999999999997</v>
      </c>
      <c r="N170" s="71">
        <v>5</v>
      </c>
      <c r="O170" s="62">
        <v>3000</v>
      </c>
      <c r="P170" s="63">
        <f>Table224523689101112131415161718192021222423456723456[[#This Row],[PEMBULATAN]]*O170</f>
        <v>15000</v>
      </c>
    </row>
    <row r="171" spans="1:16" ht="30.75" customHeight="1" x14ac:dyDescent="0.2">
      <c r="A171" s="90"/>
      <c r="B171" s="74"/>
      <c r="C171" s="85" t="s">
        <v>993</v>
      </c>
      <c r="D171" s="77" t="s">
        <v>426</v>
      </c>
      <c r="E171" s="13">
        <v>44415</v>
      </c>
      <c r="F171" s="75" t="s">
        <v>427</v>
      </c>
      <c r="G171" s="13">
        <v>44418</v>
      </c>
      <c r="H171" s="76" t="s">
        <v>429</v>
      </c>
      <c r="I171" s="15">
        <v>97</v>
      </c>
      <c r="J171" s="15">
        <v>19</v>
      </c>
      <c r="K171" s="15">
        <v>3</v>
      </c>
      <c r="L171" s="15">
        <v>1</v>
      </c>
      <c r="M171" s="80">
        <f t="shared" si="2"/>
        <v>1.38225</v>
      </c>
      <c r="N171" s="71">
        <v>2</v>
      </c>
      <c r="O171" s="62">
        <v>3000</v>
      </c>
      <c r="P171" s="63">
        <f>Table224523689101112131415161718192021222423456723456[[#This Row],[PEMBULATAN]]*O171</f>
        <v>6000</v>
      </c>
    </row>
    <row r="172" spans="1:16" ht="30.75" customHeight="1" x14ac:dyDescent="0.2">
      <c r="A172" s="90"/>
      <c r="B172" s="74"/>
      <c r="C172" s="72" t="s">
        <v>994</v>
      </c>
      <c r="D172" s="77" t="s">
        <v>426</v>
      </c>
      <c r="E172" s="13">
        <v>44415</v>
      </c>
      <c r="F172" s="75" t="s">
        <v>427</v>
      </c>
      <c r="G172" s="13">
        <v>44418</v>
      </c>
      <c r="H172" s="76" t="s">
        <v>429</v>
      </c>
      <c r="I172" s="15">
        <v>96</v>
      </c>
      <c r="J172" s="15">
        <v>23</v>
      </c>
      <c r="K172" s="15">
        <v>10</v>
      </c>
      <c r="L172" s="15">
        <v>6</v>
      </c>
      <c r="M172" s="80">
        <f t="shared" si="2"/>
        <v>5.52</v>
      </c>
      <c r="N172" s="71">
        <v>6</v>
      </c>
      <c r="O172" s="62">
        <v>3000</v>
      </c>
      <c r="P172" s="63">
        <f>Table224523689101112131415161718192021222423456723456[[#This Row],[PEMBULATAN]]*O172</f>
        <v>18000</v>
      </c>
    </row>
    <row r="173" spans="1:16" ht="30.75" customHeight="1" x14ac:dyDescent="0.2">
      <c r="A173" s="90"/>
      <c r="B173" s="74"/>
      <c r="C173" s="72" t="s">
        <v>995</v>
      </c>
      <c r="D173" s="77" t="s">
        <v>426</v>
      </c>
      <c r="E173" s="13">
        <v>44415</v>
      </c>
      <c r="F173" s="75" t="s">
        <v>427</v>
      </c>
      <c r="G173" s="13">
        <v>44418</v>
      </c>
      <c r="H173" s="76" t="s">
        <v>429</v>
      </c>
      <c r="I173" s="15">
        <v>31</v>
      </c>
      <c r="J173" s="15">
        <v>25</v>
      </c>
      <c r="K173" s="15">
        <v>33</v>
      </c>
      <c r="L173" s="15">
        <v>8</v>
      </c>
      <c r="M173" s="80">
        <f t="shared" si="2"/>
        <v>6.3937499999999998</v>
      </c>
      <c r="N173" s="71">
        <v>8</v>
      </c>
      <c r="O173" s="62">
        <v>3000</v>
      </c>
      <c r="P173" s="63">
        <f>Table224523689101112131415161718192021222423456723456[[#This Row],[PEMBULATAN]]*O173</f>
        <v>24000</v>
      </c>
    </row>
    <row r="174" spans="1:16" ht="30.75" customHeight="1" x14ac:dyDescent="0.2">
      <c r="A174" s="90"/>
      <c r="B174" s="74"/>
      <c r="C174" s="72" t="s">
        <v>996</v>
      </c>
      <c r="D174" s="77" t="s">
        <v>426</v>
      </c>
      <c r="E174" s="13">
        <v>44415</v>
      </c>
      <c r="F174" s="75" t="s">
        <v>427</v>
      </c>
      <c r="G174" s="13">
        <v>44418</v>
      </c>
      <c r="H174" s="76" t="s">
        <v>429</v>
      </c>
      <c r="I174" s="15">
        <v>141</v>
      </c>
      <c r="J174" s="15">
        <v>40</v>
      </c>
      <c r="K174" s="15">
        <v>33</v>
      </c>
      <c r="L174" s="15">
        <v>5</v>
      </c>
      <c r="M174" s="80">
        <f t="shared" si="2"/>
        <v>46.53</v>
      </c>
      <c r="N174" s="71">
        <v>47</v>
      </c>
      <c r="O174" s="62">
        <v>3000</v>
      </c>
      <c r="P174" s="63">
        <f>Table224523689101112131415161718192021222423456723456[[#This Row],[PEMBULATAN]]*O174</f>
        <v>141000</v>
      </c>
    </row>
    <row r="175" spans="1:16" ht="30.75" customHeight="1" x14ac:dyDescent="0.2">
      <c r="A175" s="90"/>
      <c r="B175" s="74"/>
      <c r="C175" s="72" t="s">
        <v>997</v>
      </c>
      <c r="D175" s="77" t="s">
        <v>426</v>
      </c>
      <c r="E175" s="13">
        <v>44415</v>
      </c>
      <c r="F175" s="75" t="s">
        <v>427</v>
      </c>
      <c r="G175" s="13">
        <v>44418</v>
      </c>
      <c r="H175" s="76" t="s">
        <v>429</v>
      </c>
      <c r="I175" s="15">
        <v>44</v>
      </c>
      <c r="J175" s="15">
        <v>33</v>
      </c>
      <c r="K175" s="15">
        <v>44</v>
      </c>
      <c r="L175" s="15">
        <v>15</v>
      </c>
      <c r="M175" s="80">
        <f t="shared" si="2"/>
        <v>15.972</v>
      </c>
      <c r="N175" s="71">
        <v>16</v>
      </c>
      <c r="O175" s="62">
        <v>3000</v>
      </c>
      <c r="P175" s="63">
        <f>Table224523689101112131415161718192021222423456723456[[#This Row],[PEMBULATAN]]*O175</f>
        <v>48000</v>
      </c>
    </row>
    <row r="176" spans="1:16" ht="30.75" customHeight="1" x14ac:dyDescent="0.2">
      <c r="A176" s="90"/>
      <c r="B176" s="74"/>
      <c r="C176" s="72" t="s">
        <v>998</v>
      </c>
      <c r="D176" s="77" t="s">
        <v>426</v>
      </c>
      <c r="E176" s="13">
        <v>44415</v>
      </c>
      <c r="F176" s="75" t="s">
        <v>427</v>
      </c>
      <c r="G176" s="13">
        <v>44418</v>
      </c>
      <c r="H176" s="76" t="s">
        <v>429</v>
      </c>
      <c r="I176" s="15">
        <v>52</v>
      </c>
      <c r="J176" s="15">
        <v>67</v>
      </c>
      <c r="K176" s="15">
        <v>44</v>
      </c>
      <c r="L176" s="15">
        <v>7</v>
      </c>
      <c r="M176" s="80">
        <f t="shared" si="2"/>
        <v>38.323999999999998</v>
      </c>
      <c r="N176" s="71">
        <v>39</v>
      </c>
      <c r="O176" s="62">
        <v>3000</v>
      </c>
      <c r="P176" s="63">
        <f>Table224523689101112131415161718192021222423456723456[[#This Row],[PEMBULATAN]]*O176</f>
        <v>117000</v>
      </c>
    </row>
    <row r="177" spans="1:16" ht="30.75" customHeight="1" x14ac:dyDescent="0.2">
      <c r="A177" s="90"/>
      <c r="B177" s="74"/>
      <c r="C177" s="72" t="s">
        <v>999</v>
      </c>
      <c r="D177" s="77" t="s">
        <v>426</v>
      </c>
      <c r="E177" s="13">
        <v>44415</v>
      </c>
      <c r="F177" s="75" t="s">
        <v>427</v>
      </c>
      <c r="G177" s="13">
        <v>44418</v>
      </c>
      <c r="H177" s="76" t="s">
        <v>429</v>
      </c>
      <c r="I177" s="15">
        <v>131</v>
      </c>
      <c r="J177" s="15">
        <v>24</v>
      </c>
      <c r="K177" s="15">
        <v>14</v>
      </c>
      <c r="L177" s="15">
        <v>6</v>
      </c>
      <c r="M177" s="80">
        <f t="shared" si="2"/>
        <v>11.004</v>
      </c>
      <c r="N177" s="71">
        <v>11</v>
      </c>
      <c r="O177" s="62">
        <v>3000</v>
      </c>
      <c r="P177" s="63">
        <f>Table224523689101112131415161718192021222423456723456[[#This Row],[PEMBULATAN]]*O177</f>
        <v>33000</v>
      </c>
    </row>
    <row r="178" spans="1:16" ht="30.75" customHeight="1" x14ac:dyDescent="0.2">
      <c r="A178" s="90"/>
      <c r="B178" s="74"/>
      <c r="C178" s="72" t="s">
        <v>1000</v>
      </c>
      <c r="D178" s="77" t="s">
        <v>426</v>
      </c>
      <c r="E178" s="13">
        <v>44415</v>
      </c>
      <c r="F178" s="75" t="s">
        <v>427</v>
      </c>
      <c r="G178" s="13">
        <v>44418</v>
      </c>
      <c r="H178" s="76" t="s">
        <v>429</v>
      </c>
      <c r="I178" s="15">
        <v>74</v>
      </c>
      <c r="J178" s="15">
        <v>17</v>
      </c>
      <c r="K178" s="15">
        <v>24</v>
      </c>
      <c r="L178" s="15">
        <v>3</v>
      </c>
      <c r="M178" s="80">
        <f t="shared" si="2"/>
        <v>7.548</v>
      </c>
      <c r="N178" s="71">
        <v>8</v>
      </c>
      <c r="O178" s="62">
        <v>3000</v>
      </c>
      <c r="P178" s="63">
        <f>Table224523689101112131415161718192021222423456723456[[#This Row],[PEMBULATAN]]*O178</f>
        <v>24000</v>
      </c>
    </row>
    <row r="179" spans="1:16" ht="30.75" customHeight="1" x14ac:dyDescent="0.2">
      <c r="A179" s="90"/>
      <c r="B179" s="74"/>
      <c r="C179" s="72" t="s">
        <v>1001</v>
      </c>
      <c r="D179" s="77" t="s">
        <v>426</v>
      </c>
      <c r="E179" s="13">
        <v>44415</v>
      </c>
      <c r="F179" s="75" t="s">
        <v>427</v>
      </c>
      <c r="G179" s="13">
        <v>44418</v>
      </c>
      <c r="H179" s="76" t="s">
        <v>429</v>
      </c>
      <c r="I179" s="15">
        <v>140</v>
      </c>
      <c r="J179" s="15">
        <v>10</v>
      </c>
      <c r="K179" s="15">
        <v>10</v>
      </c>
      <c r="L179" s="15">
        <v>2</v>
      </c>
      <c r="M179" s="80">
        <f t="shared" si="2"/>
        <v>3.5</v>
      </c>
      <c r="N179" s="71">
        <v>4</v>
      </c>
      <c r="O179" s="62">
        <v>3000</v>
      </c>
      <c r="P179" s="63">
        <f>Table224523689101112131415161718192021222423456723456[[#This Row],[PEMBULATAN]]*O179</f>
        <v>12000</v>
      </c>
    </row>
    <row r="180" spans="1:16" ht="30.75" customHeight="1" x14ac:dyDescent="0.2">
      <c r="A180" s="90"/>
      <c r="B180" s="74"/>
      <c r="C180" s="72" t="s">
        <v>1002</v>
      </c>
      <c r="D180" s="77" t="s">
        <v>426</v>
      </c>
      <c r="E180" s="13">
        <v>44415</v>
      </c>
      <c r="F180" s="75" t="s">
        <v>427</v>
      </c>
      <c r="G180" s="13">
        <v>44418</v>
      </c>
      <c r="H180" s="76" t="s">
        <v>429</v>
      </c>
      <c r="I180" s="15">
        <v>103</v>
      </c>
      <c r="J180" s="15">
        <v>4</v>
      </c>
      <c r="K180" s="15">
        <v>4</v>
      </c>
      <c r="L180" s="15">
        <v>1</v>
      </c>
      <c r="M180" s="80">
        <f t="shared" si="2"/>
        <v>0.41199999999999998</v>
      </c>
      <c r="N180" s="71">
        <v>1</v>
      </c>
      <c r="O180" s="62">
        <v>3000</v>
      </c>
      <c r="P180" s="63">
        <f>Table224523689101112131415161718192021222423456723456[[#This Row],[PEMBULATAN]]*O180</f>
        <v>3000</v>
      </c>
    </row>
    <row r="181" spans="1:16" ht="30.75" customHeight="1" x14ac:dyDescent="0.2">
      <c r="A181" s="90"/>
      <c r="B181" s="74"/>
      <c r="C181" s="72" t="s">
        <v>1003</v>
      </c>
      <c r="D181" s="77" t="s">
        <v>426</v>
      </c>
      <c r="E181" s="13">
        <v>44415</v>
      </c>
      <c r="F181" s="75" t="s">
        <v>427</v>
      </c>
      <c r="G181" s="13">
        <v>44418</v>
      </c>
      <c r="H181" s="76" t="s">
        <v>429</v>
      </c>
      <c r="I181" s="15">
        <v>95</v>
      </c>
      <c r="J181" s="15">
        <v>15</v>
      </c>
      <c r="K181" s="15">
        <v>15</v>
      </c>
      <c r="L181" s="15">
        <v>17</v>
      </c>
      <c r="M181" s="80">
        <f t="shared" si="2"/>
        <v>5.34375</v>
      </c>
      <c r="N181" s="71">
        <v>17</v>
      </c>
      <c r="O181" s="62">
        <v>3000</v>
      </c>
      <c r="P181" s="63">
        <f>Table224523689101112131415161718192021222423456723456[[#This Row],[PEMBULATAN]]*O181</f>
        <v>51000</v>
      </c>
    </row>
    <row r="182" spans="1:16" ht="30.75" customHeight="1" x14ac:dyDescent="0.2">
      <c r="A182" s="90"/>
      <c r="B182" s="74"/>
      <c r="C182" s="72" t="s">
        <v>1004</v>
      </c>
      <c r="D182" s="77" t="s">
        <v>426</v>
      </c>
      <c r="E182" s="13">
        <v>44415</v>
      </c>
      <c r="F182" s="75" t="s">
        <v>427</v>
      </c>
      <c r="G182" s="13">
        <v>44418</v>
      </c>
      <c r="H182" s="76" t="s">
        <v>429</v>
      </c>
      <c r="I182" s="15">
        <v>77</v>
      </c>
      <c r="J182" s="15">
        <v>42</v>
      </c>
      <c r="K182" s="15">
        <v>42</v>
      </c>
      <c r="L182" s="15">
        <v>25</v>
      </c>
      <c r="M182" s="80">
        <f t="shared" si="2"/>
        <v>33.957000000000001</v>
      </c>
      <c r="N182" s="71">
        <v>34</v>
      </c>
      <c r="O182" s="62">
        <v>3000</v>
      </c>
      <c r="P182" s="63">
        <f>Table224523689101112131415161718192021222423456723456[[#This Row],[PEMBULATAN]]*O182</f>
        <v>102000</v>
      </c>
    </row>
    <row r="183" spans="1:16" ht="30.75" customHeight="1" x14ac:dyDescent="0.2">
      <c r="A183" s="90"/>
      <c r="B183" s="74"/>
      <c r="C183" s="72" t="s">
        <v>1005</v>
      </c>
      <c r="D183" s="77" t="s">
        <v>426</v>
      </c>
      <c r="E183" s="13">
        <v>44415</v>
      </c>
      <c r="F183" s="75" t="s">
        <v>427</v>
      </c>
      <c r="G183" s="13">
        <v>44418</v>
      </c>
      <c r="H183" s="76" t="s">
        <v>429</v>
      </c>
      <c r="I183" s="15">
        <v>62</v>
      </c>
      <c r="J183" s="15">
        <v>48</v>
      </c>
      <c r="K183" s="15">
        <v>42</v>
      </c>
      <c r="L183" s="15">
        <v>7</v>
      </c>
      <c r="M183" s="80">
        <f t="shared" si="2"/>
        <v>31.248000000000001</v>
      </c>
      <c r="N183" s="71">
        <v>31</v>
      </c>
      <c r="O183" s="62">
        <v>3000</v>
      </c>
      <c r="P183" s="63">
        <f>Table224523689101112131415161718192021222423456723456[[#This Row],[PEMBULATAN]]*O183</f>
        <v>93000</v>
      </c>
    </row>
    <row r="184" spans="1:16" ht="30.75" customHeight="1" x14ac:dyDescent="0.2">
      <c r="A184" s="90"/>
      <c r="B184" s="74"/>
      <c r="C184" s="72" t="s">
        <v>1006</v>
      </c>
      <c r="D184" s="77" t="s">
        <v>426</v>
      </c>
      <c r="E184" s="13">
        <v>44415</v>
      </c>
      <c r="F184" s="75" t="s">
        <v>427</v>
      </c>
      <c r="G184" s="13">
        <v>44418</v>
      </c>
      <c r="H184" s="76" t="s">
        <v>429</v>
      </c>
      <c r="I184" s="15">
        <v>114</v>
      </c>
      <c r="J184" s="15">
        <v>58</v>
      </c>
      <c r="K184" s="15">
        <v>20</v>
      </c>
      <c r="L184" s="15">
        <v>13</v>
      </c>
      <c r="M184" s="80">
        <f t="shared" si="2"/>
        <v>33.06</v>
      </c>
      <c r="N184" s="71">
        <v>33</v>
      </c>
      <c r="O184" s="62">
        <v>3000</v>
      </c>
      <c r="P184" s="63">
        <f>Table224523689101112131415161718192021222423456723456[[#This Row],[PEMBULATAN]]*O184</f>
        <v>99000</v>
      </c>
    </row>
    <row r="185" spans="1:16" ht="30.75" customHeight="1" x14ac:dyDescent="0.2">
      <c r="A185" s="90"/>
      <c r="B185" s="74"/>
      <c r="C185" s="72" t="s">
        <v>1007</v>
      </c>
      <c r="D185" s="77" t="s">
        <v>426</v>
      </c>
      <c r="E185" s="13">
        <v>44415</v>
      </c>
      <c r="F185" s="75" t="s">
        <v>427</v>
      </c>
      <c r="G185" s="13">
        <v>44418</v>
      </c>
      <c r="H185" s="76" t="s">
        <v>429</v>
      </c>
      <c r="I185" s="15">
        <v>75</v>
      </c>
      <c r="J185" s="15">
        <v>53</v>
      </c>
      <c r="K185" s="15">
        <v>23</v>
      </c>
      <c r="L185" s="15">
        <v>2</v>
      </c>
      <c r="M185" s="80">
        <f t="shared" si="2"/>
        <v>22.856249999999999</v>
      </c>
      <c r="N185" s="71">
        <v>23</v>
      </c>
      <c r="O185" s="62">
        <v>3000</v>
      </c>
      <c r="P185" s="63">
        <f>Table224523689101112131415161718192021222423456723456[[#This Row],[PEMBULATAN]]*O185</f>
        <v>69000</v>
      </c>
    </row>
    <row r="186" spans="1:16" ht="30.75" customHeight="1" x14ac:dyDescent="0.2">
      <c r="A186" s="90"/>
      <c r="B186" s="74"/>
      <c r="C186" s="72" t="s">
        <v>1008</v>
      </c>
      <c r="D186" s="77" t="s">
        <v>426</v>
      </c>
      <c r="E186" s="13">
        <v>44415</v>
      </c>
      <c r="F186" s="75" t="s">
        <v>427</v>
      </c>
      <c r="G186" s="13">
        <v>44418</v>
      </c>
      <c r="H186" s="76" t="s">
        <v>429</v>
      </c>
      <c r="I186" s="15">
        <v>54</v>
      </c>
      <c r="J186" s="15">
        <v>42</v>
      </c>
      <c r="K186" s="15">
        <v>14</v>
      </c>
      <c r="L186" s="15">
        <v>1</v>
      </c>
      <c r="M186" s="80">
        <f t="shared" si="2"/>
        <v>7.9379999999999997</v>
      </c>
      <c r="N186" s="71">
        <v>8</v>
      </c>
      <c r="O186" s="62">
        <v>3000</v>
      </c>
      <c r="P186" s="63">
        <f>Table224523689101112131415161718192021222423456723456[[#This Row],[PEMBULATAN]]*O186</f>
        <v>24000</v>
      </c>
    </row>
    <row r="187" spans="1:16" ht="30.75" customHeight="1" x14ac:dyDescent="0.2">
      <c r="A187" s="90"/>
      <c r="B187" s="74"/>
      <c r="C187" s="72" t="s">
        <v>1009</v>
      </c>
      <c r="D187" s="77" t="s">
        <v>426</v>
      </c>
      <c r="E187" s="13">
        <v>44415</v>
      </c>
      <c r="F187" s="75" t="s">
        <v>427</v>
      </c>
      <c r="G187" s="13">
        <v>44418</v>
      </c>
      <c r="H187" s="76" t="s">
        <v>429</v>
      </c>
      <c r="I187" s="15">
        <v>82</v>
      </c>
      <c r="J187" s="15">
        <v>56</v>
      </c>
      <c r="K187" s="15">
        <v>33</v>
      </c>
      <c r="L187" s="15">
        <v>29</v>
      </c>
      <c r="M187" s="80">
        <f t="shared" si="2"/>
        <v>37.884</v>
      </c>
      <c r="N187" s="71">
        <v>38</v>
      </c>
      <c r="O187" s="62">
        <v>3000</v>
      </c>
      <c r="P187" s="63">
        <f>Table224523689101112131415161718192021222423456723456[[#This Row],[PEMBULATAN]]*O187</f>
        <v>114000</v>
      </c>
    </row>
    <row r="188" spans="1:16" ht="30.75" customHeight="1" x14ac:dyDescent="0.2">
      <c r="A188" s="90"/>
      <c r="B188" s="74"/>
      <c r="C188" s="72" t="s">
        <v>1010</v>
      </c>
      <c r="D188" s="77" t="s">
        <v>426</v>
      </c>
      <c r="E188" s="13">
        <v>44415</v>
      </c>
      <c r="F188" s="75" t="s">
        <v>427</v>
      </c>
      <c r="G188" s="13">
        <v>44418</v>
      </c>
      <c r="H188" s="76" t="s">
        <v>429</v>
      </c>
      <c r="I188" s="15">
        <v>67</v>
      </c>
      <c r="J188" s="15">
        <v>40</v>
      </c>
      <c r="K188" s="15">
        <v>27</v>
      </c>
      <c r="L188" s="15">
        <v>12</v>
      </c>
      <c r="M188" s="80">
        <f t="shared" si="2"/>
        <v>18.09</v>
      </c>
      <c r="N188" s="71">
        <v>18</v>
      </c>
      <c r="O188" s="62">
        <v>3000</v>
      </c>
      <c r="P188" s="63">
        <f>Table224523689101112131415161718192021222423456723456[[#This Row],[PEMBULATAN]]*O188</f>
        <v>54000</v>
      </c>
    </row>
    <row r="189" spans="1:16" ht="30.75" customHeight="1" x14ac:dyDescent="0.2">
      <c r="A189" s="90"/>
      <c r="B189" s="74"/>
      <c r="C189" s="72" t="s">
        <v>1011</v>
      </c>
      <c r="D189" s="77" t="s">
        <v>426</v>
      </c>
      <c r="E189" s="13">
        <v>44415</v>
      </c>
      <c r="F189" s="75" t="s">
        <v>427</v>
      </c>
      <c r="G189" s="13">
        <v>44418</v>
      </c>
      <c r="H189" s="76" t="s">
        <v>429</v>
      </c>
      <c r="I189" s="15">
        <v>53</v>
      </c>
      <c r="J189" s="15">
        <v>35</v>
      </c>
      <c r="K189" s="15">
        <v>55</v>
      </c>
      <c r="L189" s="15">
        <v>30</v>
      </c>
      <c r="M189" s="80">
        <f t="shared" si="2"/>
        <v>25.506250000000001</v>
      </c>
      <c r="N189" s="71">
        <v>30</v>
      </c>
      <c r="O189" s="62">
        <v>3000</v>
      </c>
      <c r="P189" s="63">
        <f>Table224523689101112131415161718192021222423456723456[[#This Row],[PEMBULATAN]]*O189</f>
        <v>90000</v>
      </c>
    </row>
    <row r="190" spans="1:16" ht="30.75" customHeight="1" x14ac:dyDescent="0.2">
      <c r="A190" s="90"/>
      <c r="B190" s="74"/>
      <c r="C190" s="72" t="s">
        <v>1012</v>
      </c>
      <c r="D190" s="77" t="s">
        <v>426</v>
      </c>
      <c r="E190" s="13">
        <v>44415</v>
      </c>
      <c r="F190" s="75" t="s">
        <v>427</v>
      </c>
      <c r="G190" s="13">
        <v>44418</v>
      </c>
      <c r="H190" s="76" t="s">
        <v>429</v>
      </c>
      <c r="I190" s="15">
        <v>52</v>
      </c>
      <c r="J190" s="15">
        <v>62</v>
      </c>
      <c r="K190" s="15">
        <v>42</v>
      </c>
      <c r="L190" s="15">
        <v>16</v>
      </c>
      <c r="M190" s="80">
        <f t="shared" si="2"/>
        <v>33.851999999999997</v>
      </c>
      <c r="N190" s="71">
        <v>34</v>
      </c>
      <c r="O190" s="62">
        <v>3000</v>
      </c>
      <c r="P190" s="63">
        <f>Table224523689101112131415161718192021222423456723456[[#This Row],[PEMBULATAN]]*O190</f>
        <v>102000</v>
      </c>
    </row>
    <row r="191" spans="1:16" ht="30.75" customHeight="1" x14ac:dyDescent="0.2">
      <c r="A191" s="90"/>
      <c r="B191" s="74"/>
      <c r="C191" s="72" t="s">
        <v>1013</v>
      </c>
      <c r="D191" s="77" t="s">
        <v>426</v>
      </c>
      <c r="E191" s="13">
        <v>44415</v>
      </c>
      <c r="F191" s="75" t="s">
        <v>427</v>
      </c>
      <c r="G191" s="13">
        <v>44418</v>
      </c>
      <c r="H191" s="76" t="s">
        <v>429</v>
      </c>
      <c r="I191" s="15">
        <v>70</v>
      </c>
      <c r="J191" s="15">
        <v>40</v>
      </c>
      <c r="K191" s="15">
        <v>24</v>
      </c>
      <c r="L191" s="15">
        <v>14</v>
      </c>
      <c r="M191" s="80">
        <f t="shared" si="2"/>
        <v>16.8</v>
      </c>
      <c r="N191" s="71">
        <v>17</v>
      </c>
      <c r="O191" s="62">
        <v>3000</v>
      </c>
      <c r="P191" s="63">
        <f>Table224523689101112131415161718192021222423456723456[[#This Row],[PEMBULATAN]]*O191</f>
        <v>51000</v>
      </c>
    </row>
    <row r="192" spans="1:16" ht="30.75" customHeight="1" x14ac:dyDescent="0.2">
      <c r="A192" s="90"/>
      <c r="B192" s="74"/>
      <c r="C192" s="72" t="s">
        <v>1014</v>
      </c>
      <c r="D192" s="77" t="s">
        <v>426</v>
      </c>
      <c r="E192" s="13">
        <v>44415</v>
      </c>
      <c r="F192" s="75" t="s">
        <v>427</v>
      </c>
      <c r="G192" s="13">
        <v>44418</v>
      </c>
      <c r="H192" s="76" t="s">
        <v>429</v>
      </c>
      <c r="I192" s="15">
        <v>111</v>
      </c>
      <c r="J192" s="15">
        <v>51</v>
      </c>
      <c r="K192" s="15">
        <v>16</v>
      </c>
      <c r="L192" s="15">
        <v>5</v>
      </c>
      <c r="M192" s="80">
        <f t="shared" si="2"/>
        <v>22.643999999999998</v>
      </c>
      <c r="N192" s="71">
        <v>23</v>
      </c>
      <c r="O192" s="62">
        <v>3000</v>
      </c>
      <c r="P192" s="63">
        <f>Table224523689101112131415161718192021222423456723456[[#This Row],[PEMBULATAN]]*O192</f>
        <v>69000</v>
      </c>
    </row>
    <row r="193" spans="1:16" ht="30.75" customHeight="1" x14ac:dyDescent="0.2">
      <c r="A193" s="90"/>
      <c r="B193" s="74"/>
      <c r="C193" s="72" t="s">
        <v>1015</v>
      </c>
      <c r="D193" s="77" t="s">
        <v>426</v>
      </c>
      <c r="E193" s="13">
        <v>44415</v>
      </c>
      <c r="F193" s="75" t="s">
        <v>427</v>
      </c>
      <c r="G193" s="13">
        <v>44418</v>
      </c>
      <c r="H193" s="76" t="s">
        <v>429</v>
      </c>
      <c r="I193" s="15">
        <v>53</v>
      </c>
      <c r="J193" s="15">
        <v>32</v>
      </c>
      <c r="K193" s="15">
        <v>24</v>
      </c>
      <c r="L193" s="15">
        <v>17</v>
      </c>
      <c r="M193" s="80">
        <f t="shared" si="2"/>
        <v>10.176</v>
      </c>
      <c r="N193" s="71">
        <v>17</v>
      </c>
      <c r="O193" s="62">
        <v>3000</v>
      </c>
      <c r="P193" s="63">
        <f>Table224523689101112131415161718192021222423456723456[[#This Row],[PEMBULATAN]]*O193</f>
        <v>51000</v>
      </c>
    </row>
    <row r="194" spans="1:16" ht="30.75" customHeight="1" x14ac:dyDescent="0.2">
      <c r="A194" s="90"/>
      <c r="B194" s="74"/>
      <c r="C194" s="72" t="s">
        <v>1016</v>
      </c>
      <c r="D194" s="77" t="s">
        <v>426</v>
      </c>
      <c r="E194" s="13">
        <v>44415</v>
      </c>
      <c r="F194" s="75" t="s">
        <v>427</v>
      </c>
      <c r="G194" s="13">
        <v>44418</v>
      </c>
      <c r="H194" s="76" t="s">
        <v>429</v>
      </c>
      <c r="I194" s="15">
        <v>42</v>
      </c>
      <c r="J194" s="15">
        <v>19</v>
      </c>
      <c r="K194" s="15">
        <v>34</v>
      </c>
      <c r="L194" s="15">
        <v>11</v>
      </c>
      <c r="M194" s="80">
        <f t="shared" si="2"/>
        <v>6.7830000000000004</v>
      </c>
      <c r="N194" s="71">
        <v>11</v>
      </c>
      <c r="O194" s="62">
        <v>3000</v>
      </c>
      <c r="P194" s="63">
        <f>Table224523689101112131415161718192021222423456723456[[#This Row],[PEMBULATAN]]*O194</f>
        <v>33000</v>
      </c>
    </row>
    <row r="195" spans="1:16" ht="30.75" customHeight="1" x14ac:dyDescent="0.2">
      <c r="A195" s="90"/>
      <c r="B195" s="74"/>
      <c r="C195" s="72" t="s">
        <v>1017</v>
      </c>
      <c r="D195" s="77" t="s">
        <v>426</v>
      </c>
      <c r="E195" s="13">
        <v>44415</v>
      </c>
      <c r="F195" s="75" t="s">
        <v>427</v>
      </c>
      <c r="G195" s="13">
        <v>44418</v>
      </c>
      <c r="H195" s="76" t="s">
        <v>429</v>
      </c>
      <c r="I195" s="15">
        <v>54</v>
      </c>
      <c r="J195" s="15">
        <v>35</v>
      </c>
      <c r="K195" s="15">
        <v>24</v>
      </c>
      <c r="L195" s="15">
        <v>30</v>
      </c>
      <c r="M195" s="80">
        <f t="shared" ref="M195:M212" si="3">I195*J195*K195/4000</f>
        <v>11.34</v>
      </c>
      <c r="N195" s="71">
        <v>30</v>
      </c>
      <c r="O195" s="62">
        <v>3000</v>
      </c>
      <c r="P195" s="63">
        <f>Table224523689101112131415161718192021222423456723456[[#This Row],[PEMBULATAN]]*O195</f>
        <v>90000</v>
      </c>
    </row>
    <row r="196" spans="1:16" ht="30.75" customHeight="1" x14ac:dyDescent="0.2">
      <c r="A196" s="90"/>
      <c r="B196" s="74"/>
      <c r="C196" s="72" t="s">
        <v>1018</v>
      </c>
      <c r="D196" s="77" t="s">
        <v>426</v>
      </c>
      <c r="E196" s="13">
        <v>44415</v>
      </c>
      <c r="F196" s="75" t="s">
        <v>427</v>
      </c>
      <c r="G196" s="13">
        <v>44418</v>
      </c>
      <c r="H196" s="76" t="s">
        <v>429</v>
      </c>
      <c r="I196" s="15">
        <v>48</v>
      </c>
      <c r="J196" s="15">
        <v>54</v>
      </c>
      <c r="K196" s="15">
        <v>50</v>
      </c>
      <c r="L196" s="15">
        <v>14</v>
      </c>
      <c r="M196" s="80">
        <f t="shared" si="3"/>
        <v>32.4</v>
      </c>
      <c r="N196" s="71">
        <v>33</v>
      </c>
      <c r="O196" s="62">
        <v>3000</v>
      </c>
      <c r="P196" s="63">
        <f>Table224523689101112131415161718192021222423456723456[[#This Row],[PEMBULATAN]]*O196</f>
        <v>99000</v>
      </c>
    </row>
    <row r="197" spans="1:16" ht="30.75" customHeight="1" x14ac:dyDescent="0.2">
      <c r="A197" s="90"/>
      <c r="B197" s="74"/>
      <c r="C197" s="72" t="s">
        <v>1019</v>
      </c>
      <c r="D197" s="77" t="s">
        <v>426</v>
      </c>
      <c r="E197" s="13">
        <v>44415</v>
      </c>
      <c r="F197" s="75" t="s">
        <v>427</v>
      </c>
      <c r="G197" s="13">
        <v>44418</v>
      </c>
      <c r="H197" s="76" t="s">
        <v>429</v>
      </c>
      <c r="I197" s="15">
        <v>40</v>
      </c>
      <c r="J197" s="15">
        <v>32</v>
      </c>
      <c r="K197" s="15">
        <v>43</v>
      </c>
      <c r="L197" s="15">
        <v>4</v>
      </c>
      <c r="M197" s="80">
        <f t="shared" si="3"/>
        <v>13.76</v>
      </c>
      <c r="N197" s="71">
        <v>14</v>
      </c>
      <c r="O197" s="62">
        <v>3000</v>
      </c>
      <c r="P197" s="63">
        <f>Table224523689101112131415161718192021222423456723456[[#This Row],[PEMBULATAN]]*O197</f>
        <v>42000</v>
      </c>
    </row>
    <row r="198" spans="1:16" ht="30.75" customHeight="1" x14ac:dyDescent="0.2">
      <c r="A198" s="90"/>
      <c r="B198" s="74"/>
      <c r="C198" s="72" t="s">
        <v>1020</v>
      </c>
      <c r="D198" s="77" t="s">
        <v>426</v>
      </c>
      <c r="E198" s="13">
        <v>44415</v>
      </c>
      <c r="F198" s="75" t="s">
        <v>427</v>
      </c>
      <c r="G198" s="13">
        <v>44418</v>
      </c>
      <c r="H198" s="76" t="s">
        <v>429</v>
      </c>
      <c r="I198" s="15">
        <v>50</v>
      </c>
      <c r="J198" s="15">
        <v>40</v>
      </c>
      <c r="K198" s="15">
        <v>25</v>
      </c>
      <c r="L198" s="15">
        <v>11</v>
      </c>
      <c r="M198" s="80">
        <f t="shared" si="3"/>
        <v>12.5</v>
      </c>
      <c r="N198" s="71">
        <v>13</v>
      </c>
      <c r="O198" s="62">
        <v>3000</v>
      </c>
      <c r="P198" s="63">
        <f>Table224523689101112131415161718192021222423456723456[[#This Row],[PEMBULATAN]]*O198</f>
        <v>39000</v>
      </c>
    </row>
    <row r="199" spans="1:16" ht="30.75" customHeight="1" x14ac:dyDescent="0.2">
      <c r="A199" s="90"/>
      <c r="B199" s="74"/>
      <c r="C199" s="72" t="s">
        <v>1021</v>
      </c>
      <c r="D199" s="77" t="s">
        <v>426</v>
      </c>
      <c r="E199" s="13">
        <v>44415</v>
      </c>
      <c r="F199" s="75" t="s">
        <v>427</v>
      </c>
      <c r="G199" s="13">
        <v>44418</v>
      </c>
      <c r="H199" s="76" t="s">
        <v>429</v>
      </c>
      <c r="I199" s="15">
        <v>70</v>
      </c>
      <c r="J199" s="15">
        <v>50</v>
      </c>
      <c r="K199" s="15">
        <v>33</v>
      </c>
      <c r="L199" s="15">
        <v>12</v>
      </c>
      <c r="M199" s="80">
        <f t="shared" si="3"/>
        <v>28.875</v>
      </c>
      <c r="N199" s="71">
        <v>29</v>
      </c>
      <c r="O199" s="62">
        <v>3000</v>
      </c>
      <c r="P199" s="63">
        <f>Table224523689101112131415161718192021222423456723456[[#This Row],[PEMBULATAN]]*O199</f>
        <v>87000</v>
      </c>
    </row>
    <row r="200" spans="1:16" ht="30.75" customHeight="1" x14ac:dyDescent="0.2">
      <c r="A200" s="90"/>
      <c r="B200" s="74"/>
      <c r="C200" s="72" t="s">
        <v>1022</v>
      </c>
      <c r="D200" s="77" t="s">
        <v>426</v>
      </c>
      <c r="E200" s="13">
        <v>44415</v>
      </c>
      <c r="F200" s="75" t="s">
        <v>427</v>
      </c>
      <c r="G200" s="13">
        <v>44418</v>
      </c>
      <c r="H200" s="76" t="s">
        <v>429</v>
      </c>
      <c r="I200" s="15">
        <v>60</v>
      </c>
      <c r="J200" s="15">
        <v>54</v>
      </c>
      <c r="K200" s="15">
        <v>32</v>
      </c>
      <c r="L200" s="15">
        <v>20</v>
      </c>
      <c r="M200" s="80">
        <f t="shared" si="3"/>
        <v>25.92</v>
      </c>
      <c r="N200" s="71">
        <v>26</v>
      </c>
      <c r="O200" s="62">
        <v>3000</v>
      </c>
      <c r="P200" s="63">
        <f>Table224523689101112131415161718192021222423456723456[[#This Row],[PEMBULATAN]]*O200</f>
        <v>78000</v>
      </c>
    </row>
    <row r="201" spans="1:16" ht="30.75" customHeight="1" x14ac:dyDescent="0.2">
      <c r="A201" s="90"/>
      <c r="B201" s="74"/>
      <c r="C201" s="72" t="s">
        <v>1023</v>
      </c>
      <c r="D201" s="77" t="s">
        <v>426</v>
      </c>
      <c r="E201" s="13">
        <v>44415</v>
      </c>
      <c r="F201" s="75" t="s">
        <v>427</v>
      </c>
      <c r="G201" s="13">
        <v>44418</v>
      </c>
      <c r="H201" s="76" t="s">
        <v>429</v>
      </c>
      <c r="I201" s="15">
        <v>83</v>
      </c>
      <c r="J201" s="15">
        <v>42</v>
      </c>
      <c r="K201" s="15">
        <v>43</v>
      </c>
      <c r="L201" s="15">
        <v>16</v>
      </c>
      <c r="M201" s="80">
        <f t="shared" si="3"/>
        <v>37.474499999999999</v>
      </c>
      <c r="N201" s="71">
        <v>38</v>
      </c>
      <c r="O201" s="62">
        <v>3000</v>
      </c>
      <c r="P201" s="63">
        <f>Table224523689101112131415161718192021222423456723456[[#This Row],[PEMBULATAN]]*O201</f>
        <v>114000</v>
      </c>
    </row>
    <row r="202" spans="1:16" ht="30.75" customHeight="1" x14ac:dyDescent="0.2">
      <c r="A202" s="90"/>
      <c r="B202" s="74"/>
      <c r="C202" s="72" t="s">
        <v>1024</v>
      </c>
      <c r="D202" s="77" t="s">
        <v>426</v>
      </c>
      <c r="E202" s="13">
        <v>44415</v>
      </c>
      <c r="F202" s="75" t="s">
        <v>427</v>
      </c>
      <c r="G202" s="13">
        <v>44418</v>
      </c>
      <c r="H202" s="76" t="s">
        <v>429</v>
      </c>
      <c r="I202" s="15">
        <v>53</v>
      </c>
      <c r="J202" s="15">
        <v>53</v>
      </c>
      <c r="K202" s="15">
        <v>60</v>
      </c>
      <c r="L202" s="15">
        <v>25</v>
      </c>
      <c r="M202" s="80">
        <f t="shared" si="3"/>
        <v>42.134999999999998</v>
      </c>
      <c r="N202" s="71">
        <v>42</v>
      </c>
      <c r="O202" s="62">
        <v>3000</v>
      </c>
      <c r="P202" s="63">
        <f>Table224523689101112131415161718192021222423456723456[[#This Row],[PEMBULATAN]]*O202</f>
        <v>126000</v>
      </c>
    </row>
    <row r="203" spans="1:16" ht="30.75" customHeight="1" x14ac:dyDescent="0.2">
      <c r="A203" s="90"/>
      <c r="B203" s="74"/>
      <c r="C203" s="72" t="s">
        <v>1025</v>
      </c>
      <c r="D203" s="77" t="s">
        <v>426</v>
      </c>
      <c r="E203" s="13">
        <v>44415</v>
      </c>
      <c r="F203" s="75" t="s">
        <v>427</v>
      </c>
      <c r="G203" s="13">
        <v>44418</v>
      </c>
      <c r="H203" s="76" t="s">
        <v>429</v>
      </c>
      <c r="I203" s="15">
        <v>52</v>
      </c>
      <c r="J203" s="15">
        <v>21</v>
      </c>
      <c r="K203" s="15">
        <v>35</v>
      </c>
      <c r="L203" s="15">
        <v>10</v>
      </c>
      <c r="M203" s="80">
        <f t="shared" si="3"/>
        <v>9.5549999999999997</v>
      </c>
      <c r="N203" s="71">
        <v>10</v>
      </c>
      <c r="O203" s="62">
        <v>3000</v>
      </c>
      <c r="P203" s="63">
        <f>Table224523689101112131415161718192021222423456723456[[#This Row],[PEMBULATAN]]*O203</f>
        <v>30000</v>
      </c>
    </row>
    <row r="204" spans="1:16" ht="30.75" customHeight="1" x14ac:dyDescent="0.2">
      <c r="A204" s="90"/>
      <c r="B204" s="74"/>
      <c r="C204" s="72" t="s">
        <v>1026</v>
      </c>
      <c r="D204" s="77" t="s">
        <v>426</v>
      </c>
      <c r="E204" s="13">
        <v>44415</v>
      </c>
      <c r="F204" s="75" t="s">
        <v>427</v>
      </c>
      <c r="G204" s="13">
        <v>44418</v>
      </c>
      <c r="H204" s="76" t="s">
        <v>429</v>
      </c>
      <c r="I204" s="15">
        <v>46</v>
      </c>
      <c r="J204" s="15">
        <v>34</v>
      </c>
      <c r="K204" s="15">
        <v>30</v>
      </c>
      <c r="L204" s="15">
        <v>7</v>
      </c>
      <c r="M204" s="80">
        <f t="shared" si="3"/>
        <v>11.73</v>
      </c>
      <c r="N204" s="71">
        <v>12</v>
      </c>
      <c r="O204" s="62">
        <v>3000</v>
      </c>
      <c r="P204" s="63">
        <f>Table224523689101112131415161718192021222423456723456[[#This Row],[PEMBULATAN]]*O204</f>
        <v>36000</v>
      </c>
    </row>
    <row r="205" spans="1:16" ht="30.75" customHeight="1" x14ac:dyDescent="0.2">
      <c r="A205" s="90"/>
      <c r="B205" s="74"/>
      <c r="C205" s="72" t="s">
        <v>1027</v>
      </c>
      <c r="D205" s="77" t="s">
        <v>426</v>
      </c>
      <c r="E205" s="13">
        <v>44415</v>
      </c>
      <c r="F205" s="75" t="s">
        <v>427</v>
      </c>
      <c r="G205" s="13">
        <v>44418</v>
      </c>
      <c r="H205" s="76" t="s">
        <v>429</v>
      </c>
      <c r="I205" s="15">
        <v>96</v>
      </c>
      <c r="J205" s="15">
        <v>51</v>
      </c>
      <c r="K205" s="15">
        <v>2</v>
      </c>
      <c r="L205" s="15">
        <v>3</v>
      </c>
      <c r="M205" s="80">
        <f t="shared" si="3"/>
        <v>2.448</v>
      </c>
      <c r="N205" s="71">
        <v>3</v>
      </c>
      <c r="O205" s="62">
        <v>3000</v>
      </c>
      <c r="P205" s="63">
        <f>Table224523689101112131415161718192021222423456723456[[#This Row],[PEMBULATAN]]*O205</f>
        <v>9000</v>
      </c>
    </row>
    <row r="206" spans="1:16" ht="30.75" customHeight="1" x14ac:dyDescent="0.2">
      <c r="A206" s="90"/>
      <c r="B206" s="100"/>
      <c r="C206" s="72" t="s">
        <v>1028</v>
      </c>
      <c r="D206" s="77" t="s">
        <v>426</v>
      </c>
      <c r="E206" s="13">
        <v>44415</v>
      </c>
      <c r="F206" s="75" t="s">
        <v>427</v>
      </c>
      <c r="G206" s="13">
        <v>44418</v>
      </c>
      <c r="H206" s="76" t="s">
        <v>429</v>
      </c>
      <c r="I206" s="15">
        <v>128</v>
      </c>
      <c r="J206" s="15">
        <v>53</v>
      </c>
      <c r="K206" s="15">
        <v>9</v>
      </c>
      <c r="L206" s="15">
        <v>9</v>
      </c>
      <c r="M206" s="80">
        <f t="shared" si="3"/>
        <v>15.263999999999999</v>
      </c>
      <c r="N206" s="71">
        <v>15</v>
      </c>
      <c r="O206" s="62">
        <v>3000</v>
      </c>
      <c r="P206" s="63">
        <f>Table224523689101112131415161718192021222423456723456[[#This Row],[PEMBULATAN]]*O206</f>
        <v>45000</v>
      </c>
    </row>
    <row r="207" spans="1:16" ht="30.75" customHeight="1" x14ac:dyDescent="0.2">
      <c r="A207" s="90"/>
      <c r="B207" s="101" t="s">
        <v>1029</v>
      </c>
      <c r="C207" s="72" t="s">
        <v>1030</v>
      </c>
      <c r="D207" s="77" t="s">
        <v>426</v>
      </c>
      <c r="E207" s="13">
        <v>44415</v>
      </c>
      <c r="F207" s="75" t="s">
        <v>427</v>
      </c>
      <c r="G207" s="13">
        <v>44418</v>
      </c>
      <c r="H207" s="76" t="s">
        <v>429</v>
      </c>
      <c r="I207" s="15">
        <v>180</v>
      </c>
      <c r="J207" s="15">
        <v>21</v>
      </c>
      <c r="K207" s="15">
        <v>8</v>
      </c>
      <c r="L207" s="15">
        <v>2</v>
      </c>
      <c r="M207" s="80">
        <f t="shared" si="3"/>
        <v>7.56</v>
      </c>
      <c r="N207" s="71">
        <v>8</v>
      </c>
      <c r="O207" s="62">
        <v>3000</v>
      </c>
      <c r="P207" s="63">
        <f>Table224523689101112131415161718192021222423456723456[[#This Row],[PEMBULATAN]]*O207</f>
        <v>24000</v>
      </c>
    </row>
    <row r="208" spans="1:16" ht="30.75" customHeight="1" x14ac:dyDescent="0.2">
      <c r="A208" s="90"/>
      <c r="B208" s="74" t="s">
        <v>1031</v>
      </c>
      <c r="C208" s="72" t="s">
        <v>1032</v>
      </c>
      <c r="D208" s="77" t="s">
        <v>426</v>
      </c>
      <c r="E208" s="13">
        <v>44415</v>
      </c>
      <c r="F208" s="75" t="s">
        <v>427</v>
      </c>
      <c r="G208" s="13">
        <v>44418</v>
      </c>
      <c r="H208" s="76" t="s">
        <v>429</v>
      </c>
      <c r="I208" s="15">
        <v>70</v>
      </c>
      <c r="J208" s="15">
        <v>53</v>
      </c>
      <c r="K208" s="15">
        <v>31</v>
      </c>
      <c r="L208" s="15">
        <v>16</v>
      </c>
      <c r="M208" s="80">
        <f t="shared" si="3"/>
        <v>28.752500000000001</v>
      </c>
      <c r="N208" s="71">
        <v>29</v>
      </c>
      <c r="O208" s="62">
        <v>3000</v>
      </c>
      <c r="P208" s="63">
        <f>Table224523689101112131415161718192021222423456723456[[#This Row],[PEMBULATAN]]*O208</f>
        <v>87000</v>
      </c>
    </row>
    <row r="209" spans="1:16" ht="30.75" customHeight="1" x14ac:dyDescent="0.2">
      <c r="A209" s="90"/>
      <c r="B209" s="74"/>
      <c r="C209" s="72" t="s">
        <v>1033</v>
      </c>
      <c r="D209" s="77" t="s">
        <v>426</v>
      </c>
      <c r="E209" s="13">
        <v>44415</v>
      </c>
      <c r="F209" s="75" t="s">
        <v>427</v>
      </c>
      <c r="G209" s="13">
        <v>44418</v>
      </c>
      <c r="H209" s="76" t="s">
        <v>429</v>
      </c>
      <c r="I209" s="15">
        <v>62</v>
      </c>
      <c r="J209" s="15">
        <v>54</v>
      </c>
      <c r="K209" s="15">
        <v>30</v>
      </c>
      <c r="L209" s="15">
        <v>10</v>
      </c>
      <c r="M209" s="80">
        <f t="shared" si="3"/>
        <v>25.11</v>
      </c>
      <c r="N209" s="71">
        <v>25</v>
      </c>
      <c r="O209" s="62">
        <v>3000</v>
      </c>
      <c r="P209" s="63">
        <f>Table224523689101112131415161718192021222423456723456[[#This Row],[PEMBULATAN]]*O209</f>
        <v>75000</v>
      </c>
    </row>
    <row r="210" spans="1:16" ht="30.75" customHeight="1" x14ac:dyDescent="0.2">
      <c r="A210" s="90"/>
      <c r="B210" s="74"/>
      <c r="C210" s="72" t="s">
        <v>1034</v>
      </c>
      <c r="D210" s="77" t="s">
        <v>426</v>
      </c>
      <c r="E210" s="13">
        <v>44415</v>
      </c>
      <c r="F210" s="75" t="s">
        <v>427</v>
      </c>
      <c r="G210" s="13">
        <v>44418</v>
      </c>
      <c r="H210" s="76" t="s">
        <v>429</v>
      </c>
      <c r="I210" s="15">
        <v>23</v>
      </c>
      <c r="J210" s="15">
        <v>31</v>
      </c>
      <c r="K210" s="15">
        <v>14</v>
      </c>
      <c r="L210" s="15">
        <v>1</v>
      </c>
      <c r="M210" s="80">
        <f t="shared" si="3"/>
        <v>2.4954999999999998</v>
      </c>
      <c r="N210" s="71">
        <v>3</v>
      </c>
      <c r="O210" s="62">
        <v>3000</v>
      </c>
      <c r="P210" s="63">
        <f>Table224523689101112131415161718192021222423456723456[[#This Row],[PEMBULATAN]]*O210</f>
        <v>9000</v>
      </c>
    </row>
    <row r="211" spans="1:16" ht="30.75" customHeight="1" x14ac:dyDescent="0.2">
      <c r="A211" s="90"/>
      <c r="B211" s="74"/>
      <c r="C211" s="72" t="s">
        <v>1035</v>
      </c>
      <c r="D211" s="77" t="s">
        <v>426</v>
      </c>
      <c r="E211" s="13">
        <v>44415</v>
      </c>
      <c r="F211" s="75" t="s">
        <v>427</v>
      </c>
      <c r="G211" s="13">
        <v>44418</v>
      </c>
      <c r="H211" s="76" t="s">
        <v>429</v>
      </c>
      <c r="I211" s="15">
        <v>83</v>
      </c>
      <c r="J211" s="15">
        <v>60</v>
      </c>
      <c r="K211" s="15">
        <v>14</v>
      </c>
      <c r="L211" s="15">
        <v>12</v>
      </c>
      <c r="M211" s="80">
        <f t="shared" si="3"/>
        <v>17.43</v>
      </c>
      <c r="N211" s="71">
        <v>18</v>
      </c>
      <c r="O211" s="62">
        <v>3000</v>
      </c>
      <c r="P211" s="63">
        <f>Table224523689101112131415161718192021222423456723456[[#This Row],[PEMBULATAN]]*O211</f>
        <v>54000</v>
      </c>
    </row>
    <row r="212" spans="1:16" ht="30.75" customHeight="1" x14ac:dyDescent="0.2">
      <c r="A212" s="90"/>
      <c r="B212" s="74"/>
      <c r="C212" s="72" t="s">
        <v>1036</v>
      </c>
      <c r="D212" s="77" t="s">
        <v>426</v>
      </c>
      <c r="E212" s="13">
        <v>44415</v>
      </c>
      <c r="F212" s="75" t="s">
        <v>427</v>
      </c>
      <c r="G212" s="13">
        <v>44418</v>
      </c>
      <c r="H212" s="76" t="s">
        <v>429</v>
      </c>
      <c r="I212" s="15">
        <v>75</v>
      </c>
      <c r="J212" s="15">
        <v>60</v>
      </c>
      <c r="K212" s="15">
        <v>19</v>
      </c>
      <c r="L212" s="15">
        <v>16</v>
      </c>
      <c r="M212" s="80">
        <f t="shared" si="3"/>
        <v>21.375</v>
      </c>
      <c r="N212" s="71">
        <v>22</v>
      </c>
      <c r="O212" s="62">
        <v>3000</v>
      </c>
      <c r="P212" s="63">
        <f>Table224523689101112131415161718192021222423456723456[[#This Row],[PEMBULATAN]]*O212</f>
        <v>66000</v>
      </c>
    </row>
    <row r="213" spans="1:16" ht="22.5" customHeight="1" x14ac:dyDescent="0.2">
      <c r="A213" s="143" t="s">
        <v>32</v>
      </c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5"/>
      <c r="M213" s="78">
        <f>SUBTOTAL(109,Table224523689101112131415161718192021222423456723456[KG VOLUME])</f>
        <v>6148.1215000000066</v>
      </c>
      <c r="N213" s="66">
        <f>SUM(N3:N212)</f>
        <v>6301</v>
      </c>
      <c r="O213" s="146">
        <f>SUM(P3:P212)</f>
        <v>18903000</v>
      </c>
      <c r="P213" s="147"/>
    </row>
    <row r="214" spans="1:16" ht="22.5" customHeight="1" x14ac:dyDescent="0.2">
      <c r="A214" s="81"/>
      <c r="B214" s="81"/>
      <c r="C214" s="53" t="s">
        <v>3713</v>
      </c>
      <c r="D214" s="81"/>
      <c r="E214" s="81"/>
      <c r="F214" s="81"/>
      <c r="G214" s="81"/>
      <c r="H214" s="81"/>
      <c r="I214" s="81"/>
      <c r="J214" s="81"/>
      <c r="K214" s="81"/>
      <c r="L214" s="81"/>
      <c r="M214" s="82"/>
      <c r="N214" s="84" t="s">
        <v>53</v>
      </c>
      <c r="O214" s="83"/>
      <c r="P214" s="83">
        <f>O213*10%</f>
        <v>1890300</v>
      </c>
    </row>
    <row r="215" spans="1:16" x14ac:dyDescent="0.2">
      <c r="A215" s="11"/>
      <c r="B215" s="54" t="s">
        <v>46</v>
      </c>
      <c r="C215" s="2" t="s">
        <v>3714</v>
      </c>
      <c r="D215" s="55" t="s">
        <v>47</v>
      </c>
      <c r="H215" s="61"/>
      <c r="N215" s="60" t="s">
        <v>33</v>
      </c>
      <c r="P215" s="67">
        <f>O213*1%</f>
        <v>189030</v>
      </c>
    </row>
    <row r="216" spans="1:16" x14ac:dyDescent="0.2">
      <c r="A216" s="11"/>
      <c r="C216" s="2" t="s">
        <v>3715</v>
      </c>
      <c r="H216" s="61"/>
      <c r="N216" s="60" t="s">
        <v>34</v>
      </c>
      <c r="P216" s="69">
        <v>0</v>
      </c>
    </row>
    <row r="217" spans="1:16" ht="15.75" thickBot="1" x14ac:dyDescent="0.25">
      <c r="A217" s="11"/>
      <c r="C217" s="2" t="s">
        <v>3402</v>
      </c>
      <c r="H217" s="61"/>
      <c r="N217" s="60" t="s">
        <v>35</v>
      </c>
      <c r="P217" s="69">
        <v>0</v>
      </c>
    </row>
    <row r="218" spans="1:16" x14ac:dyDescent="0.2">
      <c r="A218" s="11"/>
      <c r="C218" s="53" t="s">
        <v>3716</v>
      </c>
      <c r="H218" s="61"/>
      <c r="N218" s="64" t="s">
        <v>36</v>
      </c>
      <c r="O218" s="65"/>
      <c r="P218" s="68">
        <f>O213-P214+P215</f>
        <v>17201730</v>
      </c>
    </row>
    <row r="219" spans="1:16" x14ac:dyDescent="0.2">
      <c r="B219" s="54"/>
      <c r="C219" s="2" t="s">
        <v>3399</v>
      </c>
      <c r="D219" s="55"/>
    </row>
    <row r="220" spans="1:16" x14ac:dyDescent="0.2">
      <c r="C220" s="2" t="s">
        <v>3717</v>
      </c>
    </row>
    <row r="221" spans="1:16" x14ac:dyDescent="0.2">
      <c r="A221" s="11"/>
      <c r="C221" s="2" t="s">
        <v>3383</v>
      </c>
      <c r="H221" s="61"/>
      <c r="P221" s="70"/>
    </row>
    <row r="222" spans="1:16" x14ac:dyDescent="0.2">
      <c r="A222" s="11"/>
      <c r="C222" s="2" t="s">
        <v>3393</v>
      </c>
      <c r="H222" s="61"/>
      <c r="O222" s="56"/>
      <c r="P222" s="70"/>
    </row>
    <row r="223" spans="1:16" s="3" customFormat="1" x14ac:dyDescent="0.25">
      <c r="A223" s="11"/>
      <c r="B223" s="2"/>
      <c r="C223" s="2" t="s">
        <v>3394</v>
      </c>
      <c r="E223" s="12"/>
      <c r="H223" s="61"/>
      <c r="N223" s="14"/>
      <c r="O223" s="14"/>
      <c r="P223" s="14"/>
    </row>
    <row r="224" spans="1:16" s="3" customFormat="1" x14ac:dyDescent="0.25">
      <c r="A224" s="11"/>
      <c r="B224" s="2"/>
      <c r="C224" s="2" t="s">
        <v>3382</v>
      </c>
      <c r="E224" s="12"/>
      <c r="H224" s="61"/>
      <c r="N224" s="14"/>
      <c r="O224" s="14"/>
      <c r="P224" s="14"/>
    </row>
    <row r="225" spans="1:16" s="3" customFormat="1" x14ac:dyDescent="0.25">
      <c r="A225" s="11"/>
      <c r="B225" s="2"/>
      <c r="C225" s="2" t="s">
        <v>3371</v>
      </c>
      <c r="E225" s="12"/>
      <c r="H225" s="61"/>
      <c r="N225" s="14"/>
      <c r="O225" s="14"/>
      <c r="P225" s="14"/>
    </row>
    <row r="226" spans="1:16" s="3" customFormat="1" x14ac:dyDescent="0.25">
      <c r="A226" s="11"/>
      <c r="B226" s="2"/>
      <c r="C226" s="2" t="s">
        <v>3362</v>
      </c>
      <c r="E226" s="12"/>
      <c r="H226" s="61"/>
      <c r="N226" s="14"/>
      <c r="O226" s="14"/>
      <c r="P226" s="14"/>
    </row>
    <row r="227" spans="1:16" s="3" customFormat="1" x14ac:dyDescent="0.25">
      <c r="A227" s="11"/>
      <c r="B227" s="2"/>
      <c r="C227" s="2" t="s">
        <v>3374</v>
      </c>
      <c r="E227" s="12"/>
      <c r="H227" s="61"/>
      <c r="N227" s="14"/>
      <c r="O227" s="14"/>
      <c r="P227" s="14"/>
    </row>
    <row r="228" spans="1:16" s="3" customFormat="1" x14ac:dyDescent="0.25">
      <c r="A228" s="11"/>
      <c r="B228" s="2"/>
      <c r="C228" s="2" t="s">
        <v>3375</v>
      </c>
      <c r="E228" s="12"/>
      <c r="H228" s="61"/>
      <c r="N228" s="14"/>
      <c r="O228" s="14"/>
      <c r="P228" s="14"/>
    </row>
    <row r="229" spans="1:16" s="3" customFormat="1" x14ac:dyDescent="0.25">
      <c r="A229" s="11"/>
      <c r="B229" s="2"/>
      <c r="C229" s="2" t="s">
        <v>3373</v>
      </c>
      <c r="E229" s="12"/>
      <c r="H229" s="61"/>
      <c r="N229" s="14"/>
      <c r="O229" s="14"/>
      <c r="P229" s="14"/>
    </row>
    <row r="230" spans="1:16" s="3" customFormat="1" x14ac:dyDescent="0.25">
      <c r="A230" s="11"/>
      <c r="B230" s="2"/>
      <c r="C230" s="2" t="s">
        <v>3350</v>
      </c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 t="s">
        <v>3359</v>
      </c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 t="s">
        <v>3366</v>
      </c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 t="s">
        <v>3368</v>
      </c>
      <c r="E233" s="12"/>
      <c r="H233" s="61"/>
      <c r="N233" s="14"/>
      <c r="O233" s="14"/>
      <c r="P233" s="14"/>
    </row>
    <row r="234" spans="1:16" s="3" customFormat="1" x14ac:dyDescent="0.25">
      <c r="A234" s="11"/>
      <c r="B234" s="2"/>
      <c r="C234" s="2" t="s">
        <v>3352</v>
      </c>
      <c r="E234" s="12"/>
      <c r="H234" s="61"/>
      <c r="N234" s="14"/>
      <c r="O234" s="14"/>
      <c r="P234" s="14"/>
    </row>
    <row r="235" spans="1:16" x14ac:dyDescent="0.2">
      <c r="C235" s="2" t="s">
        <v>3358</v>
      </c>
    </row>
    <row r="236" spans="1:16" x14ac:dyDescent="0.2">
      <c r="C236" s="2" t="s">
        <v>3367</v>
      </c>
    </row>
    <row r="237" spans="1:16" x14ac:dyDescent="0.2">
      <c r="C237" s="2" t="s">
        <v>3348</v>
      </c>
    </row>
    <row r="238" spans="1:16" x14ac:dyDescent="0.2">
      <c r="C238" s="2" t="s">
        <v>3341</v>
      </c>
    </row>
    <row r="239" spans="1:16" x14ac:dyDescent="0.2">
      <c r="C239" s="2" t="s">
        <v>3345</v>
      </c>
    </row>
    <row r="240" spans="1:16" x14ac:dyDescent="0.2">
      <c r="C240" s="2" t="s">
        <v>3322</v>
      </c>
    </row>
    <row r="241" spans="3:3" x14ac:dyDescent="0.2">
      <c r="C241" s="2" t="s">
        <v>3320</v>
      </c>
    </row>
    <row r="242" spans="3:3" x14ac:dyDescent="0.2">
      <c r="C242" s="2" t="s">
        <v>3306</v>
      </c>
    </row>
    <row r="243" spans="3:3" x14ac:dyDescent="0.2">
      <c r="C243" s="2" t="s">
        <v>3299</v>
      </c>
    </row>
    <row r="244" spans="3:3" x14ac:dyDescent="0.2">
      <c r="C244" s="2" t="s">
        <v>3280</v>
      </c>
    </row>
    <row r="245" spans="3:3" x14ac:dyDescent="0.2">
      <c r="C245" s="2" t="s">
        <v>3302</v>
      </c>
    </row>
    <row r="246" spans="3:3" x14ac:dyDescent="0.2">
      <c r="C246" s="2" t="s">
        <v>3333</v>
      </c>
    </row>
    <row r="247" spans="3:3" x14ac:dyDescent="0.2">
      <c r="C247" s="2" t="s">
        <v>3298</v>
      </c>
    </row>
    <row r="248" spans="3:3" x14ac:dyDescent="0.2">
      <c r="C248" s="2" t="s">
        <v>3301</v>
      </c>
    </row>
    <row r="249" spans="3:3" x14ac:dyDescent="0.2">
      <c r="C249" s="2" t="s">
        <v>3379</v>
      </c>
    </row>
    <row r="250" spans="3:3" x14ac:dyDescent="0.2">
      <c r="C250" s="2" t="s">
        <v>3365</v>
      </c>
    </row>
    <row r="251" spans="3:3" x14ac:dyDescent="0.2">
      <c r="C251" s="2" t="s">
        <v>3356</v>
      </c>
    </row>
    <row r="252" spans="3:3" x14ac:dyDescent="0.2">
      <c r="C252" s="2" t="s">
        <v>3346</v>
      </c>
    </row>
    <row r="253" spans="3:3" x14ac:dyDescent="0.2">
      <c r="C253" s="2" t="s">
        <v>3335</v>
      </c>
    </row>
    <row r="254" spans="3:3" x14ac:dyDescent="0.2">
      <c r="C254" s="2" t="s">
        <v>3384</v>
      </c>
    </row>
    <row r="255" spans="3:3" x14ac:dyDescent="0.2">
      <c r="C255" s="2" t="s">
        <v>3339</v>
      </c>
    </row>
    <row r="256" spans="3:3" x14ac:dyDescent="0.2">
      <c r="C256" s="2" t="s">
        <v>3327</v>
      </c>
    </row>
    <row r="257" spans="3:3" x14ac:dyDescent="0.2">
      <c r="C257" s="2" t="s">
        <v>3386</v>
      </c>
    </row>
    <row r="258" spans="3:3" x14ac:dyDescent="0.2">
      <c r="C258" s="2" t="s">
        <v>3318</v>
      </c>
    </row>
    <row r="259" spans="3:3" x14ac:dyDescent="0.2">
      <c r="C259" s="2" t="s">
        <v>3325</v>
      </c>
    </row>
    <row r="260" spans="3:3" x14ac:dyDescent="0.2">
      <c r="C260" s="2" t="s">
        <v>3309</v>
      </c>
    </row>
    <row r="261" spans="3:3" x14ac:dyDescent="0.2">
      <c r="C261" s="2" t="s">
        <v>3314</v>
      </c>
    </row>
    <row r="262" spans="3:3" x14ac:dyDescent="0.2">
      <c r="C262" s="2" t="s">
        <v>3290</v>
      </c>
    </row>
    <row r="263" spans="3:3" x14ac:dyDescent="0.2">
      <c r="C263" s="2" t="s">
        <v>3268</v>
      </c>
    </row>
    <row r="264" spans="3:3" x14ac:dyDescent="0.2">
      <c r="C264" s="2" t="s">
        <v>3288</v>
      </c>
    </row>
    <row r="265" spans="3:3" x14ac:dyDescent="0.2">
      <c r="C265" s="2" t="s">
        <v>3287</v>
      </c>
    </row>
    <row r="266" spans="3:3" x14ac:dyDescent="0.2">
      <c r="C266" s="2" t="s">
        <v>3261</v>
      </c>
    </row>
    <row r="267" spans="3:3" x14ac:dyDescent="0.2">
      <c r="C267" s="2" t="s">
        <v>3274</v>
      </c>
    </row>
    <row r="268" spans="3:3" x14ac:dyDescent="0.2">
      <c r="C268" s="2" t="s">
        <v>3246</v>
      </c>
    </row>
    <row r="269" spans="3:3" x14ac:dyDescent="0.2">
      <c r="C269" s="2" t="s">
        <v>3259</v>
      </c>
    </row>
    <row r="270" spans="3:3" x14ac:dyDescent="0.2">
      <c r="C270" s="2" t="s">
        <v>3266</v>
      </c>
    </row>
    <row r="271" spans="3:3" x14ac:dyDescent="0.2">
      <c r="C271" s="2" t="s">
        <v>3338</v>
      </c>
    </row>
    <row r="272" spans="3:3" x14ac:dyDescent="0.2">
      <c r="C272" s="2" t="s">
        <v>3269</v>
      </c>
    </row>
    <row r="273" spans="3:3" x14ac:dyDescent="0.2">
      <c r="C273" s="2" t="s">
        <v>3243</v>
      </c>
    </row>
    <row r="274" spans="3:3" x14ac:dyDescent="0.2">
      <c r="C274" s="2" t="s">
        <v>3242</v>
      </c>
    </row>
    <row r="275" spans="3:3" x14ac:dyDescent="0.2">
      <c r="C275" s="2" t="s">
        <v>3244</v>
      </c>
    </row>
    <row r="276" spans="3:3" x14ac:dyDescent="0.2">
      <c r="C276" s="2" t="s">
        <v>3389</v>
      </c>
    </row>
    <row r="277" spans="3:3" x14ac:dyDescent="0.2">
      <c r="C277" s="2" t="s">
        <v>3390</v>
      </c>
    </row>
    <row r="278" spans="3:3" x14ac:dyDescent="0.2">
      <c r="C278" s="2" t="s">
        <v>3391</v>
      </c>
    </row>
    <row r="279" spans="3:3" x14ac:dyDescent="0.2">
      <c r="C279" s="2" t="s">
        <v>3256</v>
      </c>
    </row>
    <row r="280" spans="3:3" x14ac:dyDescent="0.2">
      <c r="C280" s="2" t="s">
        <v>3353</v>
      </c>
    </row>
    <row r="281" spans="3:3" x14ac:dyDescent="0.2">
      <c r="C281" s="2" t="s">
        <v>3340</v>
      </c>
    </row>
    <row r="282" spans="3:3" x14ac:dyDescent="0.2">
      <c r="C282" s="2" t="s">
        <v>3351</v>
      </c>
    </row>
    <row r="283" spans="3:3" x14ac:dyDescent="0.2">
      <c r="C283" s="2" t="s">
        <v>3282</v>
      </c>
    </row>
    <row r="284" spans="3:3" x14ac:dyDescent="0.2">
      <c r="C284" s="2" t="s">
        <v>3328</v>
      </c>
    </row>
    <row r="285" spans="3:3" x14ac:dyDescent="0.2">
      <c r="C285" s="2" t="s">
        <v>3317</v>
      </c>
    </row>
    <row r="286" spans="3:3" x14ac:dyDescent="0.2">
      <c r="C286" s="2" t="s">
        <v>3291</v>
      </c>
    </row>
    <row r="287" spans="3:3" x14ac:dyDescent="0.2">
      <c r="C287" s="2" t="s">
        <v>3277</v>
      </c>
    </row>
    <row r="288" spans="3:3" x14ac:dyDescent="0.2">
      <c r="C288" s="2" t="s">
        <v>3289</v>
      </c>
    </row>
    <row r="289" spans="3:3" x14ac:dyDescent="0.2">
      <c r="C289" s="2" t="s">
        <v>3273</v>
      </c>
    </row>
    <row r="290" spans="3:3" x14ac:dyDescent="0.2">
      <c r="C290" s="2" t="s">
        <v>3227</v>
      </c>
    </row>
    <row r="291" spans="3:3" x14ac:dyDescent="0.2">
      <c r="C291" s="2" t="s">
        <v>3331</v>
      </c>
    </row>
    <row r="292" spans="3:3" x14ac:dyDescent="0.2">
      <c r="C292" s="2" t="s">
        <v>3265</v>
      </c>
    </row>
    <row r="293" spans="3:3" x14ac:dyDescent="0.2">
      <c r="C293" s="2" t="s">
        <v>3304</v>
      </c>
    </row>
    <row r="294" spans="3:3" x14ac:dyDescent="0.2">
      <c r="C294" s="2" t="s">
        <v>3293</v>
      </c>
    </row>
    <row r="295" spans="3:3" x14ac:dyDescent="0.2">
      <c r="C295" s="2" t="s">
        <v>3214</v>
      </c>
    </row>
    <row r="296" spans="3:3" x14ac:dyDescent="0.2">
      <c r="C296" s="2" t="s">
        <v>3230</v>
      </c>
    </row>
    <row r="297" spans="3:3" x14ac:dyDescent="0.2">
      <c r="C297" s="2" t="s">
        <v>3221</v>
      </c>
    </row>
    <row r="298" spans="3:3" x14ac:dyDescent="0.2">
      <c r="C298" s="2" t="s">
        <v>3218</v>
      </c>
    </row>
    <row r="299" spans="3:3" x14ac:dyDescent="0.2">
      <c r="C299" s="2" t="s">
        <v>3224</v>
      </c>
    </row>
    <row r="300" spans="3:3" x14ac:dyDescent="0.2">
      <c r="C300" s="2" t="s">
        <v>3222</v>
      </c>
    </row>
    <row r="301" spans="3:3" x14ac:dyDescent="0.2">
      <c r="C301" s="2" t="s">
        <v>3223</v>
      </c>
    </row>
    <row r="302" spans="3:3" x14ac:dyDescent="0.2">
      <c r="C302" s="2" t="s">
        <v>3403</v>
      </c>
    </row>
    <row r="303" spans="3:3" x14ac:dyDescent="0.2">
      <c r="C303" s="2" t="s">
        <v>3257</v>
      </c>
    </row>
    <row r="304" spans="3:3" x14ac:dyDescent="0.2">
      <c r="C304" s="2" t="s">
        <v>3213</v>
      </c>
    </row>
    <row r="305" spans="3:3" x14ac:dyDescent="0.2">
      <c r="C305" s="2" t="s">
        <v>3247</v>
      </c>
    </row>
    <row r="306" spans="3:3" x14ac:dyDescent="0.2">
      <c r="C306" s="2" t="s">
        <v>3205</v>
      </c>
    </row>
    <row r="307" spans="3:3" x14ac:dyDescent="0.2">
      <c r="C307" s="2" t="s">
        <v>3250</v>
      </c>
    </row>
    <row r="308" spans="3:3" x14ac:dyDescent="0.2">
      <c r="C308" s="2" t="s">
        <v>3191</v>
      </c>
    </row>
    <row r="309" spans="3:3" x14ac:dyDescent="0.2">
      <c r="C309" s="2" t="s">
        <v>3193</v>
      </c>
    </row>
    <row r="310" spans="3:3" x14ac:dyDescent="0.2">
      <c r="C310" s="2" t="s">
        <v>3188</v>
      </c>
    </row>
    <row r="311" spans="3:3" x14ac:dyDescent="0.2">
      <c r="C311" s="2" t="s">
        <v>3248</v>
      </c>
    </row>
    <row r="312" spans="3:3" x14ac:dyDescent="0.2">
      <c r="C312" s="2" t="s">
        <v>3199</v>
      </c>
    </row>
    <row r="313" spans="3:3" x14ac:dyDescent="0.2">
      <c r="C313" s="2" t="s">
        <v>3198</v>
      </c>
    </row>
    <row r="314" spans="3:3" x14ac:dyDescent="0.2">
      <c r="C314" s="2" t="s">
        <v>3129</v>
      </c>
    </row>
    <row r="315" spans="3:3" x14ac:dyDescent="0.2">
      <c r="C315" s="2" t="s">
        <v>3174</v>
      </c>
    </row>
    <row r="316" spans="3:3" x14ac:dyDescent="0.2">
      <c r="C316" s="2" t="s">
        <v>3126</v>
      </c>
    </row>
    <row r="317" spans="3:3" x14ac:dyDescent="0.2">
      <c r="C317" s="2" t="s">
        <v>3103</v>
      </c>
    </row>
    <row r="318" spans="3:3" x14ac:dyDescent="0.2">
      <c r="C318" s="2" t="s">
        <v>3123</v>
      </c>
    </row>
    <row r="319" spans="3:3" x14ac:dyDescent="0.2">
      <c r="C319" s="2" t="s">
        <v>3110</v>
      </c>
    </row>
    <row r="320" spans="3:3" x14ac:dyDescent="0.2">
      <c r="C320" s="2" t="s">
        <v>3163</v>
      </c>
    </row>
    <row r="321" spans="3:3" x14ac:dyDescent="0.2">
      <c r="C321" s="2" t="s">
        <v>3200</v>
      </c>
    </row>
    <row r="322" spans="3:3" x14ac:dyDescent="0.2">
      <c r="C322" s="2" t="s">
        <v>3187</v>
      </c>
    </row>
    <row r="323" spans="3:3" x14ac:dyDescent="0.2">
      <c r="C323" s="2" t="s">
        <v>3106</v>
      </c>
    </row>
    <row r="324" spans="3:3" x14ac:dyDescent="0.2">
      <c r="C324" s="2" t="s">
        <v>3107</v>
      </c>
    </row>
    <row r="325" spans="3:3" x14ac:dyDescent="0.2">
      <c r="C325" s="2" t="s">
        <v>3113</v>
      </c>
    </row>
    <row r="326" spans="3:3" x14ac:dyDescent="0.2">
      <c r="C326" s="2" t="s">
        <v>3112</v>
      </c>
    </row>
    <row r="327" spans="3:3" x14ac:dyDescent="0.2">
      <c r="C327" s="2" t="s">
        <v>3119</v>
      </c>
    </row>
    <row r="328" spans="3:3" x14ac:dyDescent="0.2">
      <c r="C328" s="2" t="s">
        <v>3196</v>
      </c>
    </row>
    <row r="329" spans="3:3" x14ac:dyDescent="0.2">
      <c r="C329" s="2" t="s">
        <v>3139</v>
      </c>
    </row>
    <row r="330" spans="3:3" x14ac:dyDescent="0.2">
      <c r="C330" s="2" t="s">
        <v>3135</v>
      </c>
    </row>
    <row r="331" spans="3:3" x14ac:dyDescent="0.2">
      <c r="C331" s="2" t="s">
        <v>3140</v>
      </c>
    </row>
    <row r="332" spans="3:3" x14ac:dyDescent="0.2">
      <c r="C332" s="2" t="s">
        <v>3130</v>
      </c>
    </row>
    <row r="333" spans="3:3" x14ac:dyDescent="0.2">
      <c r="C333" s="2" t="s">
        <v>3142</v>
      </c>
    </row>
    <row r="334" spans="3:3" x14ac:dyDescent="0.2">
      <c r="C334" s="2" t="s">
        <v>3143</v>
      </c>
    </row>
    <row r="335" spans="3:3" x14ac:dyDescent="0.2">
      <c r="C335" s="2" t="s">
        <v>3109</v>
      </c>
    </row>
    <row r="336" spans="3:3" x14ac:dyDescent="0.2">
      <c r="C336" s="2" t="s">
        <v>3157</v>
      </c>
    </row>
    <row r="337" spans="3:3" x14ac:dyDescent="0.2">
      <c r="C337" s="2" t="s">
        <v>3235</v>
      </c>
    </row>
    <row r="338" spans="3:3" x14ac:dyDescent="0.2">
      <c r="C338" s="2" t="s">
        <v>3167</v>
      </c>
    </row>
    <row r="339" spans="3:3" x14ac:dyDescent="0.2">
      <c r="C339" s="2" t="s">
        <v>3095</v>
      </c>
    </row>
    <row r="340" spans="3:3" x14ac:dyDescent="0.2">
      <c r="C340" s="2" t="s">
        <v>3025</v>
      </c>
    </row>
    <row r="341" spans="3:3" x14ac:dyDescent="0.2">
      <c r="C341" s="2" t="s">
        <v>3183</v>
      </c>
    </row>
    <row r="342" spans="3:3" x14ac:dyDescent="0.2">
      <c r="C342" s="2" t="s">
        <v>3152</v>
      </c>
    </row>
    <row r="343" spans="3:3" x14ac:dyDescent="0.2">
      <c r="C343" s="2" t="s">
        <v>3138</v>
      </c>
    </row>
    <row r="344" spans="3:3" x14ac:dyDescent="0.2">
      <c r="C344" s="2" t="s">
        <v>3124</v>
      </c>
    </row>
    <row r="345" spans="3:3" x14ac:dyDescent="0.2">
      <c r="C345" s="2" t="s">
        <v>3153</v>
      </c>
    </row>
    <row r="346" spans="3:3" x14ac:dyDescent="0.2">
      <c r="C346" s="2" t="s">
        <v>3147</v>
      </c>
    </row>
    <row r="347" spans="3:3" x14ac:dyDescent="0.2">
      <c r="C347" s="2" t="s">
        <v>3111</v>
      </c>
    </row>
    <row r="348" spans="3:3" x14ac:dyDescent="0.2">
      <c r="C348" s="2" t="s">
        <v>3134</v>
      </c>
    </row>
    <row r="349" spans="3:3" x14ac:dyDescent="0.2">
      <c r="C349" s="2" t="s">
        <v>3145</v>
      </c>
    </row>
    <row r="350" spans="3:3" x14ac:dyDescent="0.2">
      <c r="C350" s="2" t="s">
        <v>3117</v>
      </c>
    </row>
    <row r="351" spans="3:3" x14ac:dyDescent="0.2">
      <c r="C351" s="2" t="s">
        <v>3154</v>
      </c>
    </row>
    <row r="352" spans="3:3" x14ac:dyDescent="0.2">
      <c r="C352" s="2" t="s">
        <v>3181</v>
      </c>
    </row>
    <row r="353" spans="3:3" x14ac:dyDescent="0.2">
      <c r="C353" s="2" t="s">
        <v>3030</v>
      </c>
    </row>
    <row r="354" spans="3:3" x14ac:dyDescent="0.2">
      <c r="C354" s="2" t="s">
        <v>3073</v>
      </c>
    </row>
    <row r="355" spans="3:3" x14ac:dyDescent="0.2">
      <c r="C355" s="2" t="s">
        <v>3029</v>
      </c>
    </row>
    <row r="356" spans="3:3" x14ac:dyDescent="0.2">
      <c r="C356" s="2" t="s">
        <v>3038</v>
      </c>
    </row>
    <row r="357" spans="3:3" x14ac:dyDescent="0.2">
      <c r="C357" s="2" t="s">
        <v>3085</v>
      </c>
    </row>
    <row r="358" spans="3:3" x14ac:dyDescent="0.2">
      <c r="C358" s="2" t="s">
        <v>3054</v>
      </c>
    </row>
    <row r="359" spans="3:3" x14ac:dyDescent="0.2">
      <c r="C359" s="2" t="s">
        <v>3040</v>
      </c>
    </row>
    <row r="360" spans="3:3" x14ac:dyDescent="0.2">
      <c r="C360" s="2" t="s">
        <v>3078</v>
      </c>
    </row>
    <row r="361" spans="3:3" x14ac:dyDescent="0.2">
      <c r="C361" s="2" t="s">
        <v>3059</v>
      </c>
    </row>
    <row r="362" spans="3:3" x14ac:dyDescent="0.2">
      <c r="C362" s="2" t="s">
        <v>3028</v>
      </c>
    </row>
    <row r="363" spans="3:3" x14ac:dyDescent="0.2">
      <c r="C363" s="2" t="s">
        <v>3166</v>
      </c>
    </row>
    <row r="364" spans="3:3" x14ac:dyDescent="0.2">
      <c r="C364" s="2" t="s">
        <v>3097</v>
      </c>
    </row>
    <row r="365" spans="3:3" x14ac:dyDescent="0.2">
      <c r="C365" s="2" t="s">
        <v>3172</v>
      </c>
    </row>
    <row r="366" spans="3:3" x14ac:dyDescent="0.2">
      <c r="C366" s="2" t="s">
        <v>3175</v>
      </c>
    </row>
    <row r="367" spans="3:3" x14ac:dyDescent="0.2">
      <c r="C367" s="2" t="s">
        <v>3079</v>
      </c>
    </row>
    <row r="368" spans="3:3" x14ac:dyDescent="0.2">
      <c r="C368" s="2" t="s">
        <v>3056</v>
      </c>
    </row>
    <row r="369" spans="3:3" x14ac:dyDescent="0.2">
      <c r="C369" s="2" t="s">
        <v>3048</v>
      </c>
    </row>
    <row r="370" spans="3:3" x14ac:dyDescent="0.2">
      <c r="C370" s="2" t="s">
        <v>3083</v>
      </c>
    </row>
    <row r="371" spans="3:3" x14ac:dyDescent="0.2">
      <c r="C371" s="2" t="s">
        <v>3060</v>
      </c>
    </row>
    <row r="372" spans="3:3" x14ac:dyDescent="0.2">
      <c r="C372" s="2" t="s">
        <v>3076</v>
      </c>
    </row>
    <row r="373" spans="3:3" x14ac:dyDescent="0.2">
      <c r="C373" s="2" t="s">
        <v>3069</v>
      </c>
    </row>
    <row r="374" spans="3:3" x14ac:dyDescent="0.2">
      <c r="C374" s="2" t="s">
        <v>3080</v>
      </c>
    </row>
    <row r="375" spans="3:3" x14ac:dyDescent="0.2">
      <c r="C375" s="2" t="s">
        <v>3074</v>
      </c>
    </row>
    <row r="376" spans="3:3" x14ac:dyDescent="0.2">
      <c r="C376" s="2" t="s">
        <v>3070</v>
      </c>
    </row>
    <row r="377" spans="3:3" x14ac:dyDescent="0.2">
      <c r="C377" s="2" t="s">
        <v>3072</v>
      </c>
    </row>
    <row r="378" spans="3:3" x14ac:dyDescent="0.2">
      <c r="C378" s="2" t="s">
        <v>3067</v>
      </c>
    </row>
    <row r="379" spans="3:3" x14ac:dyDescent="0.2">
      <c r="C379" s="2" t="s">
        <v>3063</v>
      </c>
    </row>
    <row r="380" spans="3:3" x14ac:dyDescent="0.2">
      <c r="C380" s="2" t="s">
        <v>3049</v>
      </c>
    </row>
    <row r="381" spans="3:3" x14ac:dyDescent="0.2">
      <c r="C381" s="2" t="s">
        <v>3718</v>
      </c>
    </row>
    <row r="382" spans="3:3" x14ac:dyDescent="0.2">
      <c r="C382" s="2" t="s">
        <v>3719</v>
      </c>
    </row>
    <row r="383" spans="3:3" x14ac:dyDescent="0.2">
      <c r="C383" s="2" t="s">
        <v>3720</v>
      </c>
    </row>
    <row r="384" spans="3:3" x14ac:dyDescent="0.2">
      <c r="C384" s="2" t="s">
        <v>3721</v>
      </c>
    </row>
    <row r="385" spans="3:3" x14ac:dyDescent="0.2">
      <c r="C385" s="2" t="s">
        <v>3722</v>
      </c>
    </row>
    <row r="386" spans="3:3" x14ac:dyDescent="0.2">
      <c r="C386" s="2" t="s">
        <v>3723</v>
      </c>
    </row>
    <row r="387" spans="3:3" x14ac:dyDescent="0.2">
      <c r="C387" s="2" t="s">
        <v>3724</v>
      </c>
    </row>
    <row r="388" spans="3:3" x14ac:dyDescent="0.2">
      <c r="C388" s="2" t="s">
        <v>3725</v>
      </c>
    </row>
    <row r="389" spans="3:3" x14ac:dyDescent="0.2">
      <c r="C389" s="2" t="s">
        <v>3726</v>
      </c>
    </row>
    <row r="390" spans="3:3" x14ac:dyDescent="0.2">
      <c r="C390" s="2" t="s">
        <v>3727</v>
      </c>
    </row>
    <row r="391" spans="3:3" x14ac:dyDescent="0.2">
      <c r="C391" s="2" t="s">
        <v>3728</v>
      </c>
    </row>
    <row r="392" spans="3:3" x14ac:dyDescent="0.2">
      <c r="C392" s="2" t="s">
        <v>3729</v>
      </c>
    </row>
    <row r="393" spans="3:3" x14ac:dyDescent="0.2">
      <c r="C393" s="2" t="s">
        <v>3730</v>
      </c>
    </row>
    <row r="394" spans="3:3" x14ac:dyDescent="0.2">
      <c r="C394" s="2" t="s">
        <v>3731</v>
      </c>
    </row>
    <row r="395" spans="3:3" x14ac:dyDescent="0.2">
      <c r="C395" s="2" t="s">
        <v>3732</v>
      </c>
    </row>
    <row r="396" spans="3:3" x14ac:dyDescent="0.2">
      <c r="C396" s="2" t="s">
        <v>3733</v>
      </c>
    </row>
    <row r="397" spans="3:3" x14ac:dyDescent="0.2">
      <c r="C397" s="2" t="s">
        <v>3734</v>
      </c>
    </row>
    <row r="398" spans="3:3" x14ac:dyDescent="0.2">
      <c r="C398" s="2" t="s">
        <v>3735</v>
      </c>
    </row>
    <row r="399" spans="3:3" x14ac:dyDescent="0.2">
      <c r="C399" s="2" t="s">
        <v>3736</v>
      </c>
    </row>
    <row r="400" spans="3:3" x14ac:dyDescent="0.2">
      <c r="C400" s="2" t="s">
        <v>3737</v>
      </c>
    </row>
    <row r="401" spans="3:3" x14ac:dyDescent="0.2">
      <c r="C401" s="2" t="s">
        <v>3738</v>
      </c>
    </row>
    <row r="402" spans="3:3" x14ac:dyDescent="0.2">
      <c r="C402" s="2" t="s">
        <v>3739</v>
      </c>
    </row>
    <row r="403" spans="3:3" x14ac:dyDescent="0.2">
      <c r="C403" s="2" t="s">
        <v>3740</v>
      </c>
    </row>
    <row r="404" spans="3:3" x14ac:dyDescent="0.2">
      <c r="C404" s="2" t="s">
        <v>3741</v>
      </c>
    </row>
    <row r="405" spans="3:3" x14ac:dyDescent="0.2">
      <c r="C405" s="2" t="s">
        <v>3742</v>
      </c>
    </row>
    <row r="406" spans="3:3" x14ac:dyDescent="0.2">
      <c r="C406" s="2" t="s">
        <v>3743</v>
      </c>
    </row>
    <row r="407" spans="3:3" x14ac:dyDescent="0.2">
      <c r="C407" s="2" t="s">
        <v>3744</v>
      </c>
    </row>
    <row r="408" spans="3:3" x14ac:dyDescent="0.2">
      <c r="C408" s="2" t="s">
        <v>3745</v>
      </c>
    </row>
    <row r="409" spans="3:3" x14ac:dyDescent="0.2">
      <c r="C409" s="2" t="s">
        <v>3746</v>
      </c>
    </row>
    <row r="410" spans="3:3" x14ac:dyDescent="0.2">
      <c r="C410" s="2" t="s">
        <v>3747</v>
      </c>
    </row>
    <row r="411" spans="3:3" x14ac:dyDescent="0.2">
      <c r="C411" s="2" t="s">
        <v>3748</v>
      </c>
    </row>
    <row r="412" spans="3:3" x14ac:dyDescent="0.2">
      <c r="C412" s="2" t="s">
        <v>3749</v>
      </c>
    </row>
    <row r="413" spans="3:3" x14ac:dyDescent="0.2">
      <c r="C413" s="2" t="s">
        <v>3750</v>
      </c>
    </row>
    <row r="414" spans="3:3" x14ac:dyDescent="0.2">
      <c r="C414" s="2" t="s">
        <v>3751</v>
      </c>
    </row>
    <row r="415" spans="3:3" x14ac:dyDescent="0.2">
      <c r="C415" s="2" t="s">
        <v>3752</v>
      </c>
    </row>
    <row r="416" spans="3:3" x14ac:dyDescent="0.2">
      <c r="C416" s="2" t="s">
        <v>3753</v>
      </c>
    </row>
    <row r="417" spans="3:3" x14ac:dyDescent="0.2">
      <c r="C417" s="2" t="s">
        <v>3754</v>
      </c>
    </row>
    <row r="418" spans="3:3" x14ac:dyDescent="0.2">
      <c r="C418" s="2" t="s">
        <v>3755</v>
      </c>
    </row>
    <row r="419" spans="3:3" x14ac:dyDescent="0.2">
      <c r="C419" s="2" t="s">
        <v>3756</v>
      </c>
    </row>
    <row r="420" spans="3:3" x14ac:dyDescent="0.2">
      <c r="C420" s="2" t="s">
        <v>3757</v>
      </c>
    </row>
    <row r="421" spans="3:3" x14ac:dyDescent="0.2">
      <c r="C421" s="2" t="s">
        <v>3758</v>
      </c>
    </row>
    <row r="422" spans="3:3" x14ac:dyDescent="0.2">
      <c r="C422" s="2" t="s">
        <v>3759</v>
      </c>
    </row>
    <row r="423" spans="3:3" x14ac:dyDescent="0.2">
      <c r="C423" s="2" t="s">
        <v>3760</v>
      </c>
    </row>
    <row r="424" spans="3:3" x14ac:dyDescent="0.2">
      <c r="C424" s="2" t="s">
        <v>3761</v>
      </c>
    </row>
    <row r="425" spans="3:3" x14ac:dyDescent="0.2">
      <c r="C425" s="2" t="s">
        <v>3762</v>
      </c>
    </row>
    <row r="426" spans="3:3" x14ac:dyDescent="0.2">
      <c r="C426" s="2" t="s">
        <v>3763</v>
      </c>
    </row>
    <row r="427" spans="3:3" x14ac:dyDescent="0.2">
      <c r="C427" s="2" t="s">
        <v>3764</v>
      </c>
    </row>
    <row r="428" spans="3:3" x14ac:dyDescent="0.2">
      <c r="C428" s="2" t="s">
        <v>3765</v>
      </c>
    </row>
    <row r="429" spans="3:3" x14ac:dyDescent="0.2">
      <c r="C429" s="2" t="s">
        <v>3766</v>
      </c>
    </row>
    <row r="430" spans="3:3" x14ac:dyDescent="0.2">
      <c r="C430" s="2" t="s">
        <v>3767</v>
      </c>
    </row>
    <row r="431" spans="3:3" x14ac:dyDescent="0.2">
      <c r="C431" s="2" t="s">
        <v>3768</v>
      </c>
    </row>
    <row r="432" spans="3:3" x14ac:dyDescent="0.2">
      <c r="C432" s="2" t="s">
        <v>3769</v>
      </c>
    </row>
    <row r="433" spans="3:3" x14ac:dyDescent="0.2">
      <c r="C433" s="2" t="s">
        <v>3770</v>
      </c>
    </row>
    <row r="434" spans="3:3" x14ac:dyDescent="0.2">
      <c r="C434" s="2" t="s">
        <v>3771</v>
      </c>
    </row>
    <row r="435" spans="3:3" x14ac:dyDescent="0.2">
      <c r="C435" s="2" t="s">
        <v>3772</v>
      </c>
    </row>
    <row r="436" spans="3:3" x14ac:dyDescent="0.2">
      <c r="C436" s="2" t="s">
        <v>3773</v>
      </c>
    </row>
    <row r="437" spans="3:3" x14ac:dyDescent="0.2">
      <c r="C437" s="2" t="s">
        <v>3774</v>
      </c>
    </row>
    <row r="438" spans="3:3" x14ac:dyDescent="0.2">
      <c r="C438" s="2" t="s">
        <v>3775</v>
      </c>
    </row>
    <row r="439" spans="3:3" x14ac:dyDescent="0.2">
      <c r="C439" s="2" t="s">
        <v>3776</v>
      </c>
    </row>
    <row r="440" spans="3:3" x14ac:dyDescent="0.2">
      <c r="C440" s="2" t="s">
        <v>3777</v>
      </c>
    </row>
    <row r="441" spans="3:3" x14ac:dyDescent="0.2">
      <c r="C441" s="2" t="s">
        <v>3778</v>
      </c>
    </row>
    <row r="442" spans="3:3" x14ac:dyDescent="0.2">
      <c r="C442" s="2" t="s">
        <v>3779</v>
      </c>
    </row>
    <row r="443" spans="3:3" x14ac:dyDescent="0.2">
      <c r="C443" s="2" t="s">
        <v>3780</v>
      </c>
    </row>
    <row r="444" spans="3:3" x14ac:dyDescent="0.2">
      <c r="C444" s="2" t="s">
        <v>3781</v>
      </c>
    </row>
    <row r="445" spans="3:3" x14ac:dyDescent="0.2">
      <c r="C445" s="2" t="s">
        <v>3782</v>
      </c>
    </row>
    <row r="446" spans="3:3" x14ac:dyDescent="0.2">
      <c r="C446" s="2" t="s">
        <v>3783</v>
      </c>
    </row>
    <row r="447" spans="3:3" x14ac:dyDescent="0.2">
      <c r="C447" s="2" t="s">
        <v>3784</v>
      </c>
    </row>
    <row r="448" spans="3:3" x14ac:dyDescent="0.2">
      <c r="C448" s="2" t="s">
        <v>3785</v>
      </c>
    </row>
    <row r="449" spans="3:3" x14ac:dyDescent="0.2">
      <c r="C449" s="2" t="s">
        <v>3786</v>
      </c>
    </row>
    <row r="450" spans="3:3" x14ac:dyDescent="0.2">
      <c r="C450" s="2" t="s">
        <v>3787</v>
      </c>
    </row>
    <row r="451" spans="3:3" x14ac:dyDescent="0.2">
      <c r="C451" s="2" t="s">
        <v>3788</v>
      </c>
    </row>
    <row r="452" spans="3:3" x14ac:dyDescent="0.2">
      <c r="C452" s="2" t="s">
        <v>3789</v>
      </c>
    </row>
    <row r="453" spans="3:3" x14ac:dyDescent="0.2">
      <c r="C453" s="2" t="s">
        <v>3790</v>
      </c>
    </row>
    <row r="454" spans="3:3" x14ac:dyDescent="0.2">
      <c r="C454" s="2" t="s">
        <v>3791</v>
      </c>
    </row>
    <row r="455" spans="3:3" x14ac:dyDescent="0.2">
      <c r="C455" s="2" t="s">
        <v>3792</v>
      </c>
    </row>
    <row r="456" spans="3:3" x14ac:dyDescent="0.2">
      <c r="C456" s="2" t="s">
        <v>3372</v>
      </c>
    </row>
    <row r="457" spans="3:3" x14ac:dyDescent="0.2">
      <c r="C457" s="2" t="s">
        <v>3400</v>
      </c>
    </row>
    <row r="458" spans="3:3" x14ac:dyDescent="0.2">
      <c r="C458" s="2" t="s">
        <v>3793</v>
      </c>
    </row>
    <row r="459" spans="3:3" x14ac:dyDescent="0.2">
      <c r="C459" s="2" t="s">
        <v>3397</v>
      </c>
    </row>
    <row r="460" spans="3:3" x14ac:dyDescent="0.2">
      <c r="C460" s="2" t="s">
        <v>3398</v>
      </c>
    </row>
    <row r="461" spans="3:3" x14ac:dyDescent="0.2">
      <c r="C461" s="2" t="s">
        <v>3395</v>
      </c>
    </row>
    <row r="462" spans="3:3" x14ac:dyDescent="0.2">
      <c r="C462" s="2" t="s">
        <v>3381</v>
      </c>
    </row>
    <row r="463" spans="3:3" x14ac:dyDescent="0.2">
      <c r="C463" s="2" t="s">
        <v>3794</v>
      </c>
    </row>
    <row r="464" spans="3:3" x14ac:dyDescent="0.2">
      <c r="C464" s="2" t="s">
        <v>3396</v>
      </c>
    </row>
    <row r="465" spans="3:3" x14ac:dyDescent="0.2">
      <c r="C465" s="2" t="s">
        <v>3795</v>
      </c>
    </row>
    <row r="466" spans="3:3" x14ac:dyDescent="0.2">
      <c r="C466" s="2" t="s">
        <v>3796</v>
      </c>
    </row>
    <row r="467" spans="3:3" x14ac:dyDescent="0.2">
      <c r="C467" s="2" t="s">
        <v>3401</v>
      </c>
    </row>
    <row r="468" spans="3:3" x14ac:dyDescent="0.2">
      <c r="C468" s="2" t="s">
        <v>3797</v>
      </c>
    </row>
    <row r="469" spans="3:3" x14ac:dyDescent="0.2">
      <c r="C469" s="2" t="s">
        <v>3360</v>
      </c>
    </row>
    <row r="470" spans="3:3" x14ac:dyDescent="0.2">
      <c r="C470" s="2" t="s">
        <v>3378</v>
      </c>
    </row>
    <row r="471" spans="3:3" x14ac:dyDescent="0.2">
      <c r="C471" s="2" t="s">
        <v>3370</v>
      </c>
    </row>
    <row r="472" spans="3:3" x14ac:dyDescent="0.2">
      <c r="C472" s="2" t="s">
        <v>3380</v>
      </c>
    </row>
    <row r="473" spans="3:3" x14ac:dyDescent="0.2">
      <c r="C473" s="2" t="s">
        <v>3392</v>
      </c>
    </row>
    <row r="474" spans="3:3" x14ac:dyDescent="0.2">
      <c r="C474" s="2" t="s">
        <v>3363</v>
      </c>
    </row>
    <row r="475" spans="3:3" x14ac:dyDescent="0.2">
      <c r="C475" s="2" t="s">
        <v>3369</v>
      </c>
    </row>
    <row r="476" spans="3:3" x14ac:dyDescent="0.2">
      <c r="C476" s="2" t="s">
        <v>3361</v>
      </c>
    </row>
    <row r="477" spans="3:3" x14ac:dyDescent="0.2">
      <c r="C477" s="2" t="s">
        <v>3376</v>
      </c>
    </row>
    <row r="478" spans="3:3" x14ac:dyDescent="0.2">
      <c r="C478" s="2" t="s">
        <v>3347</v>
      </c>
    </row>
    <row r="479" spans="3:3" x14ac:dyDescent="0.2">
      <c r="C479" s="2" t="s">
        <v>3336</v>
      </c>
    </row>
    <row r="480" spans="3:3" x14ac:dyDescent="0.2">
      <c r="C480" s="2" t="s">
        <v>3310</v>
      </c>
    </row>
    <row r="481" spans="3:3" x14ac:dyDescent="0.2">
      <c r="C481" s="2" t="s">
        <v>3297</v>
      </c>
    </row>
    <row r="482" spans="3:3" x14ac:dyDescent="0.2">
      <c r="C482" s="2" t="s">
        <v>3337</v>
      </c>
    </row>
    <row r="483" spans="3:3" x14ac:dyDescent="0.2">
      <c r="C483" s="2" t="s">
        <v>3334</v>
      </c>
    </row>
    <row r="484" spans="3:3" x14ac:dyDescent="0.2">
      <c r="C484" s="2" t="s">
        <v>3300</v>
      </c>
    </row>
    <row r="485" spans="3:3" x14ac:dyDescent="0.2">
      <c r="C485" s="2" t="s">
        <v>3303</v>
      </c>
    </row>
    <row r="486" spans="3:3" x14ac:dyDescent="0.2">
      <c r="C486" s="2" t="s">
        <v>3364</v>
      </c>
    </row>
    <row r="487" spans="3:3" x14ac:dyDescent="0.2">
      <c r="C487" s="2" t="s">
        <v>3355</v>
      </c>
    </row>
    <row r="488" spans="3:3" x14ac:dyDescent="0.2">
      <c r="C488" s="2" t="s">
        <v>3354</v>
      </c>
    </row>
    <row r="489" spans="3:3" x14ac:dyDescent="0.2">
      <c r="C489" s="2" t="s">
        <v>3349</v>
      </c>
    </row>
    <row r="490" spans="3:3" x14ac:dyDescent="0.2">
      <c r="C490" s="2" t="s">
        <v>3344</v>
      </c>
    </row>
    <row r="491" spans="3:3" x14ac:dyDescent="0.2">
      <c r="C491" s="2" t="s">
        <v>3385</v>
      </c>
    </row>
    <row r="492" spans="3:3" x14ac:dyDescent="0.2">
      <c r="C492" s="2" t="s">
        <v>3388</v>
      </c>
    </row>
    <row r="493" spans="3:3" x14ac:dyDescent="0.2">
      <c r="C493" s="2" t="s">
        <v>3357</v>
      </c>
    </row>
    <row r="494" spans="3:3" x14ac:dyDescent="0.2">
      <c r="C494" s="2" t="s">
        <v>3387</v>
      </c>
    </row>
    <row r="495" spans="3:3" x14ac:dyDescent="0.2">
      <c r="C495" s="2" t="s">
        <v>3315</v>
      </c>
    </row>
    <row r="496" spans="3:3" x14ac:dyDescent="0.2">
      <c r="C496" s="2" t="s">
        <v>3324</v>
      </c>
    </row>
    <row r="497" spans="3:3" x14ac:dyDescent="0.2">
      <c r="C497" s="2" t="s">
        <v>3316</v>
      </c>
    </row>
    <row r="498" spans="3:3" x14ac:dyDescent="0.2">
      <c r="C498" s="2" t="s">
        <v>3319</v>
      </c>
    </row>
    <row r="499" spans="3:3" x14ac:dyDescent="0.2">
      <c r="C499" s="2" t="s">
        <v>3342</v>
      </c>
    </row>
    <row r="500" spans="3:3" x14ac:dyDescent="0.2">
      <c r="C500" s="2" t="s">
        <v>3284</v>
      </c>
    </row>
    <row r="501" spans="3:3" x14ac:dyDescent="0.2">
      <c r="C501" s="2" t="s">
        <v>3286</v>
      </c>
    </row>
    <row r="502" spans="3:3" x14ac:dyDescent="0.2">
      <c r="C502" s="2" t="s">
        <v>3323</v>
      </c>
    </row>
    <row r="503" spans="3:3" x14ac:dyDescent="0.2">
      <c r="C503" s="2" t="s">
        <v>3329</v>
      </c>
    </row>
    <row r="504" spans="3:3" x14ac:dyDescent="0.2">
      <c r="C504" s="2" t="s">
        <v>3283</v>
      </c>
    </row>
    <row r="505" spans="3:3" x14ac:dyDescent="0.2">
      <c r="C505" s="2" t="s">
        <v>3285</v>
      </c>
    </row>
    <row r="506" spans="3:3" x14ac:dyDescent="0.2">
      <c r="C506" s="2" t="s">
        <v>3292</v>
      </c>
    </row>
    <row r="507" spans="3:3" x14ac:dyDescent="0.2">
      <c r="C507" s="2" t="s">
        <v>3294</v>
      </c>
    </row>
    <row r="508" spans="3:3" x14ac:dyDescent="0.2">
      <c r="C508" s="2" t="s">
        <v>3267</v>
      </c>
    </row>
    <row r="509" spans="3:3" x14ac:dyDescent="0.2">
      <c r="C509" s="2" t="s">
        <v>3270</v>
      </c>
    </row>
    <row r="510" spans="3:3" x14ac:dyDescent="0.2">
      <c r="C510" s="2" t="s">
        <v>3321</v>
      </c>
    </row>
    <row r="511" spans="3:3" x14ac:dyDescent="0.2">
      <c r="C511" s="2" t="s">
        <v>3271</v>
      </c>
    </row>
    <row r="512" spans="3:3" x14ac:dyDescent="0.2">
      <c r="C512" s="2" t="s">
        <v>3263</v>
      </c>
    </row>
    <row r="513" spans="3:3" x14ac:dyDescent="0.2">
      <c r="C513" s="2" t="s">
        <v>3238</v>
      </c>
    </row>
    <row r="514" spans="3:3" x14ac:dyDescent="0.2">
      <c r="C514" s="2" t="s">
        <v>3258</v>
      </c>
    </row>
    <row r="515" spans="3:3" x14ac:dyDescent="0.2">
      <c r="C515" s="2" t="s">
        <v>3241</v>
      </c>
    </row>
    <row r="516" spans="3:3" x14ac:dyDescent="0.2">
      <c r="C516" s="2" t="s">
        <v>3245</v>
      </c>
    </row>
    <row r="517" spans="3:3" x14ac:dyDescent="0.2">
      <c r="C517" s="2" t="s">
        <v>3239</v>
      </c>
    </row>
    <row r="518" spans="3:3" x14ac:dyDescent="0.2">
      <c r="C518" s="2" t="s">
        <v>3332</v>
      </c>
    </row>
    <row r="519" spans="3:3" x14ac:dyDescent="0.2">
      <c r="C519" s="2" t="s">
        <v>3343</v>
      </c>
    </row>
    <row r="520" spans="3:3" x14ac:dyDescent="0.2">
      <c r="C520" s="2" t="s">
        <v>3330</v>
      </c>
    </row>
    <row r="521" spans="3:3" x14ac:dyDescent="0.2">
      <c r="C521" s="2" t="s">
        <v>3278</v>
      </c>
    </row>
    <row r="522" spans="3:3" x14ac:dyDescent="0.2">
      <c r="C522" s="2" t="s">
        <v>3326</v>
      </c>
    </row>
    <row r="523" spans="3:3" x14ac:dyDescent="0.2">
      <c r="C523" s="2" t="s">
        <v>3312</v>
      </c>
    </row>
    <row r="524" spans="3:3" x14ac:dyDescent="0.2">
      <c r="C524" s="2" t="s">
        <v>3313</v>
      </c>
    </row>
    <row r="525" spans="3:3" x14ac:dyDescent="0.2">
      <c r="C525" s="2" t="s">
        <v>3305</v>
      </c>
    </row>
    <row r="526" spans="3:3" x14ac:dyDescent="0.2">
      <c r="C526" s="2" t="s">
        <v>3276</v>
      </c>
    </row>
    <row r="527" spans="3:3" x14ac:dyDescent="0.2">
      <c r="C527" s="2" t="s">
        <v>3308</v>
      </c>
    </row>
    <row r="528" spans="3:3" x14ac:dyDescent="0.2">
      <c r="C528" s="2" t="s">
        <v>3279</v>
      </c>
    </row>
    <row r="529" spans="3:3" x14ac:dyDescent="0.2">
      <c r="C529" s="2" t="s">
        <v>3311</v>
      </c>
    </row>
    <row r="530" spans="3:3" x14ac:dyDescent="0.2">
      <c r="C530" s="2" t="s">
        <v>3708</v>
      </c>
    </row>
    <row r="531" spans="3:3" x14ac:dyDescent="0.2">
      <c r="C531" s="2" t="s">
        <v>3295</v>
      </c>
    </row>
    <row r="532" spans="3:3" x14ac:dyDescent="0.2">
      <c r="C532" s="2" t="s">
        <v>3272</v>
      </c>
    </row>
    <row r="533" spans="3:3" x14ac:dyDescent="0.2">
      <c r="C533" s="2" t="s">
        <v>3296</v>
      </c>
    </row>
    <row r="534" spans="3:3" x14ac:dyDescent="0.2">
      <c r="C534" s="2" t="s">
        <v>3281</v>
      </c>
    </row>
    <row r="535" spans="3:3" x14ac:dyDescent="0.2">
      <c r="C535" s="2" t="s">
        <v>3260</v>
      </c>
    </row>
    <row r="536" spans="3:3" x14ac:dyDescent="0.2">
      <c r="C536" s="2" t="s">
        <v>3264</v>
      </c>
    </row>
    <row r="537" spans="3:3" x14ac:dyDescent="0.2">
      <c r="C537" s="2" t="s">
        <v>3240</v>
      </c>
    </row>
    <row r="538" spans="3:3" x14ac:dyDescent="0.2">
      <c r="C538" s="2" t="s">
        <v>3228</v>
      </c>
    </row>
    <row r="539" spans="3:3" x14ac:dyDescent="0.2">
      <c r="C539" s="2" t="s">
        <v>3226</v>
      </c>
    </row>
    <row r="540" spans="3:3" x14ac:dyDescent="0.2">
      <c r="C540" s="2" t="s">
        <v>3209</v>
      </c>
    </row>
    <row r="541" spans="3:3" x14ac:dyDescent="0.2">
      <c r="C541" s="2" t="s">
        <v>3220</v>
      </c>
    </row>
    <row r="542" spans="3:3" x14ac:dyDescent="0.2">
      <c r="C542" s="2" t="s">
        <v>3229</v>
      </c>
    </row>
    <row r="543" spans="3:3" x14ac:dyDescent="0.2">
      <c r="C543" s="2" t="s">
        <v>3231</v>
      </c>
    </row>
    <row r="544" spans="3:3" x14ac:dyDescent="0.2">
      <c r="C544" s="2" t="s">
        <v>3307</v>
      </c>
    </row>
    <row r="545" spans="3:3" x14ac:dyDescent="0.2">
      <c r="C545" s="2" t="s">
        <v>3208</v>
      </c>
    </row>
    <row r="546" spans="3:3" x14ac:dyDescent="0.2">
      <c r="C546" s="2" t="s">
        <v>3215</v>
      </c>
    </row>
    <row r="547" spans="3:3" x14ac:dyDescent="0.2">
      <c r="C547" s="2" t="s">
        <v>3210</v>
      </c>
    </row>
    <row r="548" spans="3:3" x14ac:dyDescent="0.2">
      <c r="C548" s="2" t="s">
        <v>3211</v>
      </c>
    </row>
    <row r="549" spans="3:3" x14ac:dyDescent="0.2">
      <c r="C549" s="2" t="s">
        <v>3216</v>
      </c>
    </row>
    <row r="550" spans="3:3" x14ac:dyDescent="0.2">
      <c r="C550" s="2" t="s">
        <v>3212</v>
      </c>
    </row>
    <row r="551" spans="3:3" x14ac:dyDescent="0.2">
      <c r="C551" s="2" t="s">
        <v>3217</v>
      </c>
    </row>
    <row r="552" spans="3:3" x14ac:dyDescent="0.2">
      <c r="C552" s="2" t="s">
        <v>3202</v>
      </c>
    </row>
    <row r="553" spans="3:3" x14ac:dyDescent="0.2">
      <c r="C553" s="2" t="s">
        <v>3203</v>
      </c>
    </row>
    <row r="554" spans="3:3" x14ac:dyDescent="0.2">
      <c r="C554" s="2" t="s">
        <v>3255</v>
      </c>
    </row>
    <row r="555" spans="3:3" x14ac:dyDescent="0.2">
      <c r="C555" s="2" t="s">
        <v>3262</v>
      </c>
    </row>
    <row r="556" spans="3:3" x14ac:dyDescent="0.2">
      <c r="C556" s="2" t="s">
        <v>3253</v>
      </c>
    </row>
    <row r="557" spans="3:3" x14ac:dyDescent="0.2">
      <c r="C557" s="2" t="s">
        <v>3195</v>
      </c>
    </row>
    <row r="558" spans="3:3" x14ac:dyDescent="0.2">
      <c r="C558" s="2" t="s">
        <v>3234</v>
      </c>
    </row>
    <row r="559" spans="3:3" x14ac:dyDescent="0.2">
      <c r="C559" s="2" t="s">
        <v>3206</v>
      </c>
    </row>
    <row r="560" spans="3:3" x14ac:dyDescent="0.2">
      <c r="C560" s="2" t="s">
        <v>3207</v>
      </c>
    </row>
    <row r="561" spans="3:3" x14ac:dyDescent="0.2">
      <c r="C561" s="2" t="s">
        <v>3251</v>
      </c>
    </row>
    <row r="562" spans="3:3" x14ac:dyDescent="0.2">
      <c r="C562" s="2" t="s">
        <v>3237</v>
      </c>
    </row>
    <row r="563" spans="3:3" x14ac:dyDescent="0.2">
      <c r="C563" s="2" t="s">
        <v>3232</v>
      </c>
    </row>
    <row r="564" spans="3:3" x14ac:dyDescent="0.2">
      <c r="C564" s="2" t="s">
        <v>3192</v>
      </c>
    </row>
    <row r="565" spans="3:3" x14ac:dyDescent="0.2">
      <c r="C565" s="2" t="s">
        <v>3178</v>
      </c>
    </row>
    <row r="566" spans="3:3" x14ac:dyDescent="0.2">
      <c r="C566" s="2" t="s">
        <v>3236</v>
      </c>
    </row>
    <row r="567" spans="3:3" x14ac:dyDescent="0.2">
      <c r="C567" s="2" t="s">
        <v>3194</v>
      </c>
    </row>
    <row r="568" spans="3:3" x14ac:dyDescent="0.2">
      <c r="C568" s="2" t="s">
        <v>3249</v>
      </c>
    </row>
    <row r="569" spans="3:3" x14ac:dyDescent="0.2">
      <c r="C569" s="2" t="s">
        <v>3252</v>
      </c>
    </row>
    <row r="570" spans="3:3" x14ac:dyDescent="0.2">
      <c r="C570" s="2" t="s">
        <v>3204</v>
      </c>
    </row>
    <row r="571" spans="3:3" x14ac:dyDescent="0.2">
      <c r="C571" s="2" t="s">
        <v>3186</v>
      </c>
    </row>
    <row r="572" spans="3:3" x14ac:dyDescent="0.2">
      <c r="C572" s="2" t="s">
        <v>3189</v>
      </c>
    </row>
    <row r="573" spans="3:3" x14ac:dyDescent="0.2">
      <c r="C573" s="2" t="s">
        <v>3185</v>
      </c>
    </row>
    <row r="574" spans="3:3" x14ac:dyDescent="0.2">
      <c r="C574" s="2" t="s">
        <v>3102</v>
      </c>
    </row>
    <row r="575" spans="3:3" x14ac:dyDescent="0.2">
      <c r="C575" s="2" t="s">
        <v>3177</v>
      </c>
    </row>
    <row r="576" spans="3:3" x14ac:dyDescent="0.2">
      <c r="C576" s="2" t="s">
        <v>3173</v>
      </c>
    </row>
    <row r="577" spans="3:3" x14ac:dyDescent="0.2">
      <c r="C577" s="2" t="s">
        <v>3176</v>
      </c>
    </row>
    <row r="578" spans="3:3" x14ac:dyDescent="0.2">
      <c r="C578" s="2" t="s">
        <v>3104</v>
      </c>
    </row>
    <row r="579" spans="3:3" x14ac:dyDescent="0.2">
      <c r="C579" s="2" t="s">
        <v>3132</v>
      </c>
    </row>
    <row r="580" spans="3:3" x14ac:dyDescent="0.2">
      <c r="C580" s="2" t="s">
        <v>3121</v>
      </c>
    </row>
    <row r="581" spans="3:3" x14ac:dyDescent="0.2">
      <c r="C581" s="2" t="s">
        <v>3146</v>
      </c>
    </row>
    <row r="582" spans="3:3" x14ac:dyDescent="0.2">
      <c r="C582" s="2" t="s">
        <v>3137</v>
      </c>
    </row>
    <row r="583" spans="3:3" x14ac:dyDescent="0.2">
      <c r="C583" s="2" t="s">
        <v>3161</v>
      </c>
    </row>
    <row r="584" spans="3:3" x14ac:dyDescent="0.2">
      <c r="C584" s="2" t="s">
        <v>3149</v>
      </c>
    </row>
    <row r="585" spans="3:3" x14ac:dyDescent="0.2">
      <c r="C585" s="2" t="s">
        <v>3118</v>
      </c>
    </row>
    <row r="586" spans="3:3" x14ac:dyDescent="0.2">
      <c r="C586" s="2" t="s">
        <v>3197</v>
      </c>
    </row>
    <row r="587" spans="3:3" x14ac:dyDescent="0.2">
      <c r="C587" s="2" t="s">
        <v>3201</v>
      </c>
    </row>
    <row r="588" spans="3:3" x14ac:dyDescent="0.2">
      <c r="C588" s="2" t="s">
        <v>3233</v>
      </c>
    </row>
    <row r="589" spans="3:3" x14ac:dyDescent="0.2">
      <c r="C589" s="2" t="s">
        <v>3141</v>
      </c>
    </row>
    <row r="590" spans="3:3" x14ac:dyDescent="0.2">
      <c r="C590" s="2" t="s">
        <v>3159</v>
      </c>
    </row>
    <row r="591" spans="3:3" x14ac:dyDescent="0.2">
      <c r="C591" s="2" t="s">
        <v>3170</v>
      </c>
    </row>
    <row r="592" spans="3:3" x14ac:dyDescent="0.2">
      <c r="C592" s="2" t="s">
        <v>3089</v>
      </c>
    </row>
    <row r="593" spans="3:3" x14ac:dyDescent="0.2">
      <c r="C593" s="2" t="s">
        <v>3105</v>
      </c>
    </row>
    <row r="594" spans="3:3" x14ac:dyDescent="0.2">
      <c r="C594" s="2" t="s">
        <v>3160</v>
      </c>
    </row>
    <row r="595" spans="3:3" x14ac:dyDescent="0.2">
      <c r="C595" s="2" t="s">
        <v>3158</v>
      </c>
    </row>
    <row r="596" spans="3:3" x14ac:dyDescent="0.2">
      <c r="C596" s="2" t="s">
        <v>3136</v>
      </c>
    </row>
    <row r="597" spans="3:3" x14ac:dyDescent="0.2">
      <c r="C597" s="2" t="s">
        <v>3180</v>
      </c>
    </row>
    <row r="598" spans="3:3" x14ac:dyDescent="0.2">
      <c r="C598" s="2" t="s">
        <v>3150</v>
      </c>
    </row>
    <row r="599" spans="3:3" x14ac:dyDescent="0.2">
      <c r="C599" s="2" t="s">
        <v>3190</v>
      </c>
    </row>
    <row r="600" spans="3:3" x14ac:dyDescent="0.2">
      <c r="C600" s="2" t="s">
        <v>3131</v>
      </c>
    </row>
    <row r="601" spans="3:3" x14ac:dyDescent="0.2">
      <c r="C601" s="2" t="s">
        <v>3034</v>
      </c>
    </row>
    <row r="602" spans="3:3" x14ac:dyDescent="0.2">
      <c r="C602" s="2" t="s">
        <v>3182</v>
      </c>
    </row>
    <row r="603" spans="3:3" x14ac:dyDescent="0.2">
      <c r="C603" s="2" t="s">
        <v>3033</v>
      </c>
    </row>
    <row r="604" spans="3:3" x14ac:dyDescent="0.2">
      <c r="C604" s="2" t="s">
        <v>3090</v>
      </c>
    </row>
    <row r="605" spans="3:3" x14ac:dyDescent="0.2">
      <c r="C605" s="2" t="s">
        <v>3055</v>
      </c>
    </row>
    <row r="606" spans="3:3" x14ac:dyDescent="0.2">
      <c r="C606" s="2" t="s">
        <v>3068</v>
      </c>
    </row>
    <row r="607" spans="3:3" x14ac:dyDescent="0.2">
      <c r="C607" s="2" t="s">
        <v>3042</v>
      </c>
    </row>
    <row r="608" spans="3:3" x14ac:dyDescent="0.2">
      <c r="C608" s="2" t="s">
        <v>3171</v>
      </c>
    </row>
    <row r="609" spans="3:3" x14ac:dyDescent="0.2">
      <c r="C609" s="2" t="s">
        <v>3164</v>
      </c>
    </row>
    <row r="610" spans="3:3" x14ac:dyDescent="0.2">
      <c r="C610" s="2" t="s">
        <v>3027</v>
      </c>
    </row>
    <row r="611" spans="3:3" x14ac:dyDescent="0.2">
      <c r="C611" s="2" t="s">
        <v>3114</v>
      </c>
    </row>
    <row r="612" spans="3:3" x14ac:dyDescent="0.2">
      <c r="C612" s="2" t="s">
        <v>3122</v>
      </c>
    </row>
    <row r="613" spans="3:3" x14ac:dyDescent="0.2">
      <c r="C613" s="2" t="s">
        <v>3184</v>
      </c>
    </row>
    <row r="614" spans="3:3" x14ac:dyDescent="0.2">
      <c r="C614" s="2" t="s">
        <v>3116</v>
      </c>
    </row>
    <row r="615" spans="3:3" x14ac:dyDescent="0.2">
      <c r="C615" s="2" t="s">
        <v>3115</v>
      </c>
    </row>
    <row r="616" spans="3:3" x14ac:dyDescent="0.2">
      <c r="C616" s="2" t="s">
        <v>3127</v>
      </c>
    </row>
    <row r="617" spans="3:3" x14ac:dyDescent="0.2">
      <c r="C617" s="2" t="s">
        <v>3144</v>
      </c>
    </row>
    <row r="618" spans="3:3" x14ac:dyDescent="0.2">
      <c r="C618" s="2" t="s">
        <v>3162</v>
      </c>
    </row>
    <row r="619" spans="3:3" x14ac:dyDescent="0.2">
      <c r="C619" s="2" t="s">
        <v>3086</v>
      </c>
    </row>
    <row r="620" spans="3:3" x14ac:dyDescent="0.2">
      <c r="C620" s="2" t="s">
        <v>3096</v>
      </c>
    </row>
    <row r="621" spans="3:3" x14ac:dyDescent="0.2">
      <c r="C621" s="2" t="s">
        <v>3057</v>
      </c>
    </row>
    <row r="622" spans="3:3" x14ac:dyDescent="0.2">
      <c r="C622" s="2" t="s">
        <v>3047</v>
      </c>
    </row>
    <row r="623" spans="3:3" x14ac:dyDescent="0.2">
      <c r="C623" s="2" t="s">
        <v>3125</v>
      </c>
    </row>
    <row r="624" spans="3:3" x14ac:dyDescent="0.2">
      <c r="C624" s="2" t="s">
        <v>3077</v>
      </c>
    </row>
    <row r="625" spans="3:3" x14ac:dyDescent="0.2">
      <c r="C625" s="2" t="s">
        <v>3065</v>
      </c>
    </row>
    <row r="626" spans="3:3" x14ac:dyDescent="0.2">
      <c r="C626" s="2" t="s">
        <v>3066</v>
      </c>
    </row>
    <row r="627" spans="3:3" x14ac:dyDescent="0.2">
      <c r="C627" s="2" t="s">
        <v>3151</v>
      </c>
    </row>
    <row r="628" spans="3:3" x14ac:dyDescent="0.2">
      <c r="C628" s="2" t="s">
        <v>3148</v>
      </c>
    </row>
    <row r="629" spans="3:3" x14ac:dyDescent="0.2">
      <c r="C629" s="2" t="s">
        <v>3075</v>
      </c>
    </row>
    <row r="630" spans="3:3" x14ac:dyDescent="0.2">
      <c r="C630" s="2" t="s">
        <v>3053</v>
      </c>
    </row>
    <row r="631" spans="3:3" x14ac:dyDescent="0.2">
      <c r="C631" s="2" t="s">
        <v>3120</v>
      </c>
    </row>
    <row r="632" spans="3:3" x14ac:dyDescent="0.2">
      <c r="C632" s="2" t="s">
        <v>3156</v>
      </c>
    </row>
    <row r="633" spans="3:3" x14ac:dyDescent="0.2">
      <c r="C633" s="2" t="s">
        <v>3058</v>
      </c>
    </row>
    <row r="634" spans="3:3" x14ac:dyDescent="0.2">
      <c r="C634" s="2" t="s">
        <v>3064</v>
      </c>
    </row>
    <row r="635" spans="3:3" x14ac:dyDescent="0.2">
      <c r="C635" s="2" t="s">
        <v>3061</v>
      </c>
    </row>
    <row r="636" spans="3:3" x14ac:dyDescent="0.2">
      <c r="C636" s="2" t="s">
        <v>3039</v>
      </c>
    </row>
    <row r="637" spans="3:3" x14ac:dyDescent="0.2">
      <c r="C637" s="2" t="s">
        <v>3052</v>
      </c>
    </row>
    <row r="638" spans="3:3" x14ac:dyDescent="0.2">
      <c r="C638" s="2" t="s">
        <v>3168</v>
      </c>
    </row>
    <row r="639" spans="3:3" x14ac:dyDescent="0.2">
      <c r="C639" s="2" t="s">
        <v>3041</v>
      </c>
    </row>
    <row r="640" spans="3:3" x14ac:dyDescent="0.2">
      <c r="C640" s="2" t="s">
        <v>3071</v>
      </c>
    </row>
    <row r="641" spans="3:3" x14ac:dyDescent="0.2">
      <c r="C641" s="2" t="s">
        <v>3045</v>
      </c>
    </row>
    <row r="642" spans="3:3" x14ac:dyDescent="0.2">
      <c r="C642" s="2" t="s">
        <v>3050</v>
      </c>
    </row>
    <row r="643" spans="3:3" x14ac:dyDescent="0.2">
      <c r="C643" s="2" t="s">
        <v>3165</v>
      </c>
    </row>
    <row r="644" spans="3:3" x14ac:dyDescent="0.2">
      <c r="C644" s="2" t="s">
        <v>3087</v>
      </c>
    </row>
    <row r="645" spans="3:3" x14ac:dyDescent="0.2">
      <c r="C645" s="2" t="s">
        <v>3081</v>
      </c>
    </row>
    <row r="646" spans="3:3" x14ac:dyDescent="0.2">
      <c r="C646" s="2" t="s">
        <v>3093</v>
      </c>
    </row>
    <row r="647" spans="3:3" x14ac:dyDescent="0.2">
      <c r="C647" s="2" t="s">
        <v>3099</v>
      </c>
    </row>
    <row r="648" spans="3:3" x14ac:dyDescent="0.2">
      <c r="C648" s="2" t="s">
        <v>3026</v>
      </c>
    </row>
    <row r="649" spans="3:3" x14ac:dyDescent="0.2">
      <c r="C649" s="2" t="s">
        <v>3035</v>
      </c>
    </row>
    <row r="650" spans="3:3" x14ac:dyDescent="0.2">
      <c r="C650" s="2" t="s">
        <v>3798</v>
      </c>
    </row>
    <row r="651" spans="3:3" x14ac:dyDescent="0.2">
      <c r="C651" s="2" t="s">
        <v>3032</v>
      </c>
    </row>
    <row r="652" spans="3:3" x14ac:dyDescent="0.2">
      <c r="C652" s="2" t="s">
        <v>3084</v>
      </c>
    </row>
    <row r="653" spans="3:3" x14ac:dyDescent="0.2">
      <c r="C653" s="2" t="s">
        <v>3051</v>
      </c>
    </row>
    <row r="654" spans="3:3" x14ac:dyDescent="0.2">
      <c r="C654" s="2" t="s">
        <v>3043</v>
      </c>
    </row>
    <row r="655" spans="3:3" x14ac:dyDescent="0.2">
      <c r="C655" s="2" t="s">
        <v>3799</v>
      </c>
    </row>
    <row r="656" spans="3:3" x14ac:dyDescent="0.2">
      <c r="C656" s="2" t="s">
        <v>3169</v>
      </c>
    </row>
    <row r="657" spans="3:3" x14ac:dyDescent="0.2">
      <c r="C657" s="2" t="s">
        <v>3800</v>
      </c>
    </row>
    <row r="658" spans="3:3" x14ac:dyDescent="0.2">
      <c r="C658" s="2" t="s">
        <v>3088</v>
      </c>
    </row>
    <row r="659" spans="3:3" x14ac:dyDescent="0.2">
      <c r="C659" s="2" t="s">
        <v>3801</v>
      </c>
    </row>
    <row r="660" spans="3:3" x14ac:dyDescent="0.2">
      <c r="C660" s="2" t="s">
        <v>3094</v>
      </c>
    </row>
    <row r="661" spans="3:3" x14ac:dyDescent="0.2">
      <c r="C661" s="2" t="s">
        <v>3092</v>
      </c>
    </row>
    <row r="662" spans="3:3" x14ac:dyDescent="0.2">
      <c r="C662" s="2" t="s">
        <v>3082</v>
      </c>
    </row>
    <row r="663" spans="3:3" x14ac:dyDescent="0.2">
      <c r="C663" s="2" t="s">
        <v>3091</v>
      </c>
    </row>
    <row r="664" spans="3:3" x14ac:dyDescent="0.2">
      <c r="C664" s="2" t="s">
        <v>3062</v>
      </c>
    </row>
    <row r="665" spans="3:3" x14ac:dyDescent="0.2">
      <c r="C665" s="2" t="s">
        <v>3046</v>
      </c>
    </row>
    <row r="666" spans="3:3" x14ac:dyDescent="0.2">
      <c r="C666" s="2" t="s">
        <v>3031</v>
      </c>
    </row>
    <row r="667" spans="3:3" x14ac:dyDescent="0.2">
      <c r="C667" s="2" t="s">
        <v>3802</v>
      </c>
    </row>
    <row r="668" spans="3:3" x14ac:dyDescent="0.2">
      <c r="C668" s="2" t="s">
        <v>3098</v>
      </c>
    </row>
    <row r="669" spans="3:3" x14ac:dyDescent="0.2">
      <c r="C669" s="2" t="s">
        <v>3803</v>
      </c>
    </row>
    <row r="670" spans="3:3" x14ac:dyDescent="0.2">
      <c r="C670" s="2" t="s">
        <v>3036</v>
      </c>
    </row>
    <row r="671" spans="3:3" x14ac:dyDescent="0.2">
      <c r="C671" s="2" t="s">
        <v>3100</v>
      </c>
    </row>
    <row r="672" spans="3:3" x14ac:dyDescent="0.2">
      <c r="C672" s="2" t="s">
        <v>3804</v>
      </c>
    </row>
    <row r="673" spans="3:3" x14ac:dyDescent="0.2">
      <c r="C673" s="2" t="s">
        <v>3805</v>
      </c>
    </row>
    <row r="674" spans="3:3" x14ac:dyDescent="0.2">
      <c r="C674" s="2" t="s">
        <v>3101</v>
      </c>
    </row>
    <row r="675" spans="3:3" x14ac:dyDescent="0.2">
      <c r="C675" s="2" t="s">
        <v>3806</v>
      </c>
    </row>
    <row r="676" spans="3:3" x14ac:dyDescent="0.2">
      <c r="C676" s="2" t="s">
        <v>3807</v>
      </c>
    </row>
    <row r="677" spans="3:3" x14ac:dyDescent="0.2">
      <c r="C677" s="2" t="s">
        <v>3037</v>
      </c>
    </row>
    <row r="678" spans="3:3" x14ac:dyDescent="0.2">
      <c r="C678" s="2" t="s">
        <v>3808</v>
      </c>
    </row>
    <row r="679" spans="3:3" x14ac:dyDescent="0.2">
      <c r="C679" s="2" t="s">
        <v>3809</v>
      </c>
    </row>
    <row r="680" spans="3:3" x14ac:dyDescent="0.2">
      <c r="C680" s="2" t="s">
        <v>3810</v>
      </c>
    </row>
    <row r="681" spans="3:3" x14ac:dyDescent="0.2">
      <c r="C681" s="2" t="s">
        <v>3811</v>
      </c>
    </row>
    <row r="682" spans="3:3" x14ac:dyDescent="0.2">
      <c r="C682" s="2" t="s">
        <v>3812</v>
      </c>
    </row>
    <row r="683" spans="3:3" x14ac:dyDescent="0.2">
      <c r="C683" s="2" t="s">
        <v>3813</v>
      </c>
    </row>
    <row r="684" spans="3:3" x14ac:dyDescent="0.2">
      <c r="C684" s="2" t="s">
        <v>3814</v>
      </c>
    </row>
    <row r="685" spans="3:3" x14ac:dyDescent="0.2">
      <c r="C685" s="2" t="s">
        <v>3815</v>
      </c>
    </row>
    <row r="686" spans="3:3" x14ac:dyDescent="0.2">
      <c r="C686" s="2" t="s">
        <v>3816</v>
      </c>
    </row>
    <row r="687" spans="3:3" x14ac:dyDescent="0.2">
      <c r="C687" s="2" t="s">
        <v>3817</v>
      </c>
    </row>
    <row r="688" spans="3:3" x14ac:dyDescent="0.2">
      <c r="C688" s="2" t="s">
        <v>3818</v>
      </c>
    </row>
    <row r="689" spans="3:3" x14ac:dyDescent="0.2">
      <c r="C689" s="2" t="s">
        <v>3819</v>
      </c>
    </row>
    <row r="690" spans="3:3" x14ac:dyDescent="0.2">
      <c r="C690" s="2" t="s">
        <v>3820</v>
      </c>
    </row>
    <row r="691" spans="3:3" x14ac:dyDescent="0.2">
      <c r="C691" s="2" t="s">
        <v>3821</v>
      </c>
    </row>
    <row r="692" spans="3:3" x14ac:dyDescent="0.2">
      <c r="C692" s="2" t="s">
        <v>3822</v>
      </c>
    </row>
    <row r="693" spans="3:3" x14ac:dyDescent="0.2">
      <c r="C693" s="2" t="s">
        <v>3823</v>
      </c>
    </row>
    <row r="694" spans="3:3" x14ac:dyDescent="0.2">
      <c r="C694" s="2" t="s">
        <v>3824</v>
      </c>
    </row>
    <row r="695" spans="3:3" x14ac:dyDescent="0.2">
      <c r="C695" s="2" t="s">
        <v>3825</v>
      </c>
    </row>
    <row r="696" spans="3:3" x14ac:dyDescent="0.2">
      <c r="C696" s="2" t="s">
        <v>3826</v>
      </c>
    </row>
    <row r="697" spans="3:3" x14ac:dyDescent="0.2">
      <c r="C697" s="2" t="s">
        <v>3827</v>
      </c>
    </row>
    <row r="698" spans="3:3" x14ac:dyDescent="0.2">
      <c r="C698" s="2" t="s">
        <v>3828</v>
      </c>
    </row>
    <row r="699" spans="3:3" x14ac:dyDescent="0.2">
      <c r="C699" s="2" t="s">
        <v>3829</v>
      </c>
    </row>
    <row r="700" spans="3:3" x14ac:dyDescent="0.2">
      <c r="C700" s="2" t="s">
        <v>3830</v>
      </c>
    </row>
    <row r="701" spans="3:3" x14ac:dyDescent="0.2">
      <c r="C701" s="2" t="s">
        <v>3831</v>
      </c>
    </row>
    <row r="702" spans="3:3" x14ac:dyDescent="0.2">
      <c r="C702" s="2" t="s">
        <v>3832</v>
      </c>
    </row>
    <row r="703" spans="3:3" x14ac:dyDescent="0.2">
      <c r="C703" s="2" t="s">
        <v>3833</v>
      </c>
    </row>
    <row r="704" spans="3:3" x14ac:dyDescent="0.2">
      <c r="C704" s="2" t="s">
        <v>3834</v>
      </c>
    </row>
    <row r="705" spans="3:3" x14ac:dyDescent="0.2">
      <c r="C705" s="2" t="s">
        <v>3835</v>
      </c>
    </row>
    <row r="706" spans="3:3" x14ac:dyDescent="0.2">
      <c r="C706" s="2" t="s">
        <v>3836</v>
      </c>
    </row>
    <row r="707" spans="3:3" x14ac:dyDescent="0.2">
      <c r="C707" s="2" t="s">
        <v>3837</v>
      </c>
    </row>
    <row r="708" spans="3:3" x14ac:dyDescent="0.2">
      <c r="C708" s="2" t="s">
        <v>3838</v>
      </c>
    </row>
    <row r="709" spans="3:3" x14ac:dyDescent="0.2">
      <c r="C709" s="2" t="s">
        <v>3839</v>
      </c>
    </row>
    <row r="710" spans="3:3" x14ac:dyDescent="0.2">
      <c r="C710" s="2" t="s">
        <v>3840</v>
      </c>
    </row>
    <row r="711" spans="3:3" x14ac:dyDescent="0.2">
      <c r="C711" s="2" t="s">
        <v>3841</v>
      </c>
    </row>
    <row r="712" spans="3:3" x14ac:dyDescent="0.2">
      <c r="C712" s="2" t="s">
        <v>3842</v>
      </c>
    </row>
    <row r="713" spans="3:3" x14ac:dyDescent="0.2">
      <c r="C713" s="2" t="s">
        <v>3843</v>
      </c>
    </row>
    <row r="714" spans="3:3" x14ac:dyDescent="0.2">
      <c r="C714" s="2" t="s">
        <v>3844</v>
      </c>
    </row>
    <row r="715" spans="3:3" x14ac:dyDescent="0.2">
      <c r="C715" s="2" t="s">
        <v>3845</v>
      </c>
    </row>
    <row r="716" spans="3:3" x14ac:dyDescent="0.2">
      <c r="C716" s="2" t="s">
        <v>3846</v>
      </c>
    </row>
    <row r="717" spans="3:3" x14ac:dyDescent="0.2">
      <c r="C717" s="2" t="s">
        <v>3847</v>
      </c>
    </row>
    <row r="718" spans="3:3" x14ac:dyDescent="0.2">
      <c r="C718" s="2" t="s">
        <v>3848</v>
      </c>
    </row>
    <row r="719" spans="3:3" x14ac:dyDescent="0.2">
      <c r="C719" s="2" t="s">
        <v>3849</v>
      </c>
    </row>
    <row r="720" spans="3:3" x14ac:dyDescent="0.2">
      <c r="C720" s="2" t="s">
        <v>3850</v>
      </c>
    </row>
    <row r="721" spans="3:3" x14ac:dyDescent="0.2">
      <c r="C721" s="2" t="s">
        <v>3851</v>
      </c>
    </row>
    <row r="722" spans="3:3" x14ac:dyDescent="0.2">
      <c r="C722" s="2" t="s">
        <v>3852</v>
      </c>
    </row>
    <row r="723" spans="3:3" x14ac:dyDescent="0.2">
      <c r="C723" s="2" t="s">
        <v>3853</v>
      </c>
    </row>
    <row r="724" spans="3:3" x14ac:dyDescent="0.2">
      <c r="C724" s="2" t="s">
        <v>3854</v>
      </c>
    </row>
    <row r="725" spans="3:3" x14ac:dyDescent="0.2">
      <c r="C725" s="2" t="s">
        <v>3855</v>
      </c>
    </row>
    <row r="726" spans="3:3" x14ac:dyDescent="0.2">
      <c r="C726" s="2" t="s">
        <v>3856</v>
      </c>
    </row>
    <row r="727" spans="3:3" x14ac:dyDescent="0.2">
      <c r="C727" s="2" t="s">
        <v>3857</v>
      </c>
    </row>
    <row r="728" spans="3:3" x14ac:dyDescent="0.2">
      <c r="C728" s="2" t="s">
        <v>3858</v>
      </c>
    </row>
    <row r="729" spans="3:3" x14ac:dyDescent="0.2">
      <c r="C729" s="2" t="s">
        <v>3859</v>
      </c>
    </row>
    <row r="730" spans="3:3" x14ac:dyDescent="0.2">
      <c r="C730" s="2" t="s">
        <v>3860</v>
      </c>
    </row>
    <row r="731" spans="3:3" x14ac:dyDescent="0.2">
      <c r="C731" s="2" t="s">
        <v>3861</v>
      </c>
    </row>
    <row r="732" spans="3:3" x14ac:dyDescent="0.2">
      <c r="C732" s="2" t="s">
        <v>3862</v>
      </c>
    </row>
    <row r="733" spans="3:3" x14ac:dyDescent="0.2">
      <c r="C733" s="2" t="s">
        <v>3863</v>
      </c>
    </row>
    <row r="734" spans="3:3" x14ac:dyDescent="0.2">
      <c r="C734" s="2" t="s">
        <v>3864</v>
      </c>
    </row>
    <row r="735" spans="3:3" x14ac:dyDescent="0.2">
      <c r="C735" s="2" t="s">
        <v>3865</v>
      </c>
    </row>
    <row r="736" spans="3:3" x14ac:dyDescent="0.2">
      <c r="C736" s="2" t="s">
        <v>3866</v>
      </c>
    </row>
    <row r="737" spans="3:3" x14ac:dyDescent="0.2">
      <c r="C737" s="2" t="s">
        <v>3867</v>
      </c>
    </row>
    <row r="738" spans="3:3" x14ac:dyDescent="0.2">
      <c r="C738" s="2" t="s">
        <v>3868</v>
      </c>
    </row>
    <row r="739" spans="3:3" x14ac:dyDescent="0.2">
      <c r="C739" s="2" t="s">
        <v>3869</v>
      </c>
    </row>
    <row r="740" spans="3:3" x14ac:dyDescent="0.2">
      <c r="C740" s="2" t="s">
        <v>3870</v>
      </c>
    </row>
    <row r="741" spans="3:3" x14ac:dyDescent="0.2">
      <c r="C741" s="2" t="s">
        <v>3871</v>
      </c>
    </row>
    <row r="742" spans="3:3" x14ac:dyDescent="0.2">
      <c r="C742" s="2" t="s">
        <v>3872</v>
      </c>
    </row>
    <row r="743" spans="3:3" x14ac:dyDescent="0.2">
      <c r="C743" s="2" t="s">
        <v>3873</v>
      </c>
    </row>
    <row r="744" spans="3:3" x14ac:dyDescent="0.2">
      <c r="C744" s="2" t="s">
        <v>3874</v>
      </c>
    </row>
    <row r="745" spans="3:3" x14ac:dyDescent="0.2">
      <c r="C745" s="2" t="s">
        <v>3875</v>
      </c>
    </row>
    <row r="746" spans="3:3" x14ac:dyDescent="0.2">
      <c r="C746" s="2" t="s">
        <v>3876</v>
      </c>
    </row>
    <row r="747" spans="3:3" x14ac:dyDescent="0.2">
      <c r="C747" s="2" t="s">
        <v>3877</v>
      </c>
    </row>
    <row r="748" spans="3:3" x14ac:dyDescent="0.2">
      <c r="C748" s="2" t="s">
        <v>3878</v>
      </c>
    </row>
    <row r="749" spans="3:3" x14ac:dyDescent="0.2">
      <c r="C749" s="2" t="s">
        <v>3879</v>
      </c>
    </row>
    <row r="750" spans="3:3" x14ac:dyDescent="0.2">
      <c r="C750" s="2" t="s">
        <v>3880</v>
      </c>
    </row>
    <row r="751" spans="3:3" x14ac:dyDescent="0.2">
      <c r="C751" s="2" t="s">
        <v>3881</v>
      </c>
    </row>
    <row r="752" spans="3:3" x14ac:dyDescent="0.2">
      <c r="C752" s="2" t="s">
        <v>3882</v>
      </c>
    </row>
    <row r="753" spans="3:3" x14ac:dyDescent="0.2">
      <c r="C753" s="2" t="s">
        <v>3883</v>
      </c>
    </row>
    <row r="754" spans="3:3" x14ac:dyDescent="0.2">
      <c r="C754" s="2" t="s">
        <v>3884</v>
      </c>
    </row>
    <row r="755" spans="3:3" x14ac:dyDescent="0.2">
      <c r="C755" s="2" t="s">
        <v>3885</v>
      </c>
    </row>
    <row r="756" spans="3:3" x14ac:dyDescent="0.2">
      <c r="C756" s="2" t="s">
        <v>3886</v>
      </c>
    </row>
    <row r="757" spans="3:3" x14ac:dyDescent="0.2">
      <c r="C757" s="2" t="s">
        <v>3887</v>
      </c>
    </row>
    <row r="758" spans="3:3" x14ac:dyDescent="0.2">
      <c r="C758" s="2" t="s">
        <v>3888</v>
      </c>
    </row>
    <row r="759" spans="3:3" x14ac:dyDescent="0.2">
      <c r="C759" s="2" t="s">
        <v>3889</v>
      </c>
    </row>
    <row r="760" spans="3:3" x14ac:dyDescent="0.2">
      <c r="C760" s="2" t="s">
        <v>3890</v>
      </c>
    </row>
    <row r="761" spans="3:3" x14ac:dyDescent="0.2">
      <c r="C761" s="2" t="s">
        <v>3891</v>
      </c>
    </row>
    <row r="762" spans="3:3" x14ac:dyDescent="0.2">
      <c r="C762" s="2" t="s">
        <v>3892</v>
      </c>
    </row>
    <row r="763" spans="3:3" x14ac:dyDescent="0.2">
      <c r="C763" s="2" t="s">
        <v>3893</v>
      </c>
    </row>
    <row r="764" spans="3:3" x14ac:dyDescent="0.2">
      <c r="C764" s="2" t="s">
        <v>3894</v>
      </c>
    </row>
    <row r="765" spans="3:3" x14ac:dyDescent="0.2">
      <c r="C765" s="2" t="s">
        <v>3895</v>
      </c>
    </row>
    <row r="766" spans="3:3" x14ac:dyDescent="0.2">
      <c r="C766" s="2" t="s">
        <v>3896</v>
      </c>
    </row>
    <row r="767" spans="3:3" x14ac:dyDescent="0.2">
      <c r="C767" s="2" t="s">
        <v>3897</v>
      </c>
    </row>
    <row r="768" spans="3:3" x14ac:dyDescent="0.2">
      <c r="C768" s="2" t="s">
        <v>3898</v>
      </c>
    </row>
    <row r="769" spans="3:3" x14ac:dyDescent="0.2">
      <c r="C769" s="2" t="s">
        <v>3899</v>
      </c>
    </row>
    <row r="770" spans="3:3" x14ac:dyDescent="0.2">
      <c r="C770" s="2" t="s">
        <v>3900</v>
      </c>
    </row>
    <row r="771" spans="3:3" x14ac:dyDescent="0.2">
      <c r="C771" s="2" t="s">
        <v>3901</v>
      </c>
    </row>
    <row r="772" spans="3:3" x14ac:dyDescent="0.2">
      <c r="C772" s="2" t="s">
        <v>3902</v>
      </c>
    </row>
    <row r="773" spans="3:3" x14ac:dyDescent="0.2">
      <c r="C773" s="2" t="s">
        <v>3377</v>
      </c>
    </row>
    <row r="774" spans="3:3" x14ac:dyDescent="0.2">
      <c r="C774" s="2" t="s">
        <v>3275</v>
      </c>
    </row>
    <row r="775" spans="3:3" x14ac:dyDescent="0.2">
      <c r="C775" s="2" t="s">
        <v>3044</v>
      </c>
    </row>
    <row r="776" spans="3:3" x14ac:dyDescent="0.2">
      <c r="C776" s="2" t="s">
        <v>3903</v>
      </c>
    </row>
    <row r="777" spans="3:3" x14ac:dyDescent="0.2">
      <c r="C777" s="2" t="s">
        <v>3904</v>
      </c>
    </row>
    <row r="778" spans="3:3" x14ac:dyDescent="0.2">
      <c r="C778" s="2" t="s">
        <v>3905</v>
      </c>
    </row>
    <row r="779" spans="3:3" x14ac:dyDescent="0.2">
      <c r="C779" s="2" t="s">
        <v>3108</v>
      </c>
    </row>
    <row r="780" spans="3:3" x14ac:dyDescent="0.2">
      <c r="C780" s="2" t="s">
        <v>3155</v>
      </c>
    </row>
    <row r="781" spans="3:3" x14ac:dyDescent="0.2">
      <c r="C781" s="2" t="s">
        <v>3906</v>
      </c>
    </row>
    <row r="782" spans="3:3" x14ac:dyDescent="0.2">
      <c r="C782" s="2" t="s">
        <v>3907</v>
      </c>
    </row>
    <row r="783" spans="3:3" x14ac:dyDescent="0.2">
      <c r="C783" s="2" t="s">
        <v>3908</v>
      </c>
    </row>
    <row r="784" spans="3:3" x14ac:dyDescent="0.2">
      <c r="C784" s="2" t="s">
        <v>3128</v>
      </c>
    </row>
    <row r="785" spans="3:3" x14ac:dyDescent="0.2">
      <c r="C785" s="2" t="s">
        <v>3179</v>
      </c>
    </row>
    <row r="786" spans="3:3" x14ac:dyDescent="0.2">
      <c r="C786" s="2" t="s">
        <v>3225</v>
      </c>
    </row>
    <row r="787" spans="3:3" x14ac:dyDescent="0.2">
      <c r="C787" s="2" t="s">
        <v>3219</v>
      </c>
    </row>
    <row r="788" spans="3:3" x14ac:dyDescent="0.2">
      <c r="C788" s="2" t="s">
        <v>3909</v>
      </c>
    </row>
    <row r="789" spans="3:3" x14ac:dyDescent="0.2">
      <c r="C789" s="2" t="s">
        <v>3254</v>
      </c>
    </row>
    <row r="790" spans="3:3" x14ac:dyDescent="0.2">
      <c r="C790" s="2" t="s">
        <v>3133</v>
      </c>
    </row>
  </sheetData>
  <mergeCells count="3">
    <mergeCell ref="A3:A4"/>
    <mergeCell ref="A213:L213"/>
    <mergeCell ref="O213:P213"/>
  </mergeCells>
  <conditionalFormatting sqref="B3">
    <cfRule type="duplicateValues" dxfId="136" priority="3"/>
  </conditionalFormatting>
  <conditionalFormatting sqref="B4:B212">
    <cfRule type="duplicateValues" dxfId="135" priority="64"/>
  </conditionalFormatting>
  <conditionalFormatting sqref="C214:C790">
    <cfRule type="duplicateValues" dxfId="134" priority="2"/>
  </conditionalFormatting>
  <conditionalFormatting sqref="C1:C1048576">
    <cfRule type="duplicateValues" dxfId="13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0"/>
  <sheetViews>
    <sheetView zoomScale="110" zoomScaleNormal="110" workbookViewId="0">
      <pane xSplit="3" ySplit="2" topLeftCell="D21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9" customHeight="1" x14ac:dyDescent="0.2">
      <c r="A3" s="141" t="s">
        <v>2499</v>
      </c>
      <c r="B3" s="101" t="s">
        <v>2500</v>
      </c>
      <c r="C3" s="9" t="s">
        <v>2501</v>
      </c>
      <c r="D3" s="75" t="s">
        <v>292</v>
      </c>
      <c r="E3" s="13">
        <v>44416</v>
      </c>
      <c r="F3" s="75" t="s">
        <v>427</v>
      </c>
      <c r="G3" s="13">
        <v>44418</v>
      </c>
      <c r="H3" s="10" t="s">
        <v>429</v>
      </c>
      <c r="I3" s="1">
        <v>41</v>
      </c>
      <c r="J3" s="1">
        <v>58</v>
      </c>
      <c r="K3" s="1">
        <v>19</v>
      </c>
      <c r="L3" s="1">
        <v>5</v>
      </c>
      <c r="M3" s="79">
        <v>11.295500000000001</v>
      </c>
      <c r="N3" s="8">
        <v>12</v>
      </c>
      <c r="O3" s="62">
        <v>3000</v>
      </c>
      <c r="P3" s="63">
        <f>Table22452368910111213141516171819202122242345672345689101112131415161718[[#This Row],[PEMBULATAN]]*O3</f>
        <v>36000</v>
      </c>
    </row>
    <row r="4" spans="1:16" ht="39" customHeight="1" x14ac:dyDescent="0.2">
      <c r="A4" s="142"/>
      <c r="B4" s="74" t="s">
        <v>2502</v>
      </c>
      <c r="C4" s="9" t="s">
        <v>2503</v>
      </c>
      <c r="D4" s="75" t="s">
        <v>292</v>
      </c>
      <c r="E4" s="13">
        <v>44416</v>
      </c>
      <c r="F4" s="75" t="s">
        <v>427</v>
      </c>
      <c r="G4" s="13">
        <v>44418</v>
      </c>
      <c r="H4" s="10" t="s">
        <v>429</v>
      </c>
      <c r="I4" s="1">
        <v>72</v>
      </c>
      <c r="J4" s="1">
        <v>54</v>
      </c>
      <c r="K4" s="1">
        <v>31</v>
      </c>
      <c r="L4" s="1">
        <v>18</v>
      </c>
      <c r="M4" s="79">
        <v>30.132000000000001</v>
      </c>
      <c r="N4" s="8">
        <v>30</v>
      </c>
      <c r="O4" s="62">
        <v>3000</v>
      </c>
      <c r="P4" s="63">
        <f>Table22452368910111213141516171819202122242345672345689101112131415161718[[#This Row],[PEMBULATAN]]*O4</f>
        <v>90000</v>
      </c>
    </row>
    <row r="5" spans="1:16" ht="39" customHeight="1" x14ac:dyDescent="0.2">
      <c r="A5" s="90"/>
      <c r="B5" s="74"/>
      <c r="C5" s="85" t="s">
        <v>2504</v>
      </c>
      <c r="D5" s="77" t="s">
        <v>292</v>
      </c>
      <c r="E5" s="13">
        <v>44416</v>
      </c>
      <c r="F5" s="75" t="s">
        <v>427</v>
      </c>
      <c r="G5" s="13">
        <v>44418</v>
      </c>
      <c r="H5" s="76" t="s">
        <v>429</v>
      </c>
      <c r="I5" s="15">
        <v>72</v>
      </c>
      <c r="J5" s="15">
        <v>63</v>
      </c>
      <c r="K5" s="15">
        <v>32</v>
      </c>
      <c r="L5" s="15">
        <v>16</v>
      </c>
      <c r="M5" s="80">
        <v>36.287999999999997</v>
      </c>
      <c r="N5" s="71">
        <v>37</v>
      </c>
      <c r="O5" s="62">
        <v>3000</v>
      </c>
      <c r="P5" s="63">
        <f>Table22452368910111213141516171819202122242345672345689101112131415161718[[#This Row],[PEMBULATAN]]*O5</f>
        <v>111000</v>
      </c>
    </row>
    <row r="6" spans="1:16" ht="39" customHeight="1" x14ac:dyDescent="0.2">
      <c r="A6" s="90"/>
      <c r="B6" s="74"/>
      <c r="C6" s="85" t="s">
        <v>2505</v>
      </c>
      <c r="D6" s="77" t="s">
        <v>292</v>
      </c>
      <c r="E6" s="13">
        <v>44416</v>
      </c>
      <c r="F6" s="75" t="s">
        <v>427</v>
      </c>
      <c r="G6" s="13">
        <v>44418</v>
      </c>
      <c r="H6" s="76" t="s">
        <v>429</v>
      </c>
      <c r="I6" s="15">
        <v>41</v>
      </c>
      <c r="J6" s="15">
        <v>46</v>
      </c>
      <c r="K6" s="15">
        <v>23</v>
      </c>
      <c r="L6" s="15">
        <v>4</v>
      </c>
      <c r="M6" s="80">
        <v>10.8445</v>
      </c>
      <c r="N6" s="71">
        <v>11</v>
      </c>
      <c r="O6" s="62">
        <v>3000</v>
      </c>
      <c r="P6" s="63">
        <f>Table22452368910111213141516171819202122242345672345689101112131415161718[[#This Row],[PEMBULATAN]]*O6</f>
        <v>33000</v>
      </c>
    </row>
    <row r="7" spans="1:16" ht="39" customHeight="1" x14ac:dyDescent="0.2">
      <c r="A7" s="90"/>
      <c r="B7" s="74"/>
      <c r="C7" s="85" t="s">
        <v>2506</v>
      </c>
      <c r="D7" s="77" t="s">
        <v>292</v>
      </c>
      <c r="E7" s="13">
        <v>44416</v>
      </c>
      <c r="F7" s="75" t="s">
        <v>427</v>
      </c>
      <c r="G7" s="13">
        <v>44418</v>
      </c>
      <c r="H7" s="76" t="s">
        <v>429</v>
      </c>
      <c r="I7" s="15">
        <v>77</v>
      </c>
      <c r="J7" s="15">
        <v>51</v>
      </c>
      <c r="K7" s="15">
        <v>33</v>
      </c>
      <c r="L7" s="15">
        <v>16</v>
      </c>
      <c r="M7" s="80">
        <v>32.397750000000002</v>
      </c>
      <c r="N7" s="71">
        <v>33</v>
      </c>
      <c r="O7" s="62">
        <v>3000</v>
      </c>
      <c r="P7" s="63">
        <f>Table22452368910111213141516171819202122242345672345689101112131415161718[[#This Row],[PEMBULATAN]]*O7</f>
        <v>99000</v>
      </c>
    </row>
    <row r="8" spans="1:16" ht="39" customHeight="1" x14ac:dyDescent="0.2">
      <c r="A8" s="90"/>
      <c r="B8" s="74"/>
      <c r="C8" s="85" t="s">
        <v>2507</v>
      </c>
      <c r="D8" s="77" t="s">
        <v>292</v>
      </c>
      <c r="E8" s="13">
        <v>44416</v>
      </c>
      <c r="F8" s="75" t="s">
        <v>427</v>
      </c>
      <c r="G8" s="13">
        <v>44418</v>
      </c>
      <c r="H8" s="76" t="s">
        <v>429</v>
      </c>
      <c r="I8" s="15">
        <v>45</v>
      </c>
      <c r="J8" s="15">
        <v>39</v>
      </c>
      <c r="K8" s="15">
        <v>16</v>
      </c>
      <c r="L8" s="15">
        <v>6</v>
      </c>
      <c r="M8" s="80">
        <v>7.02</v>
      </c>
      <c r="N8" s="71">
        <v>7</v>
      </c>
      <c r="O8" s="62">
        <v>3000</v>
      </c>
      <c r="P8" s="63">
        <f>Table22452368910111213141516171819202122242345672345689101112131415161718[[#This Row],[PEMBULATAN]]*O8</f>
        <v>21000</v>
      </c>
    </row>
    <row r="9" spans="1:16" ht="39" customHeight="1" x14ac:dyDescent="0.2">
      <c r="A9" s="90"/>
      <c r="B9" s="74"/>
      <c r="C9" s="85" t="s">
        <v>2508</v>
      </c>
      <c r="D9" s="77" t="s">
        <v>292</v>
      </c>
      <c r="E9" s="13">
        <v>44416</v>
      </c>
      <c r="F9" s="75" t="s">
        <v>427</v>
      </c>
      <c r="G9" s="13">
        <v>44418</v>
      </c>
      <c r="H9" s="76" t="s">
        <v>429</v>
      </c>
      <c r="I9" s="15">
        <v>79</v>
      </c>
      <c r="J9" s="15">
        <v>50</v>
      </c>
      <c r="K9" s="15">
        <v>58</v>
      </c>
      <c r="L9" s="15">
        <v>17</v>
      </c>
      <c r="M9" s="80">
        <v>57.274999999999999</v>
      </c>
      <c r="N9" s="71">
        <v>57</v>
      </c>
      <c r="O9" s="62">
        <v>3000</v>
      </c>
      <c r="P9" s="63">
        <f>Table22452368910111213141516171819202122242345672345689101112131415161718[[#This Row],[PEMBULATAN]]*O9</f>
        <v>171000</v>
      </c>
    </row>
    <row r="10" spans="1:16" ht="39" customHeight="1" x14ac:dyDescent="0.2">
      <c r="A10" s="90"/>
      <c r="B10" s="100"/>
      <c r="C10" s="85" t="s">
        <v>2509</v>
      </c>
      <c r="D10" s="77" t="s">
        <v>292</v>
      </c>
      <c r="E10" s="13">
        <v>44416</v>
      </c>
      <c r="F10" s="75" t="s">
        <v>427</v>
      </c>
      <c r="G10" s="13">
        <v>44418</v>
      </c>
      <c r="H10" s="76" t="s">
        <v>429</v>
      </c>
      <c r="I10" s="15">
        <v>79</v>
      </c>
      <c r="J10" s="15">
        <v>50</v>
      </c>
      <c r="K10" s="15">
        <v>58</v>
      </c>
      <c r="L10" s="15">
        <v>17</v>
      </c>
      <c r="M10" s="80">
        <v>57.274999999999999</v>
      </c>
      <c r="N10" s="71">
        <v>57</v>
      </c>
      <c r="O10" s="62">
        <v>3000</v>
      </c>
      <c r="P10" s="63">
        <f>Table22452368910111213141516171819202122242345672345689101112131415161718[[#This Row],[PEMBULATAN]]*O10</f>
        <v>171000</v>
      </c>
    </row>
    <row r="11" spans="1:16" ht="39" customHeight="1" x14ac:dyDescent="0.2">
      <c r="A11" s="90"/>
      <c r="B11" s="74" t="s">
        <v>2510</v>
      </c>
      <c r="C11" s="85" t="s">
        <v>2511</v>
      </c>
      <c r="D11" s="77" t="s">
        <v>292</v>
      </c>
      <c r="E11" s="13">
        <v>44416</v>
      </c>
      <c r="F11" s="75" t="s">
        <v>427</v>
      </c>
      <c r="G11" s="13">
        <v>44418</v>
      </c>
      <c r="H11" s="76" t="s">
        <v>429</v>
      </c>
      <c r="I11" s="15">
        <v>60</v>
      </c>
      <c r="J11" s="15">
        <v>74</v>
      </c>
      <c r="K11" s="15">
        <v>43</v>
      </c>
      <c r="L11" s="15">
        <v>31</v>
      </c>
      <c r="M11" s="80">
        <v>47.73</v>
      </c>
      <c r="N11" s="71">
        <v>48</v>
      </c>
      <c r="O11" s="62">
        <v>3000</v>
      </c>
      <c r="P11" s="63">
        <f>Table22452368910111213141516171819202122242345672345689101112131415161718[[#This Row],[PEMBULATAN]]*O11</f>
        <v>144000</v>
      </c>
    </row>
    <row r="12" spans="1:16" ht="39" customHeight="1" x14ac:dyDescent="0.2">
      <c r="A12" s="90"/>
      <c r="B12" s="74"/>
      <c r="C12" s="85" t="s">
        <v>2512</v>
      </c>
      <c r="D12" s="77" t="s">
        <v>292</v>
      </c>
      <c r="E12" s="13">
        <v>44416</v>
      </c>
      <c r="F12" s="75" t="s">
        <v>427</v>
      </c>
      <c r="G12" s="13">
        <v>44418</v>
      </c>
      <c r="H12" s="76" t="s">
        <v>429</v>
      </c>
      <c r="I12" s="15">
        <v>40</v>
      </c>
      <c r="J12" s="15">
        <v>40</v>
      </c>
      <c r="K12" s="15">
        <v>53</v>
      </c>
      <c r="L12" s="15">
        <v>10</v>
      </c>
      <c r="M12" s="80">
        <v>21.2</v>
      </c>
      <c r="N12" s="71">
        <v>21</v>
      </c>
      <c r="O12" s="62">
        <v>3000</v>
      </c>
      <c r="P12" s="63">
        <f>Table22452368910111213141516171819202122242345672345689101112131415161718[[#This Row],[PEMBULATAN]]*O12</f>
        <v>63000</v>
      </c>
    </row>
    <row r="13" spans="1:16" ht="39" customHeight="1" x14ac:dyDescent="0.2">
      <c r="A13" s="90"/>
      <c r="B13" s="74"/>
      <c r="C13" s="85" t="s">
        <v>2513</v>
      </c>
      <c r="D13" s="77" t="s">
        <v>292</v>
      </c>
      <c r="E13" s="13">
        <v>44416</v>
      </c>
      <c r="F13" s="75" t="s">
        <v>427</v>
      </c>
      <c r="G13" s="13">
        <v>44418</v>
      </c>
      <c r="H13" s="76" t="s">
        <v>429</v>
      </c>
      <c r="I13" s="15">
        <v>65</v>
      </c>
      <c r="J13" s="15">
        <v>58</v>
      </c>
      <c r="K13" s="15">
        <v>22</v>
      </c>
      <c r="L13" s="15">
        <v>10</v>
      </c>
      <c r="M13" s="80">
        <v>20.734999999999999</v>
      </c>
      <c r="N13" s="71">
        <v>21</v>
      </c>
      <c r="O13" s="62">
        <v>3000</v>
      </c>
      <c r="P13" s="63">
        <f>Table22452368910111213141516171819202122242345672345689101112131415161718[[#This Row],[PEMBULATAN]]*O13</f>
        <v>63000</v>
      </c>
    </row>
    <row r="14" spans="1:16" ht="39" customHeight="1" x14ac:dyDescent="0.2">
      <c r="A14" s="90"/>
      <c r="B14" s="74"/>
      <c r="C14" s="85" t="s">
        <v>2514</v>
      </c>
      <c r="D14" s="77" t="s">
        <v>292</v>
      </c>
      <c r="E14" s="13">
        <v>44416</v>
      </c>
      <c r="F14" s="75" t="s">
        <v>427</v>
      </c>
      <c r="G14" s="13">
        <v>44418</v>
      </c>
      <c r="H14" s="76" t="s">
        <v>429</v>
      </c>
      <c r="I14" s="15">
        <v>65</v>
      </c>
      <c r="J14" s="15">
        <v>58</v>
      </c>
      <c r="K14" s="15">
        <v>22</v>
      </c>
      <c r="L14" s="15">
        <v>10</v>
      </c>
      <c r="M14" s="80">
        <v>20.734999999999999</v>
      </c>
      <c r="N14" s="71">
        <v>21</v>
      </c>
      <c r="O14" s="62">
        <v>3000</v>
      </c>
      <c r="P14" s="63">
        <f>Table22452368910111213141516171819202122242345672345689101112131415161718[[#This Row],[PEMBULATAN]]*O14</f>
        <v>63000</v>
      </c>
    </row>
    <row r="15" spans="1:16" ht="39" customHeight="1" x14ac:dyDescent="0.2">
      <c r="A15" s="90"/>
      <c r="B15" s="74"/>
      <c r="C15" s="85" t="s">
        <v>2515</v>
      </c>
      <c r="D15" s="77" t="s">
        <v>292</v>
      </c>
      <c r="E15" s="13">
        <v>44416</v>
      </c>
      <c r="F15" s="75" t="s">
        <v>427</v>
      </c>
      <c r="G15" s="13">
        <v>44418</v>
      </c>
      <c r="H15" s="76" t="s">
        <v>429</v>
      </c>
      <c r="I15" s="15">
        <v>65</v>
      </c>
      <c r="J15" s="15">
        <v>58</v>
      </c>
      <c r="K15" s="15">
        <v>22</v>
      </c>
      <c r="L15" s="15">
        <v>10</v>
      </c>
      <c r="M15" s="80">
        <v>20.734999999999999</v>
      </c>
      <c r="N15" s="71">
        <v>21</v>
      </c>
      <c r="O15" s="62">
        <v>3000</v>
      </c>
      <c r="P15" s="63">
        <f>Table22452368910111213141516171819202122242345672345689101112131415161718[[#This Row],[PEMBULATAN]]*O15</f>
        <v>63000</v>
      </c>
    </row>
    <row r="16" spans="1:16" ht="39" customHeight="1" x14ac:dyDescent="0.2">
      <c r="A16" s="90"/>
      <c r="B16" s="74"/>
      <c r="C16" s="85" t="s">
        <v>2516</v>
      </c>
      <c r="D16" s="77" t="s">
        <v>292</v>
      </c>
      <c r="E16" s="13">
        <v>44416</v>
      </c>
      <c r="F16" s="75" t="s">
        <v>427</v>
      </c>
      <c r="G16" s="13">
        <v>44418</v>
      </c>
      <c r="H16" s="76" t="s">
        <v>429</v>
      </c>
      <c r="I16" s="15">
        <v>43</v>
      </c>
      <c r="J16" s="15">
        <v>47</v>
      </c>
      <c r="K16" s="15">
        <v>36</v>
      </c>
      <c r="L16" s="15">
        <v>10</v>
      </c>
      <c r="M16" s="80">
        <v>18.189</v>
      </c>
      <c r="N16" s="71">
        <v>18</v>
      </c>
      <c r="O16" s="62">
        <v>3000</v>
      </c>
      <c r="P16" s="63">
        <f>Table22452368910111213141516171819202122242345672345689101112131415161718[[#This Row],[PEMBULATAN]]*O16</f>
        <v>54000</v>
      </c>
    </row>
    <row r="17" spans="1:16" ht="39" customHeight="1" x14ac:dyDescent="0.2">
      <c r="A17" s="90"/>
      <c r="B17" s="74"/>
      <c r="C17" s="85" t="s">
        <v>2517</v>
      </c>
      <c r="D17" s="77" t="s">
        <v>292</v>
      </c>
      <c r="E17" s="13">
        <v>44416</v>
      </c>
      <c r="F17" s="75" t="s">
        <v>427</v>
      </c>
      <c r="G17" s="13">
        <v>44418</v>
      </c>
      <c r="H17" s="76" t="s">
        <v>429</v>
      </c>
      <c r="I17" s="15">
        <v>65</v>
      </c>
      <c r="J17" s="15">
        <v>58</v>
      </c>
      <c r="K17" s="15">
        <v>22</v>
      </c>
      <c r="L17" s="15">
        <v>10</v>
      </c>
      <c r="M17" s="80">
        <v>20.734999999999999</v>
      </c>
      <c r="N17" s="71">
        <v>21</v>
      </c>
      <c r="O17" s="62">
        <v>3000</v>
      </c>
      <c r="P17" s="63">
        <f>Table22452368910111213141516171819202122242345672345689101112131415161718[[#This Row],[PEMBULATAN]]*O17</f>
        <v>63000</v>
      </c>
    </row>
    <row r="18" spans="1:16" ht="39" customHeight="1" x14ac:dyDescent="0.2">
      <c r="A18" s="90"/>
      <c r="B18" s="74"/>
      <c r="C18" s="85" t="s">
        <v>2518</v>
      </c>
      <c r="D18" s="77" t="s">
        <v>292</v>
      </c>
      <c r="E18" s="13">
        <v>44416</v>
      </c>
      <c r="F18" s="75" t="s">
        <v>427</v>
      </c>
      <c r="G18" s="13">
        <v>44418</v>
      </c>
      <c r="H18" s="76" t="s">
        <v>429</v>
      </c>
      <c r="I18" s="15">
        <v>65</v>
      </c>
      <c r="J18" s="15">
        <v>58</v>
      </c>
      <c r="K18" s="15">
        <v>22</v>
      </c>
      <c r="L18" s="15">
        <v>10</v>
      </c>
      <c r="M18" s="80">
        <v>20.734999999999999</v>
      </c>
      <c r="N18" s="71">
        <v>21</v>
      </c>
      <c r="O18" s="62">
        <v>3000</v>
      </c>
      <c r="P18" s="63">
        <f>Table22452368910111213141516171819202122242345672345689101112131415161718[[#This Row],[PEMBULATAN]]*O18</f>
        <v>63000</v>
      </c>
    </row>
    <row r="19" spans="1:16" ht="39" customHeight="1" x14ac:dyDescent="0.2">
      <c r="A19" s="90"/>
      <c r="B19" s="74"/>
      <c r="C19" s="85" t="s">
        <v>2519</v>
      </c>
      <c r="D19" s="77" t="s">
        <v>292</v>
      </c>
      <c r="E19" s="13">
        <v>44416</v>
      </c>
      <c r="F19" s="75" t="s">
        <v>427</v>
      </c>
      <c r="G19" s="13">
        <v>44418</v>
      </c>
      <c r="H19" s="76" t="s">
        <v>429</v>
      </c>
      <c r="I19" s="15">
        <v>61</v>
      </c>
      <c r="J19" s="15">
        <v>41</v>
      </c>
      <c r="K19" s="15">
        <v>77</v>
      </c>
      <c r="L19" s="15">
        <v>31</v>
      </c>
      <c r="M19" s="80">
        <v>48.14425</v>
      </c>
      <c r="N19" s="71">
        <v>48</v>
      </c>
      <c r="O19" s="62">
        <v>3000</v>
      </c>
      <c r="P19" s="63">
        <f>Table22452368910111213141516171819202122242345672345689101112131415161718[[#This Row],[PEMBULATAN]]*O19</f>
        <v>144000</v>
      </c>
    </row>
    <row r="20" spans="1:16" ht="39" customHeight="1" x14ac:dyDescent="0.2">
      <c r="A20" s="90"/>
      <c r="B20" s="74"/>
      <c r="C20" s="85" t="s">
        <v>2520</v>
      </c>
      <c r="D20" s="77" t="s">
        <v>292</v>
      </c>
      <c r="E20" s="13">
        <v>44416</v>
      </c>
      <c r="F20" s="75" t="s">
        <v>427</v>
      </c>
      <c r="G20" s="13">
        <v>44418</v>
      </c>
      <c r="H20" s="76" t="s">
        <v>429</v>
      </c>
      <c r="I20" s="15">
        <v>61</v>
      </c>
      <c r="J20" s="15">
        <v>41</v>
      </c>
      <c r="K20" s="15">
        <v>77</v>
      </c>
      <c r="L20" s="15">
        <v>31</v>
      </c>
      <c r="M20" s="80">
        <v>48.14425</v>
      </c>
      <c r="N20" s="71">
        <v>48</v>
      </c>
      <c r="O20" s="62">
        <v>3000</v>
      </c>
      <c r="P20" s="63">
        <f>Table22452368910111213141516171819202122242345672345689101112131415161718[[#This Row],[PEMBULATAN]]*O20</f>
        <v>144000</v>
      </c>
    </row>
    <row r="21" spans="1:16" ht="39" customHeight="1" x14ac:dyDescent="0.2">
      <c r="A21" s="90"/>
      <c r="B21" s="74"/>
      <c r="C21" s="85" t="s">
        <v>2521</v>
      </c>
      <c r="D21" s="77" t="s">
        <v>292</v>
      </c>
      <c r="E21" s="13">
        <v>44416</v>
      </c>
      <c r="F21" s="75" t="s">
        <v>427</v>
      </c>
      <c r="G21" s="13">
        <v>44418</v>
      </c>
      <c r="H21" s="76" t="s">
        <v>429</v>
      </c>
      <c r="I21" s="15">
        <v>61</v>
      </c>
      <c r="J21" s="15">
        <v>41</v>
      </c>
      <c r="K21" s="15">
        <v>77</v>
      </c>
      <c r="L21" s="15">
        <v>31</v>
      </c>
      <c r="M21" s="80">
        <v>48.14425</v>
      </c>
      <c r="N21" s="71">
        <v>48</v>
      </c>
      <c r="O21" s="62">
        <v>3000</v>
      </c>
      <c r="P21" s="63">
        <f>Table22452368910111213141516171819202122242345672345689101112131415161718[[#This Row],[PEMBULATAN]]*O21</f>
        <v>144000</v>
      </c>
    </row>
    <row r="22" spans="1:16" ht="39" customHeight="1" x14ac:dyDescent="0.2">
      <c r="A22" s="90"/>
      <c r="B22" s="74"/>
      <c r="C22" s="85" t="s">
        <v>2522</v>
      </c>
      <c r="D22" s="77" t="s">
        <v>292</v>
      </c>
      <c r="E22" s="13">
        <v>44416</v>
      </c>
      <c r="F22" s="75" t="s">
        <v>427</v>
      </c>
      <c r="G22" s="13">
        <v>44418</v>
      </c>
      <c r="H22" s="76" t="s">
        <v>429</v>
      </c>
      <c r="I22" s="15">
        <v>61</v>
      </c>
      <c r="J22" s="15">
        <v>41</v>
      </c>
      <c r="K22" s="15">
        <v>77</v>
      </c>
      <c r="L22" s="15">
        <v>31</v>
      </c>
      <c r="M22" s="80">
        <v>48.14425</v>
      </c>
      <c r="N22" s="71">
        <v>48</v>
      </c>
      <c r="O22" s="62">
        <v>3000</v>
      </c>
      <c r="P22" s="63">
        <f>Table22452368910111213141516171819202122242345672345689101112131415161718[[#This Row],[PEMBULATAN]]*O22</f>
        <v>144000</v>
      </c>
    </row>
    <row r="23" spans="1:16" ht="22.5" customHeight="1" x14ac:dyDescent="0.2">
      <c r="A23" s="143" t="s">
        <v>32</v>
      </c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5"/>
      <c r="M23" s="78">
        <f>SUBTOTAL(109,Table22452368910111213141516171819202122242345672345689101112131415161718[KG VOLUME])</f>
        <v>625.89875000000006</v>
      </c>
      <c r="N23" s="66">
        <f>SUM(N3:N22)</f>
        <v>628</v>
      </c>
      <c r="O23" s="146">
        <f>SUM(P3:P22)</f>
        <v>1884000</v>
      </c>
      <c r="P23" s="147"/>
    </row>
    <row r="24" spans="1:16" ht="22.5" customHeight="1" x14ac:dyDescent="0.2">
      <c r="A24" s="81"/>
      <c r="B24" s="81"/>
      <c r="C24" s="53" t="s">
        <v>3713</v>
      </c>
      <c r="D24" s="81"/>
      <c r="E24" s="81"/>
      <c r="F24" s="81"/>
      <c r="G24" s="81"/>
      <c r="H24" s="81"/>
      <c r="I24" s="81"/>
      <c r="J24" s="81"/>
      <c r="K24" s="81"/>
      <c r="L24" s="81"/>
      <c r="M24" s="82"/>
      <c r="N24" s="84" t="s">
        <v>53</v>
      </c>
      <c r="O24" s="83"/>
      <c r="P24" s="83">
        <f>O23*10%</f>
        <v>188400</v>
      </c>
    </row>
    <row r="25" spans="1:16" x14ac:dyDescent="0.2">
      <c r="A25" s="11"/>
      <c r="B25" s="54" t="s">
        <v>46</v>
      </c>
      <c r="C25" s="2" t="s">
        <v>3714</v>
      </c>
      <c r="D25" s="55" t="s">
        <v>47</v>
      </c>
      <c r="H25" s="61"/>
      <c r="N25" s="60" t="s">
        <v>33</v>
      </c>
      <c r="P25" s="67">
        <f>O23*1%</f>
        <v>18840</v>
      </c>
    </row>
    <row r="26" spans="1:16" x14ac:dyDescent="0.2">
      <c r="A26" s="11"/>
      <c r="C26" s="2" t="s">
        <v>3715</v>
      </c>
      <c r="H26" s="61"/>
      <c r="N26" s="60" t="s">
        <v>34</v>
      </c>
      <c r="P26" s="69">
        <v>0</v>
      </c>
    </row>
    <row r="27" spans="1:16" ht="15.75" thickBot="1" x14ac:dyDescent="0.25">
      <c r="A27" s="11"/>
      <c r="C27" s="2" t="s">
        <v>3402</v>
      </c>
      <c r="H27" s="61"/>
      <c r="N27" s="60" t="s">
        <v>35</v>
      </c>
      <c r="P27" s="69">
        <v>0</v>
      </c>
    </row>
    <row r="28" spans="1:16" x14ac:dyDescent="0.2">
      <c r="A28" s="11"/>
      <c r="C28" s="53" t="s">
        <v>3716</v>
      </c>
      <c r="H28" s="61"/>
      <c r="N28" s="64" t="s">
        <v>36</v>
      </c>
      <c r="O28" s="65"/>
      <c r="P28" s="68">
        <f>O23-P24+P25</f>
        <v>1714440</v>
      </c>
    </row>
    <row r="29" spans="1:16" x14ac:dyDescent="0.2">
      <c r="B29" s="54"/>
      <c r="C29" s="2" t="s">
        <v>3399</v>
      </c>
      <c r="D29" s="55"/>
    </row>
    <row r="30" spans="1:16" x14ac:dyDescent="0.2">
      <c r="C30" s="2" t="s">
        <v>3717</v>
      </c>
    </row>
    <row r="31" spans="1:16" x14ac:dyDescent="0.2">
      <c r="A31" s="11"/>
      <c r="C31" s="2" t="s">
        <v>3383</v>
      </c>
      <c r="H31" s="61"/>
      <c r="P31" s="70"/>
    </row>
    <row r="32" spans="1:16" x14ac:dyDescent="0.2">
      <c r="A32" s="11"/>
      <c r="C32" s="2" t="s">
        <v>3393</v>
      </c>
      <c r="H32" s="61"/>
      <c r="O32" s="56"/>
      <c r="P32" s="70"/>
    </row>
    <row r="33" spans="1:16" s="3" customFormat="1" x14ac:dyDescent="0.25">
      <c r="A33" s="11"/>
      <c r="B33" s="2"/>
      <c r="C33" s="2" t="s">
        <v>3394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3382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3371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3362</v>
      </c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 t="s">
        <v>3374</v>
      </c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 t="s">
        <v>3375</v>
      </c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 t="s">
        <v>3373</v>
      </c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 t="s">
        <v>3350</v>
      </c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 t="s">
        <v>3359</v>
      </c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 t="s">
        <v>3366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3368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3352</v>
      </c>
      <c r="E44" s="12"/>
      <c r="H44" s="61"/>
      <c r="N44" s="14"/>
      <c r="O44" s="14"/>
      <c r="P44" s="14"/>
    </row>
    <row r="45" spans="1:16" x14ac:dyDescent="0.2">
      <c r="C45" s="2" t="s">
        <v>3358</v>
      </c>
    </row>
    <row r="46" spans="1:16" x14ac:dyDescent="0.2">
      <c r="C46" s="2" t="s">
        <v>3367</v>
      </c>
    </row>
    <row r="47" spans="1:16" x14ac:dyDescent="0.2">
      <c r="C47" s="2" t="s">
        <v>3348</v>
      </c>
    </row>
    <row r="48" spans="1:16" x14ac:dyDescent="0.2">
      <c r="C48" s="2" t="s">
        <v>3341</v>
      </c>
    </row>
    <row r="49" spans="3:3" x14ac:dyDescent="0.2">
      <c r="C49" s="2" t="s">
        <v>3345</v>
      </c>
    </row>
    <row r="50" spans="3:3" x14ac:dyDescent="0.2">
      <c r="C50" s="2" t="s">
        <v>3322</v>
      </c>
    </row>
    <row r="51" spans="3:3" x14ac:dyDescent="0.2">
      <c r="C51" s="2" t="s">
        <v>3320</v>
      </c>
    </row>
    <row r="52" spans="3:3" x14ac:dyDescent="0.2">
      <c r="C52" s="2" t="s">
        <v>3306</v>
      </c>
    </row>
    <row r="53" spans="3:3" x14ac:dyDescent="0.2">
      <c r="C53" s="2" t="s">
        <v>3299</v>
      </c>
    </row>
    <row r="54" spans="3:3" x14ac:dyDescent="0.2">
      <c r="C54" s="2" t="s">
        <v>3280</v>
      </c>
    </row>
    <row r="55" spans="3:3" x14ac:dyDescent="0.2">
      <c r="C55" s="2" t="s">
        <v>3302</v>
      </c>
    </row>
    <row r="56" spans="3:3" x14ac:dyDescent="0.2">
      <c r="C56" s="2" t="s">
        <v>3333</v>
      </c>
    </row>
    <row r="57" spans="3:3" x14ac:dyDescent="0.2">
      <c r="C57" s="2" t="s">
        <v>3298</v>
      </c>
    </row>
    <row r="58" spans="3:3" x14ac:dyDescent="0.2">
      <c r="C58" s="2" t="s">
        <v>3301</v>
      </c>
    </row>
    <row r="59" spans="3:3" x14ac:dyDescent="0.2">
      <c r="C59" s="2" t="s">
        <v>3379</v>
      </c>
    </row>
    <row r="60" spans="3:3" x14ac:dyDescent="0.2">
      <c r="C60" s="2" t="s">
        <v>3365</v>
      </c>
    </row>
    <row r="61" spans="3:3" x14ac:dyDescent="0.2">
      <c r="C61" s="2" t="s">
        <v>3356</v>
      </c>
    </row>
    <row r="62" spans="3:3" x14ac:dyDescent="0.2">
      <c r="C62" s="2" t="s">
        <v>3346</v>
      </c>
    </row>
    <row r="63" spans="3:3" x14ac:dyDescent="0.2">
      <c r="C63" s="2" t="s">
        <v>3335</v>
      </c>
    </row>
    <row r="64" spans="3:3" x14ac:dyDescent="0.2">
      <c r="C64" s="2" t="s">
        <v>3384</v>
      </c>
    </row>
    <row r="65" spans="3:3" x14ac:dyDescent="0.2">
      <c r="C65" s="2" t="s">
        <v>3339</v>
      </c>
    </row>
    <row r="66" spans="3:3" x14ac:dyDescent="0.2">
      <c r="C66" s="2" t="s">
        <v>3327</v>
      </c>
    </row>
    <row r="67" spans="3:3" x14ac:dyDescent="0.2">
      <c r="C67" s="2" t="s">
        <v>3386</v>
      </c>
    </row>
    <row r="68" spans="3:3" x14ac:dyDescent="0.2">
      <c r="C68" s="2" t="s">
        <v>3318</v>
      </c>
    </row>
    <row r="69" spans="3:3" x14ac:dyDescent="0.2">
      <c r="C69" s="2" t="s">
        <v>3325</v>
      </c>
    </row>
    <row r="70" spans="3:3" x14ac:dyDescent="0.2">
      <c r="C70" s="2" t="s">
        <v>3309</v>
      </c>
    </row>
    <row r="71" spans="3:3" x14ac:dyDescent="0.2">
      <c r="C71" s="2" t="s">
        <v>3314</v>
      </c>
    </row>
    <row r="72" spans="3:3" x14ac:dyDescent="0.2">
      <c r="C72" s="2" t="s">
        <v>3290</v>
      </c>
    </row>
    <row r="73" spans="3:3" x14ac:dyDescent="0.2">
      <c r="C73" s="2" t="s">
        <v>3268</v>
      </c>
    </row>
    <row r="74" spans="3:3" x14ac:dyDescent="0.2">
      <c r="C74" s="2" t="s">
        <v>3288</v>
      </c>
    </row>
    <row r="75" spans="3:3" x14ac:dyDescent="0.2">
      <c r="C75" s="2" t="s">
        <v>3287</v>
      </c>
    </row>
    <row r="76" spans="3:3" x14ac:dyDescent="0.2">
      <c r="C76" s="2" t="s">
        <v>3261</v>
      </c>
    </row>
    <row r="77" spans="3:3" x14ac:dyDescent="0.2">
      <c r="C77" s="2" t="s">
        <v>3274</v>
      </c>
    </row>
    <row r="78" spans="3:3" x14ac:dyDescent="0.2">
      <c r="C78" s="2" t="s">
        <v>3246</v>
      </c>
    </row>
    <row r="79" spans="3:3" x14ac:dyDescent="0.2">
      <c r="C79" s="2" t="s">
        <v>3259</v>
      </c>
    </row>
    <row r="80" spans="3:3" x14ac:dyDescent="0.2">
      <c r="C80" s="2" t="s">
        <v>3266</v>
      </c>
    </row>
    <row r="81" spans="3:3" x14ac:dyDescent="0.2">
      <c r="C81" s="2" t="s">
        <v>3338</v>
      </c>
    </row>
    <row r="82" spans="3:3" x14ac:dyDescent="0.2">
      <c r="C82" s="2" t="s">
        <v>3269</v>
      </c>
    </row>
    <row r="83" spans="3:3" x14ac:dyDescent="0.2">
      <c r="C83" s="2" t="s">
        <v>3243</v>
      </c>
    </row>
    <row r="84" spans="3:3" x14ac:dyDescent="0.2">
      <c r="C84" s="2" t="s">
        <v>3242</v>
      </c>
    </row>
    <row r="85" spans="3:3" x14ac:dyDescent="0.2">
      <c r="C85" s="2" t="s">
        <v>3244</v>
      </c>
    </row>
    <row r="86" spans="3:3" x14ac:dyDescent="0.2">
      <c r="C86" s="2" t="s">
        <v>3389</v>
      </c>
    </row>
    <row r="87" spans="3:3" x14ac:dyDescent="0.2">
      <c r="C87" s="2" t="s">
        <v>3390</v>
      </c>
    </row>
    <row r="88" spans="3:3" x14ac:dyDescent="0.2">
      <c r="C88" s="2" t="s">
        <v>3391</v>
      </c>
    </row>
    <row r="89" spans="3:3" x14ac:dyDescent="0.2">
      <c r="C89" s="2" t="s">
        <v>3256</v>
      </c>
    </row>
    <row r="90" spans="3:3" x14ac:dyDescent="0.2">
      <c r="C90" s="2" t="s">
        <v>3353</v>
      </c>
    </row>
    <row r="91" spans="3:3" x14ac:dyDescent="0.2">
      <c r="C91" s="2" t="s">
        <v>3340</v>
      </c>
    </row>
    <row r="92" spans="3:3" x14ac:dyDescent="0.2">
      <c r="C92" s="2" t="s">
        <v>3351</v>
      </c>
    </row>
    <row r="93" spans="3:3" x14ac:dyDescent="0.2">
      <c r="C93" s="2" t="s">
        <v>3282</v>
      </c>
    </row>
    <row r="94" spans="3:3" x14ac:dyDescent="0.2">
      <c r="C94" s="2" t="s">
        <v>3328</v>
      </c>
    </row>
    <row r="95" spans="3:3" x14ac:dyDescent="0.2">
      <c r="C95" s="2" t="s">
        <v>3317</v>
      </c>
    </row>
    <row r="96" spans="3:3" x14ac:dyDescent="0.2">
      <c r="C96" s="2" t="s">
        <v>3291</v>
      </c>
    </row>
    <row r="97" spans="3:3" x14ac:dyDescent="0.2">
      <c r="C97" s="2" t="s">
        <v>3277</v>
      </c>
    </row>
    <row r="98" spans="3:3" x14ac:dyDescent="0.2">
      <c r="C98" s="2" t="s">
        <v>3289</v>
      </c>
    </row>
    <row r="99" spans="3:3" x14ac:dyDescent="0.2">
      <c r="C99" s="2" t="s">
        <v>3273</v>
      </c>
    </row>
    <row r="100" spans="3:3" x14ac:dyDescent="0.2">
      <c r="C100" s="2" t="s">
        <v>3227</v>
      </c>
    </row>
    <row r="101" spans="3:3" x14ac:dyDescent="0.2">
      <c r="C101" s="2" t="s">
        <v>3331</v>
      </c>
    </row>
    <row r="102" spans="3:3" x14ac:dyDescent="0.2">
      <c r="C102" s="2" t="s">
        <v>3265</v>
      </c>
    </row>
    <row r="103" spans="3:3" x14ac:dyDescent="0.2">
      <c r="C103" s="2" t="s">
        <v>3304</v>
      </c>
    </row>
    <row r="104" spans="3:3" x14ac:dyDescent="0.2">
      <c r="C104" s="2" t="s">
        <v>3293</v>
      </c>
    </row>
    <row r="105" spans="3:3" x14ac:dyDescent="0.2">
      <c r="C105" s="2" t="s">
        <v>3214</v>
      </c>
    </row>
    <row r="106" spans="3:3" x14ac:dyDescent="0.2">
      <c r="C106" s="2" t="s">
        <v>3230</v>
      </c>
    </row>
    <row r="107" spans="3:3" x14ac:dyDescent="0.2">
      <c r="C107" s="2" t="s">
        <v>3221</v>
      </c>
    </row>
    <row r="108" spans="3:3" x14ac:dyDescent="0.2">
      <c r="C108" s="2" t="s">
        <v>3218</v>
      </c>
    </row>
    <row r="109" spans="3:3" x14ac:dyDescent="0.2">
      <c r="C109" s="2" t="s">
        <v>3224</v>
      </c>
    </row>
    <row r="110" spans="3:3" x14ac:dyDescent="0.2">
      <c r="C110" s="2" t="s">
        <v>3222</v>
      </c>
    </row>
    <row r="111" spans="3:3" x14ac:dyDescent="0.2">
      <c r="C111" s="2" t="s">
        <v>3223</v>
      </c>
    </row>
    <row r="112" spans="3:3" x14ac:dyDescent="0.2">
      <c r="C112" s="2" t="s">
        <v>3403</v>
      </c>
    </row>
    <row r="113" spans="3:3" x14ac:dyDescent="0.2">
      <c r="C113" s="2" t="s">
        <v>3257</v>
      </c>
    </row>
    <row r="114" spans="3:3" x14ac:dyDescent="0.2">
      <c r="C114" s="2" t="s">
        <v>3213</v>
      </c>
    </row>
    <row r="115" spans="3:3" x14ac:dyDescent="0.2">
      <c r="C115" s="2" t="s">
        <v>3247</v>
      </c>
    </row>
    <row r="116" spans="3:3" x14ac:dyDescent="0.2">
      <c r="C116" s="2" t="s">
        <v>3205</v>
      </c>
    </row>
    <row r="117" spans="3:3" x14ac:dyDescent="0.2">
      <c r="C117" s="2" t="s">
        <v>3250</v>
      </c>
    </row>
    <row r="118" spans="3:3" x14ac:dyDescent="0.2">
      <c r="C118" s="2" t="s">
        <v>3191</v>
      </c>
    </row>
    <row r="119" spans="3:3" x14ac:dyDescent="0.2">
      <c r="C119" s="2" t="s">
        <v>3193</v>
      </c>
    </row>
    <row r="120" spans="3:3" x14ac:dyDescent="0.2">
      <c r="C120" s="2" t="s">
        <v>3188</v>
      </c>
    </row>
    <row r="121" spans="3:3" x14ac:dyDescent="0.2">
      <c r="C121" s="2" t="s">
        <v>3248</v>
      </c>
    </row>
    <row r="122" spans="3:3" x14ac:dyDescent="0.2">
      <c r="C122" s="2" t="s">
        <v>3199</v>
      </c>
    </row>
    <row r="123" spans="3:3" x14ac:dyDescent="0.2">
      <c r="C123" s="2" t="s">
        <v>3198</v>
      </c>
    </row>
    <row r="124" spans="3:3" x14ac:dyDescent="0.2">
      <c r="C124" s="2" t="s">
        <v>3129</v>
      </c>
    </row>
    <row r="125" spans="3:3" x14ac:dyDescent="0.2">
      <c r="C125" s="2" t="s">
        <v>3174</v>
      </c>
    </row>
    <row r="126" spans="3:3" x14ac:dyDescent="0.2">
      <c r="C126" s="2" t="s">
        <v>3126</v>
      </c>
    </row>
    <row r="127" spans="3:3" x14ac:dyDescent="0.2">
      <c r="C127" s="2" t="s">
        <v>3103</v>
      </c>
    </row>
    <row r="128" spans="3:3" x14ac:dyDescent="0.2">
      <c r="C128" s="2" t="s">
        <v>3123</v>
      </c>
    </row>
    <row r="129" spans="3:3" x14ac:dyDescent="0.2">
      <c r="C129" s="2" t="s">
        <v>3110</v>
      </c>
    </row>
    <row r="130" spans="3:3" x14ac:dyDescent="0.2">
      <c r="C130" s="2" t="s">
        <v>3163</v>
      </c>
    </row>
    <row r="131" spans="3:3" x14ac:dyDescent="0.2">
      <c r="C131" s="2" t="s">
        <v>3200</v>
      </c>
    </row>
    <row r="132" spans="3:3" x14ac:dyDescent="0.2">
      <c r="C132" s="2" t="s">
        <v>3187</v>
      </c>
    </row>
    <row r="133" spans="3:3" x14ac:dyDescent="0.2">
      <c r="C133" s="2" t="s">
        <v>3106</v>
      </c>
    </row>
    <row r="134" spans="3:3" x14ac:dyDescent="0.2">
      <c r="C134" s="2" t="s">
        <v>3107</v>
      </c>
    </row>
    <row r="135" spans="3:3" x14ac:dyDescent="0.2">
      <c r="C135" s="2" t="s">
        <v>3113</v>
      </c>
    </row>
    <row r="136" spans="3:3" x14ac:dyDescent="0.2">
      <c r="C136" s="2" t="s">
        <v>3112</v>
      </c>
    </row>
    <row r="137" spans="3:3" x14ac:dyDescent="0.2">
      <c r="C137" s="2" t="s">
        <v>3119</v>
      </c>
    </row>
    <row r="138" spans="3:3" x14ac:dyDescent="0.2">
      <c r="C138" s="2" t="s">
        <v>3196</v>
      </c>
    </row>
    <row r="139" spans="3:3" x14ac:dyDescent="0.2">
      <c r="C139" s="2" t="s">
        <v>3139</v>
      </c>
    </row>
    <row r="140" spans="3:3" x14ac:dyDescent="0.2">
      <c r="C140" s="2" t="s">
        <v>3135</v>
      </c>
    </row>
    <row r="141" spans="3:3" x14ac:dyDescent="0.2">
      <c r="C141" s="2" t="s">
        <v>3140</v>
      </c>
    </row>
    <row r="142" spans="3:3" x14ac:dyDescent="0.2">
      <c r="C142" s="2" t="s">
        <v>3130</v>
      </c>
    </row>
    <row r="143" spans="3:3" x14ac:dyDescent="0.2">
      <c r="C143" s="2" t="s">
        <v>3142</v>
      </c>
    </row>
    <row r="144" spans="3:3" x14ac:dyDescent="0.2">
      <c r="C144" s="2" t="s">
        <v>3143</v>
      </c>
    </row>
    <row r="145" spans="3:3" x14ac:dyDescent="0.2">
      <c r="C145" s="2" t="s">
        <v>3109</v>
      </c>
    </row>
    <row r="146" spans="3:3" x14ac:dyDescent="0.2">
      <c r="C146" s="2" t="s">
        <v>3157</v>
      </c>
    </row>
    <row r="147" spans="3:3" x14ac:dyDescent="0.2">
      <c r="C147" s="2" t="s">
        <v>3235</v>
      </c>
    </row>
    <row r="148" spans="3:3" x14ac:dyDescent="0.2">
      <c r="C148" s="2" t="s">
        <v>3167</v>
      </c>
    </row>
    <row r="149" spans="3:3" x14ac:dyDescent="0.2">
      <c r="C149" s="2" t="s">
        <v>3095</v>
      </c>
    </row>
    <row r="150" spans="3:3" x14ac:dyDescent="0.2">
      <c r="C150" s="2" t="s">
        <v>3025</v>
      </c>
    </row>
    <row r="151" spans="3:3" x14ac:dyDescent="0.2">
      <c r="C151" s="2" t="s">
        <v>3183</v>
      </c>
    </row>
    <row r="152" spans="3:3" x14ac:dyDescent="0.2">
      <c r="C152" s="2" t="s">
        <v>3152</v>
      </c>
    </row>
    <row r="153" spans="3:3" x14ac:dyDescent="0.2">
      <c r="C153" s="2" t="s">
        <v>3138</v>
      </c>
    </row>
    <row r="154" spans="3:3" x14ac:dyDescent="0.2">
      <c r="C154" s="2" t="s">
        <v>3124</v>
      </c>
    </row>
    <row r="155" spans="3:3" x14ac:dyDescent="0.2">
      <c r="C155" s="2" t="s">
        <v>3153</v>
      </c>
    </row>
    <row r="156" spans="3:3" x14ac:dyDescent="0.2">
      <c r="C156" s="2" t="s">
        <v>3147</v>
      </c>
    </row>
    <row r="157" spans="3:3" x14ac:dyDescent="0.2">
      <c r="C157" s="2" t="s">
        <v>3111</v>
      </c>
    </row>
    <row r="158" spans="3:3" x14ac:dyDescent="0.2">
      <c r="C158" s="2" t="s">
        <v>3134</v>
      </c>
    </row>
    <row r="159" spans="3:3" x14ac:dyDescent="0.2">
      <c r="C159" s="2" t="s">
        <v>3145</v>
      </c>
    </row>
    <row r="160" spans="3:3" x14ac:dyDescent="0.2">
      <c r="C160" s="2" t="s">
        <v>3117</v>
      </c>
    </row>
    <row r="161" spans="3:3" x14ac:dyDescent="0.2">
      <c r="C161" s="2" t="s">
        <v>3154</v>
      </c>
    </row>
    <row r="162" spans="3:3" x14ac:dyDescent="0.2">
      <c r="C162" s="2" t="s">
        <v>3181</v>
      </c>
    </row>
    <row r="163" spans="3:3" x14ac:dyDescent="0.2">
      <c r="C163" s="2" t="s">
        <v>3030</v>
      </c>
    </row>
    <row r="164" spans="3:3" x14ac:dyDescent="0.2">
      <c r="C164" s="2" t="s">
        <v>3073</v>
      </c>
    </row>
    <row r="165" spans="3:3" x14ac:dyDescent="0.2">
      <c r="C165" s="2" t="s">
        <v>3029</v>
      </c>
    </row>
    <row r="166" spans="3:3" x14ac:dyDescent="0.2">
      <c r="C166" s="2" t="s">
        <v>3038</v>
      </c>
    </row>
    <row r="167" spans="3:3" x14ac:dyDescent="0.2">
      <c r="C167" s="2" t="s">
        <v>3085</v>
      </c>
    </row>
    <row r="168" spans="3:3" x14ac:dyDescent="0.2">
      <c r="C168" s="2" t="s">
        <v>3054</v>
      </c>
    </row>
    <row r="169" spans="3:3" x14ac:dyDescent="0.2">
      <c r="C169" s="2" t="s">
        <v>3040</v>
      </c>
    </row>
    <row r="170" spans="3:3" x14ac:dyDescent="0.2">
      <c r="C170" s="2" t="s">
        <v>3078</v>
      </c>
    </row>
    <row r="171" spans="3:3" x14ac:dyDescent="0.2">
      <c r="C171" s="2" t="s">
        <v>3059</v>
      </c>
    </row>
    <row r="172" spans="3:3" x14ac:dyDescent="0.2">
      <c r="C172" s="2" t="s">
        <v>3028</v>
      </c>
    </row>
    <row r="173" spans="3:3" x14ac:dyDescent="0.2">
      <c r="C173" s="2" t="s">
        <v>3166</v>
      </c>
    </row>
    <row r="174" spans="3:3" x14ac:dyDescent="0.2">
      <c r="C174" s="2" t="s">
        <v>3097</v>
      </c>
    </row>
    <row r="175" spans="3:3" x14ac:dyDescent="0.2">
      <c r="C175" s="2" t="s">
        <v>3172</v>
      </c>
    </row>
    <row r="176" spans="3:3" x14ac:dyDescent="0.2">
      <c r="C176" s="2" t="s">
        <v>3175</v>
      </c>
    </row>
    <row r="177" spans="3:3" x14ac:dyDescent="0.2">
      <c r="C177" s="2" t="s">
        <v>3079</v>
      </c>
    </row>
    <row r="178" spans="3:3" x14ac:dyDescent="0.2">
      <c r="C178" s="2" t="s">
        <v>3056</v>
      </c>
    </row>
    <row r="179" spans="3:3" x14ac:dyDescent="0.2">
      <c r="C179" s="2" t="s">
        <v>3048</v>
      </c>
    </row>
    <row r="180" spans="3:3" x14ac:dyDescent="0.2">
      <c r="C180" s="2" t="s">
        <v>3083</v>
      </c>
    </row>
    <row r="181" spans="3:3" x14ac:dyDescent="0.2">
      <c r="C181" s="2" t="s">
        <v>3060</v>
      </c>
    </row>
    <row r="182" spans="3:3" x14ac:dyDescent="0.2">
      <c r="C182" s="2" t="s">
        <v>3076</v>
      </c>
    </row>
    <row r="183" spans="3:3" x14ac:dyDescent="0.2">
      <c r="C183" s="2" t="s">
        <v>3069</v>
      </c>
    </row>
    <row r="184" spans="3:3" x14ac:dyDescent="0.2">
      <c r="C184" s="2" t="s">
        <v>3080</v>
      </c>
    </row>
    <row r="185" spans="3:3" x14ac:dyDescent="0.2">
      <c r="C185" s="2" t="s">
        <v>3074</v>
      </c>
    </row>
    <row r="186" spans="3:3" x14ac:dyDescent="0.2">
      <c r="C186" s="2" t="s">
        <v>3070</v>
      </c>
    </row>
    <row r="187" spans="3:3" x14ac:dyDescent="0.2">
      <c r="C187" s="2" t="s">
        <v>3072</v>
      </c>
    </row>
    <row r="188" spans="3:3" x14ac:dyDescent="0.2">
      <c r="C188" s="2" t="s">
        <v>3067</v>
      </c>
    </row>
    <row r="189" spans="3:3" x14ac:dyDescent="0.2">
      <c r="C189" s="2" t="s">
        <v>3063</v>
      </c>
    </row>
    <row r="190" spans="3:3" x14ac:dyDescent="0.2">
      <c r="C190" s="2" t="s">
        <v>3049</v>
      </c>
    </row>
    <row r="191" spans="3:3" x14ac:dyDescent="0.2">
      <c r="C191" s="2" t="s">
        <v>3718</v>
      </c>
    </row>
    <row r="192" spans="3:3" x14ac:dyDescent="0.2">
      <c r="C192" s="2" t="s">
        <v>3719</v>
      </c>
    </row>
    <row r="193" spans="3:3" x14ac:dyDescent="0.2">
      <c r="C193" s="2" t="s">
        <v>3720</v>
      </c>
    </row>
    <row r="194" spans="3:3" x14ac:dyDescent="0.2">
      <c r="C194" s="2" t="s">
        <v>3721</v>
      </c>
    </row>
    <row r="195" spans="3:3" x14ac:dyDescent="0.2">
      <c r="C195" s="2" t="s">
        <v>3722</v>
      </c>
    </row>
    <row r="196" spans="3:3" x14ac:dyDescent="0.2">
      <c r="C196" s="2" t="s">
        <v>3723</v>
      </c>
    </row>
    <row r="197" spans="3:3" x14ac:dyDescent="0.2">
      <c r="C197" s="2" t="s">
        <v>3724</v>
      </c>
    </row>
    <row r="198" spans="3:3" x14ac:dyDescent="0.2">
      <c r="C198" s="2" t="s">
        <v>3725</v>
      </c>
    </row>
    <row r="199" spans="3:3" x14ac:dyDescent="0.2">
      <c r="C199" s="2" t="s">
        <v>3726</v>
      </c>
    </row>
    <row r="200" spans="3:3" x14ac:dyDescent="0.2">
      <c r="C200" s="2" t="s">
        <v>3727</v>
      </c>
    </row>
    <row r="201" spans="3:3" x14ac:dyDescent="0.2">
      <c r="C201" s="2" t="s">
        <v>3728</v>
      </c>
    </row>
    <row r="202" spans="3:3" x14ac:dyDescent="0.2">
      <c r="C202" s="2" t="s">
        <v>3729</v>
      </c>
    </row>
    <row r="203" spans="3:3" x14ac:dyDescent="0.2">
      <c r="C203" s="2" t="s">
        <v>3730</v>
      </c>
    </row>
    <row r="204" spans="3:3" x14ac:dyDescent="0.2">
      <c r="C204" s="2" t="s">
        <v>3731</v>
      </c>
    </row>
    <row r="205" spans="3:3" x14ac:dyDescent="0.2">
      <c r="C205" s="2" t="s">
        <v>3732</v>
      </c>
    </row>
    <row r="206" spans="3:3" x14ac:dyDescent="0.2">
      <c r="C206" s="2" t="s">
        <v>3733</v>
      </c>
    </row>
    <row r="207" spans="3:3" x14ac:dyDescent="0.2">
      <c r="C207" s="2" t="s">
        <v>3734</v>
      </c>
    </row>
    <row r="208" spans="3:3" x14ac:dyDescent="0.2">
      <c r="C208" s="2" t="s">
        <v>3735</v>
      </c>
    </row>
    <row r="209" spans="3:3" x14ac:dyDescent="0.2">
      <c r="C209" s="2" t="s">
        <v>3736</v>
      </c>
    </row>
    <row r="210" spans="3:3" x14ac:dyDescent="0.2">
      <c r="C210" s="2" t="s">
        <v>3737</v>
      </c>
    </row>
    <row r="211" spans="3:3" x14ac:dyDescent="0.2">
      <c r="C211" s="2" t="s">
        <v>3738</v>
      </c>
    </row>
    <row r="212" spans="3:3" x14ac:dyDescent="0.2">
      <c r="C212" s="2" t="s">
        <v>3739</v>
      </c>
    </row>
    <row r="213" spans="3:3" x14ac:dyDescent="0.2">
      <c r="C213" s="2" t="s">
        <v>3740</v>
      </c>
    </row>
    <row r="214" spans="3:3" x14ac:dyDescent="0.2">
      <c r="C214" s="2" t="s">
        <v>3741</v>
      </c>
    </row>
    <row r="215" spans="3:3" x14ac:dyDescent="0.2">
      <c r="C215" s="2" t="s">
        <v>3742</v>
      </c>
    </row>
    <row r="216" spans="3:3" x14ac:dyDescent="0.2">
      <c r="C216" s="2" t="s">
        <v>3743</v>
      </c>
    </row>
    <row r="217" spans="3:3" x14ac:dyDescent="0.2">
      <c r="C217" s="2" t="s">
        <v>3744</v>
      </c>
    </row>
    <row r="218" spans="3:3" x14ac:dyDescent="0.2">
      <c r="C218" s="2" t="s">
        <v>3745</v>
      </c>
    </row>
    <row r="219" spans="3:3" x14ac:dyDescent="0.2">
      <c r="C219" s="2" t="s">
        <v>3746</v>
      </c>
    </row>
    <row r="220" spans="3:3" x14ac:dyDescent="0.2">
      <c r="C220" s="2" t="s">
        <v>3747</v>
      </c>
    </row>
    <row r="221" spans="3:3" x14ac:dyDescent="0.2">
      <c r="C221" s="2" t="s">
        <v>3748</v>
      </c>
    </row>
    <row r="222" spans="3:3" x14ac:dyDescent="0.2">
      <c r="C222" s="2" t="s">
        <v>3749</v>
      </c>
    </row>
    <row r="223" spans="3:3" x14ac:dyDescent="0.2">
      <c r="C223" s="2" t="s">
        <v>3750</v>
      </c>
    </row>
    <row r="224" spans="3:3" x14ac:dyDescent="0.2">
      <c r="C224" s="2" t="s">
        <v>3751</v>
      </c>
    </row>
    <row r="225" spans="3:3" x14ac:dyDescent="0.2">
      <c r="C225" s="2" t="s">
        <v>3752</v>
      </c>
    </row>
    <row r="226" spans="3:3" x14ac:dyDescent="0.2">
      <c r="C226" s="2" t="s">
        <v>3753</v>
      </c>
    </row>
    <row r="227" spans="3:3" x14ac:dyDescent="0.2">
      <c r="C227" s="2" t="s">
        <v>3754</v>
      </c>
    </row>
    <row r="228" spans="3:3" x14ac:dyDescent="0.2">
      <c r="C228" s="2" t="s">
        <v>3755</v>
      </c>
    </row>
    <row r="229" spans="3:3" x14ac:dyDescent="0.2">
      <c r="C229" s="2" t="s">
        <v>3756</v>
      </c>
    </row>
    <row r="230" spans="3:3" x14ac:dyDescent="0.2">
      <c r="C230" s="2" t="s">
        <v>3757</v>
      </c>
    </row>
    <row r="231" spans="3:3" x14ac:dyDescent="0.2">
      <c r="C231" s="2" t="s">
        <v>3758</v>
      </c>
    </row>
    <row r="232" spans="3:3" x14ac:dyDescent="0.2">
      <c r="C232" s="2" t="s">
        <v>3759</v>
      </c>
    </row>
    <row r="233" spans="3:3" x14ac:dyDescent="0.2">
      <c r="C233" s="2" t="s">
        <v>3760</v>
      </c>
    </row>
    <row r="234" spans="3:3" x14ac:dyDescent="0.2">
      <c r="C234" s="2" t="s">
        <v>3761</v>
      </c>
    </row>
    <row r="235" spans="3:3" x14ac:dyDescent="0.2">
      <c r="C235" s="2" t="s">
        <v>3762</v>
      </c>
    </row>
    <row r="236" spans="3:3" x14ac:dyDescent="0.2">
      <c r="C236" s="2" t="s">
        <v>3763</v>
      </c>
    </row>
    <row r="237" spans="3:3" x14ac:dyDescent="0.2">
      <c r="C237" s="2" t="s">
        <v>3764</v>
      </c>
    </row>
    <row r="238" spans="3:3" x14ac:dyDescent="0.2">
      <c r="C238" s="2" t="s">
        <v>3765</v>
      </c>
    </row>
    <row r="239" spans="3:3" x14ac:dyDescent="0.2">
      <c r="C239" s="2" t="s">
        <v>3766</v>
      </c>
    </row>
    <row r="240" spans="3:3" x14ac:dyDescent="0.2">
      <c r="C240" s="2" t="s">
        <v>3767</v>
      </c>
    </row>
    <row r="241" spans="3:3" x14ac:dyDescent="0.2">
      <c r="C241" s="2" t="s">
        <v>3768</v>
      </c>
    </row>
    <row r="242" spans="3:3" x14ac:dyDescent="0.2">
      <c r="C242" s="2" t="s">
        <v>3769</v>
      </c>
    </row>
    <row r="243" spans="3:3" x14ac:dyDescent="0.2">
      <c r="C243" s="2" t="s">
        <v>3770</v>
      </c>
    </row>
    <row r="244" spans="3:3" x14ac:dyDescent="0.2">
      <c r="C244" s="2" t="s">
        <v>3771</v>
      </c>
    </row>
    <row r="245" spans="3:3" x14ac:dyDescent="0.2">
      <c r="C245" s="2" t="s">
        <v>3772</v>
      </c>
    </row>
    <row r="246" spans="3:3" x14ac:dyDescent="0.2">
      <c r="C246" s="2" t="s">
        <v>3773</v>
      </c>
    </row>
    <row r="247" spans="3:3" x14ac:dyDescent="0.2">
      <c r="C247" s="2" t="s">
        <v>3774</v>
      </c>
    </row>
    <row r="248" spans="3:3" x14ac:dyDescent="0.2">
      <c r="C248" s="2" t="s">
        <v>3775</v>
      </c>
    </row>
    <row r="249" spans="3:3" x14ac:dyDescent="0.2">
      <c r="C249" s="2" t="s">
        <v>3776</v>
      </c>
    </row>
    <row r="250" spans="3:3" x14ac:dyDescent="0.2">
      <c r="C250" s="2" t="s">
        <v>3777</v>
      </c>
    </row>
    <row r="251" spans="3:3" x14ac:dyDescent="0.2">
      <c r="C251" s="2" t="s">
        <v>3778</v>
      </c>
    </row>
    <row r="252" spans="3:3" x14ac:dyDescent="0.2">
      <c r="C252" s="2" t="s">
        <v>3779</v>
      </c>
    </row>
    <row r="253" spans="3:3" x14ac:dyDescent="0.2">
      <c r="C253" s="2" t="s">
        <v>3780</v>
      </c>
    </row>
    <row r="254" spans="3:3" x14ac:dyDescent="0.2">
      <c r="C254" s="2" t="s">
        <v>3781</v>
      </c>
    </row>
    <row r="255" spans="3:3" x14ac:dyDescent="0.2">
      <c r="C255" s="2" t="s">
        <v>3782</v>
      </c>
    </row>
    <row r="256" spans="3:3" x14ac:dyDescent="0.2">
      <c r="C256" s="2" t="s">
        <v>3783</v>
      </c>
    </row>
    <row r="257" spans="3:3" x14ac:dyDescent="0.2">
      <c r="C257" s="2" t="s">
        <v>3784</v>
      </c>
    </row>
    <row r="258" spans="3:3" x14ac:dyDescent="0.2">
      <c r="C258" s="2" t="s">
        <v>3785</v>
      </c>
    </row>
    <row r="259" spans="3:3" x14ac:dyDescent="0.2">
      <c r="C259" s="2" t="s">
        <v>3786</v>
      </c>
    </row>
    <row r="260" spans="3:3" x14ac:dyDescent="0.2">
      <c r="C260" s="2" t="s">
        <v>3787</v>
      </c>
    </row>
    <row r="261" spans="3:3" x14ac:dyDescent="0.2">
      <c r="C261" s="2" t="s">
        <v>3788</v>
      </c>
    </row>
    <row r="262" spans="3:3" x14ac:dyDescent="0.2">
      <c r="C262" s="2" t="s">
        <v>3789</v>
      </c>
    </row>
    <row r="263" spans="3:3" x14ac:dyDescent="0.2">
      <c r="C263" s="2" t="s">
        <v>3790</v>
      </c>
    </row>
    <row r="264" spans="3:3" x14ac:dyDescent="0.2">
      <c r="C264" s="2" t="s">
        <v>3791</v>
      </c>
    </row>
    <row r="265" spans="3:3" x14ac:dyDescent="0.2">
      <c r="C265" s="2" t="s">
        <v>3792</v>
      </c>
    </row>
    <row r="266" spans="3:3" x14ac:dyDescent="0.2">
      <c r="C266" s="2" t="s">
        <v>3372</v>
      </c>
    </row>
    <row r="267" spans="3:3" x14ac:dyDescent="0.2">
      <c r="C267" s="2" t="s">
        <v>3400</v>
      </c>
    </row>
    <row r="268" spans="3:3" x14ac:dyDescent="0.2">
      <c r="C268" s="2" t="s">
        <v>3793</v>
      </c>
    </row>
    <row r="269" spans="3:3" x14ac:dyDescent="0.2">
      <c r="C269" s="2" t="s">
        <v>3397</v>
      </c>
    </row>
    <row r="270" spans="3:3" x14ac:dyDescent="0.2">
      <c r="C270" s="2" t="s">
        <v>3398</v>
      </c>
    </row>
    <row r="271" spans="3:3" x14ac:dyDescent="0.2">
      <c r="C271" s="2" t="s">
        <v>3395</v>
      </c>
    </row>
    <row r="272" spans="3:3" x14ac:dyDescent="0.2">
      <c r="C272" s="2" t="s">
        <v>3381</v>
      </c>
    </row>
    <row r="273" spans="3:3" x14ac:dyDescent="0.2">
      <c r="C273" s="2" t="s">
        <v>3794</v>
      </c>
    </row>
    <row r="274" spans="3:3" x14ac:dyDescent="0.2">
      <c r="C274" s="2" t="s">
        <v>3396</v>
      </c>
    </row>
    <row r="275" spans="3:3" x14ac:dyDescent="0.2">
      <c r="C275" s="2" t="s">
        <v>3795</v>
      </c>
    </row>
    <row r="276" spans="3:3" x14ac:dyDescent="0.2">
      <c r="C276" s="2" t="s">
        <v>3796</v>
      </c>
    </row>
    <row r="277" spans="3:3" x14ac:dyDescent="0.2">
      <c r="C277" s="2" t="s">
        <v>3401</v>
      </c>
    </row>
    <row r="278" spans="3:3" x14ac:dyDescent="0.2">
      <c r="C278" s="2" t="s">
        <v>3797</v>
      </c>
    </row>
    <row r="279" spans="3:3" x14ac:dyDescent="0.2">
      <c r="C279" s="2" t="s">
        <v>3360</v>
      </c>
    </row>
    <row r="280" spans="3:3" x14ac:dyDescent="0.2">
      <c r="C280" s="2" t="s">
        <v>3378</v>
      </c>
    </row>
    <row r="281" spans="3:3" x14ac:dyDescent="0.2">
      <c r="C281" s="2" t="s">
        <v>3370</v>
      </c>
    </row>
    <row r="282" spans="3:3" x14ac:dyDescent="0.2">
      <c r="C282" s="2" t="s">
        <v>3380</v>
      </c>
    </row>
    <row r="283" spans="3:3" x14ac:dyDescent="0.2">
      <c r="C283" s="2" t="s">
        <v>3392</v>
      </c>
    </row>
    <row r="284" spans="3:3" x14ac:dyDescent="0.2">
      <c r="C284" s="2" t="s">
        <v>3363</v>
      </c>
    </row>
    <row r="285" spans="3:3" x14ac:dyDescent="0.2">
      <c r="C285" s="2" t="s">
        <v>3369</v>
      </c>
    </row>
    <row r="286" spans="3:3" x14ac:dyDescent="0.2">
      <c r="C286" s="2" t="s">
        <v>3361</v>
      </c>
    </row>
    <row r="287" spans="3:3" x14ac:dyDescent="0.2">
      <c r="C287" s="2" t="s">
        <v>3376</v>
      </c>
    </row>
    <row r="288" spans="3:3" x14ac:dyDescent="0.2">
      <c r="C288" s="2" t="s">
        <v>3347</v>
      </c>
    </row>
    <row r="289" spans="3:3" x14ac:dyDescent="0.2">
      <c r="C289" s="2" t="s">
        <v>3336</v>
      </c>
    </row>
    <row r="290" spans="3:3" x14ac:dyDescent="0.2">
      <c r="C290" s="2" t="s">
        <v>3310</v>
      </c>
    </row>
    <row r="291" spans="3:3" x14ac:dyDescent="0.2">
      <c r="C291" s="2" t="s">
        <v>3297</v>
      </c>
    </row>
    <row r="292" spans="3:3" x14ac:dyDescent="0.2">
      <c r="C292" s="2" t="s">
        <v>3337</v>
      </c>
    </row>
    <row r="293" spans="3:3" x14ac:dyDescent="0.2">
      <c r="C293" s="2" t="s">
        <v>3334</v>
      </c>
    </row>
    <row r="294" spans="3:3" x14ac:dyDescent="0.2">
      <c r="C294" s="2" t="s">
        <v>3300</v>
      </c>
    </row>
    <row r="295" spans="3:3" x14ac:dyDescent="0.2">
      <c r="C295" s="2" t="s">
        <v>3303</v>
      </c>
    </row>
    <row r="296" spans="3:3" x14ac:dyDescent="0.2">
      <c r="C296" s="2" t="s">
        <v>3364</v>
      </c>
    </row>
    <row r="297" spans="3:3" x14ac:dyDescent="0.2">
      <c r="C297" s="2" t="s">
        <v>3355</v>
      </c>
    </row>
    <row r="298" spans="3:3" x14ac:dyDescent="0.2">
      <c r="C298" s="2" t="s">
        <v>3354</v>
      </c>
    </row>
    <row r="299" spans="3:3" x14ac:dyDescent="0.2">
      <c r="C299" s="2" t="s">
        <v>3349</v>
      </c>
    </row>
    <row r="300" spans="3:3" x14ac:dyDescent="0.2">
      <c r="C300" s="2" t="s">
        <v>3344</v>
      </c>
    </row>
    <row r="301" spans="3:3" x14ac:dyDescent="0.2">
      <c r="C301" s="2" t="s">
        <v>3385</v>
      </c>
    </row>
    <row r="302" spans="3:3" x14ac:dyDescent="0.2">
      <c r="C302" s="2" t="s">
        <v>3388</v>
      </c>
    </row>
    <row r="303" spans="3:3" x14ac:dyDescent="0.2">
      <c r="C303" s="2" t="s">
        <v>3357</v>
      </c>
    </row>
    <row r="304" spans="3:3" x14ac:dyDescent="0.2">
      <c r="C304" s="2" t="s">
        <v>3387</v>
      </c>
    </row>
    <row r="305" spans="3:3" x14ac:dyDescent="0.2">
      <c r="C305" s="2" t="s">
        <v>3315</v>
      </c>
    </row>
    <row r="306" spans="3:3" x14ac:dyDescent="0.2">
      <c r="C306" s="2" t="s">
        <v>3324</v>
      </c>
    </row>
    <row r="307" spans="3:3" x14ac:dyDescent="0.2">
      <c r="C307" s="2" t="s">
        <v>3316</v>
      </c>
    </row>
    <row r="308" spans="3:3" x14ac:dyDescent="0.2">
      <c r="C308" s="2" t="s">
        <v>3319</v>
      </c>
    </row>
    <row r="309" spans="3:3" x14ac:dyDescent="0.2">
      <c r="C309" s="2" t="s">
        <v>3342</v>
      </c>
    </row>
    <row r="310" spans="3:3" x14ac:dyDescent="0.2">
      <c r="C310" s="2" t="s">
        <v>3284</v>
      </c>
    </row>
    <row r="311" spans="3:3" x14ac:dyDescent="0.2">
      <c r="C311" s="2" t="s">
        <v>3286</v>
      </c>
    </row>
    <row r="312" spans="3:3" x14ac:dyDescent="0.2">
      <c r="C312" s="2" t="s">
        <v>3323</v>
      </c>
    </row>
    <row r="313" spans="3:3" x14ac:dyDescent="0.2">
      <c r="C313" s="2" t="s">
        <v>3329</v>
      </c>
    </row>
    <row r="314" spans="3:3" x14ac:dyDescent="0.2">
      <c r="C314" s="2" t="s">
        <v>3283</v>
      </c>
    </row>
    <row r="315" spans="3:3" x14ac:dyDescent="0.2">
      <c r="C315" s="2" t="s">
        <v>3285</v>
      </c>
    </row>
    <row r="316" spans="3:3" x14ac:dyDescent="0.2">
      <c r="C316" s="2" t="s">
        <v>3292</v>
      </c>
    </row>
    <row r="317" spans="3:3" x14ac:dyDescent="0.2">
      <c r="C317" s="2" t="s">
        <v>3294</v>
      </c>
    </row>
    <row r="318" spans="3:3" x14ac:dyDescent="0.2">
      <c r="C318" s="2" t="s">
        <v>3267</v>
      </c>
    </row>
    <row r="319" spans="3:3" x14ac:dyDescent="0.2">
      <c r="C319" s="2" t="s">
        <v>3270</v>
      </c>
    </row>
    <row r="320" spans="3:3" x14ac:dyDescent="0.2">
      <c r="C320" s="2" t="s">
        <v>3321</v>
      </c>
    </row>
    <row r="321" spans="3:3" x14ac:dyDescent="0.2">
      <c r="C321" s="2" t="s">
        <v>3271</v>
      </c>
    </row>
    <row r="322" spans="3:3" x14ac:dyDescent="0.2">
      <c r="C322" s="2" t="s">
        <v>3263</v>
      </c>
    </row>
    <row r="323" spans="3:3" x14ac:dyDescent="0.2">
      <c r="C323" s="2" t="s">
        <v>3238</v>
      </c>
    </row>
    <row r="324" spans="3:3" x14ac:dyDescent="0.2">
      <c r="C324" s="2" t="s">
        <v>3258</v>
      </c>
    </row>
    <row r="325" spans="3:3" x14ac:dyDescent="0.2">
      <c r="C325" s="2" t="s">
        <v>3241</v>
      </c>
    </row>
    <row r="326" spans="3:3" x14ac:dyDescent="0.2">
      <c r="C326" s="2" t="s">
        <v>3245</v>
      </c>
    </row>
    <row r="327" spans="3:3" x14ac:dyDescent="0.2">
      <c r="C327" s="2" t="s">
        <v>3239</v>
      </c>
    </row>
    <row r="328" spans="3:3" x14ac:dyDescent="0.2">
      <c r="C328" s="2" t="s">
        <v>3332</v>
      </c>
    </row>
    <row r="329" spans="3:3" x14ac:dyDescent="0.2">
      <c r="C329" s="2" t="s">
        <v>3343</v>
      </c>
    </row>
    <row r="330" spans="3:3" x14ac:dyDescent="0.2">
      <c r="C330" s="2" t="s">
        <v>3330</v>
      </c>
    </row>
    <row r="331" spans="3:3" x14ac:dyDescent="0.2">
      <c r="C331" s="2" t="s">
        <v>3278</v>
      </c>
    </row>
    <row r="332" spans="3:3" x14ac:dyDescent="0.2">
      <c r="C332" s="2" t="s">
        <v>3326</v>
      </c>
    </row>
    <row r="333" spans="3:3" x14ac:dyDescent="0.2">
      <c r="C333" s="2" t="s">
        <v>3312</v>
      </c>
    </row>
    <row r="334" spans="3:3" x14ac:dyDescent="0.2">
      <c r="C334" s="2" t="s">
        <v>3313</v>
      </c>
    </row>
    <row r="335" spans="3:3" x14ac:dyDescent="0.2">
      <c r="C335" s="2" t="s">
        <v>3305</v>
      </c>
    </row>
    <row r="336" spans="3:3" x14ac:dyDescent="0.2">
      <c r="C336" s="2" t="s">
        <v>3276</v>
      </c>
    </row>
    <row r="337" spans="3:3" x14ac:dyDescent="0.2">
      <c r="C337" s="2" t="s">
        <v>3308</v>
      </c>
    </row>
    <row r="338" spans="3:3" x14ac:dyDescent="0.2">
      <c r="C338" s="2" t="s">
        <v>3279</v>
      </c>
    </row>
    <row r="339" spans="3:3" x14ac:dyDescent="0.2">
      <c r="C339" s="2" t="s">
        <v>3311</v>
      </c>
    </row>
    <row r="340" spans="3:3" x14ac:dyDescent="0.2">
      <c r="C340" s="2" t="s">
        <v>3708</v>
      </c>
    </row>
    <row r="341" spans="3:3" x14ac:dyDescent="0.2">
      <c r="C341" s="2" t="s">
        <v>3295</v>
      </c>
    </row>
    <row r="342" spans="3:3" x14ac:dyDescent="0.2">
      <c r="C342" s="2" t="s">
        <v>3272</v>
      </c>
    </row>
    <row r="343" spans="3:3" x14ac:dyDescent="0.2">
      <c r="C343" s="2" t="s">
        <v>3296</v>
      </c>
    </row>
    <row r="344" spans="3:3" x14ac:dyDescent="0.2">
      <c r="C344" s="2" t="s">
        <v>3281</v>
      </c>
    </row>
    <row r="345" spans="3:3" x14ac:dyDescent="0.2">
      <c r="C345" s="2" t="s">
        <v>3260</v>
      </c>
    </row>
    <row r="346" spans="3:3" x14ac:dyDescent="0.2">
      <c r="C346" s="2" t="s">
        <v>3264</v>
      </c>
    </row>
    <row r="347" spans="3:3" x14ac:dyDescent="0.2">
      <c r="C347" s="2" t="s">
        <v>3240</v>
      </c>
    </row>
    <row r="348" spans="3:3" x14ac:dyDescent="0.2">
      <c r="C348" s="2" t="s">
        <v>3228</v>
      </c>
    </row>
    <row r="349" spans="3:3" x14ac:dyDescent="0.2">
      <c r="C349" s="2" t="s">
        <v>3226</v>
      </c>
    </row>
    <row r="350" spans="3:3" x14ac:dyDescent="0.2">
      <c r="C350" s="2" t="s">
        <v>3209</v>
      </c>
    </row>
    <row r="351" spans="3:3" x14ac:dyDescent="0.2">
      <c r="C351" s="2" t="s">
        <v>3220</v>
      </c>
    </row>
    <row r="352" spans="3:3" x14ac:dyDescent="0.2">
      <c r="C352" s="2" t="s">
        <v>3229</v>
      </c>
    </row>
    <row r="353" spans="3:3" x14ac:dyDescent="0.2">
      <c r="C353" s="2" t="s">
        <v>3231</v>
      </c>
    </row>
    <row r="354" spans="3:3" x14ac:dyDescent="0.2">
      <c r="C354" s="2" t="s">
        <v>3307</v>
      </c>
    </row>
    <row r="355" spans="3:3" x14ac:dyDescent="0.2">
      <c r="C355" s="2" t="s">
        <v>3208</v>
      </c>
    </row>
    <row r="356" spans="3:3" x14ac:dyDescent="0.2">
      <c r="C356" s="2" t="s">
        <v>3215</v>
      </c>
    </row>
    <row r="357" spans="3:3" x14ac:dyDescent="0.2">
      <c r="C357" s="2" t="s">
        <v>3210</v>
      </c>
    </row>
    <row r="358" spans="3:3" x14ac:dyDescent="0.2">
      <c r="C358" s="2" t="s">
        <v>3211</v>
      </c>
    </row>
    <row r="359" spans="3:3" x14ac:dyDescent="0.2">
      <c r="C359" s="2" t="s">
        <v>3216</v>
      </c>
    </row>
    <row r="360" spans="3:3" x14ac:dyDescent="0.2">
      <c r="C360" s="2" t="s">
        <v>3212</v>
      </c>
    </row>
    <row r="361" spans="3:3" x14ac:dyDescent="0.2">
      <c r="C361" s="2" t="s">
        <v>3217</v>
      </c>
    </row>
    <row r="362" spans="3:3" x14ac:dyDescent="0.2">
      <c r="C362" s="2" t="s">
        <v>3202</v>
      </c>
    </row>
    <row r="363" spans="3:3" x14ac:dyDescent="0.2">
      <c r="C363" s="2" t="s">
        <v>3203</v>
      </c>
    </row>
    <row r="364" spans="3:3" x14ac:dyDescent="0.2">
      <c r="C364" s="2" t="s">
        <v>3255</v>
      </c>
    </row>
    <row r="365" spans="3:3" x14ac:dyDescent="0.2">
      <c r="C365" s="2" t="s">
        <v>3262</v>
      </c>
    </row>
    <row r="366" spans="3:3" x14ac:dyDescent="0.2">
      <c r="C366" s="2" t="s">
        <v>3253</v>
      </c>
    </row>
    <row r="367" spans="3:3" x14ac:dyDescent="0.2">
      <c r="C367" s="2" t="s">
        <v>3195</v>
      </c>
    </row>
    <row r="368" spans="3:3" x14ac:dyDescent="0.2">
      <c r="C368" s="2" t="s">
        <v>3234</v>
      </c>
    </row>
    <row r="369" spans="3:3" x14ac:dyDescent="0.2">
      <c r="C369" s="2" t="s">
        <v>3206</v>
      </c>
    </row>
    <row r="370" spans="3:3" x14ac:dyDescent="0.2">
      <c r="C370" s="2" t="s">
        <v>3207</v>
      </c>
    </row>
    <row r="371" spans="3:3" x14ac:dyDescent="0.2">
      <c r="C371" s="2" t="s">
        <v>3251</v>
      </c>
    </row>
    <row r="372" spans="3:3" x14ac:dyDescent="0.2">
      <c r="C372" s="2" t="s">
        <v>3237</v>
      </c>
    </row>
    <row r="373" spans="3:3" x14ac:dyDescent="0.2">
      <c r="C373" s="2" t="s">
        <v>3232</v>
      </c>
    </row>
    <row r="374" spans="3:3" x14ac:dyDescent="0.2">
      <c r="C374" s="2" t="s">
        <v>3192</v>
      </c>
    </row>
    <row r="375" spans="3:3" x14ac:dyDescent="0.2">
      <c r="C375" s="2" t="s">
        <v>3178</v>
      </c>
    </row>
    <row r="376" spans="3:3" x14ac:dyDescent="0.2">
      <c r="C376" s="2" t="s">
        <v>3236</v>
      </c>
    </row>
    <row r="377" spans="3:3" x14ac:dyDescent="0.2">
      <c r="C377" s="2" t="s">
        <v>3194</v>
      </c>
    </row>
    <row r="378" spans="3:3" x14ac:dyDescent="0.2">
      <c r="C378" s="2" t="s">
        <v>3249</v>
      </c>
    </row>
    <row r="379" spans="3:3" x14ac:dyDescent="0.2">
      <c r="C379" s="2" t="s">
        <v>3252</v>
      </c>
    </row>
    <row r="380" spans="3:3" x14ac:dyDescent="0.2">
      <c r="C380" s="2" t="s">
        <v>3204</v>
      </c>
    </row>
    <row r="381" spans="3:3" x14ac:dyDescent="0.2">
      <c r="C381" s="2" t="s">
        <v>3186</v>
      </c>
    </row>
    <row r="382" spans="3:3" x14ac:dyDescent="0.2">
      <c r="C382" s="2" t="s">
        <v>3189</v>
      </c>
    </row>
    <row r="383" spans="3:3" x14ac:dyDescent="0.2">
      <c r="C383" s="2" t="s">
        <v>3185</v>
      </c>
    </row>
    <row r="384" spans="3:3" x14ac:dyDescent="0.2">
      <c r="C384" s="2" t="s">
        <v>3102</v>
      </c>
    </row>
    <row r="385" spans="3:3" x14ac:dyDescent="0.2">
      <c r="C385" s="2" t="s">
        <v>3177</v>
      </c>
    </row>
    <row r="386" spans="3:3" x14ac:dyDescent="0.2">
      <c r="C386" s="2" t="s">
        <v>3173</v>
      </c>
    </row>
    <row r="387" spans="3:3" x14ac:dyDescent="0.2">
      <c r="C387" s="2" t="s">
        <v>3176</v>
      </c>
    </row>
    <row r="388" spans="3:3" x14ac:dyDescent="0.2">
      <c r="C388" s="2" t="s">
        <v>3104</v>
      </c>
    </row>
    <row r="389" spans="3:3" x14ac:dyDescent="0.2">
      <c r="C389" s="2" t="s">
        <v>3132</v>
      </c>
    </row>
    <row r="390" spans="3:3" x14ac:dyDescent="0.2">
      <c r="C390" s="2" t="s">
        <v>3121</v>
      </c>
    </row>
    <row r="391" spans="3:3" x14ac:dyDescent="0.2">
      <c r="C391" s="2" t="s">
        <v>3146</v>
      </c>
    </row>
    <row r="392" spans="3:3" x14ac:dyDescent="0.2">
      <c r="C392" s="2" t="s">
        <v>3137</v>
      </c>
    </row>
    <row r="393" spans="3:3" x14ac:dyDescent="0.2">
      <c r="C393" s="2" t="s">
        <v>3161</v>
      </c>
    </row>
    <row r="394" spans="3:3" x14ac:dyDescent="0.2">
      <c r="C394" s="2" t="s">
        <v>3149</v>
      </c>
    </row>
    <row r="395" spans="3:3" x14ac:dyDescent="0.2">
      <c r="C395" s="2" t="s">
        <v>3118</v>
      </c>
    </row>
    <row r="396" spans="3:3" x14ac:dyDescent="0.2">
      <c r="C396" s="2" t="s">
        <v>3197</v>
      </c>
    </row>
    <row r="397" spans="3:3" x14ac:dyDescent="0.2">
      <c r="C397" s="2" t="s">
        <v>3201</v>
      </c>
    </row>
    <row r="398" spans="3:3" x14ac:dyDescent="0.2">
      <c r="C398" s="2" t="s">
        <v>3233</v>
      </c>
    </row>
    <row r="399" spans="3:3" x14ac:dyDescent="0.2">
      <c r="C399" s="2" t="s">
        <v>3141</v>
      </c>
    </row>
    <row r="400" spans="3:3" x14ac:dyDescent="0.2">
      <c r="C400" s="2" t="s">
        <v>3159</v>
      </c>
    </row>
    <row r="401" spans="3:3" x14ac:dyDescent="0.2">
      <c r="C401" s="2" t="s">
        <v>3170</v>
      </c>
    </row>
    <row r="402" spans="3:3" x14ac:dyDescent="0.2">
      <c r="C402" s="2" t="s">
        <v>3089</v>
      </c>
    </row>
    <row r="403" spans="3:3" x14ac:dyDescent="0.2">
      <c r="C403" s="2" t="s">
        <v>3105</v>
      </c>
    </row>
    <row r="404" spans="3:3" x14ac:dyDescent="0.2">
      <c r="C404" s="2" t="s">
        <v>3160</v>
      </c>
    </row>
    <row r="405" spans="3:3" x14ac:dyDescent="0.2">
      <c r="C405" s="2" t="s">
        <v>3158</v>
      </c>
    </row>
    <row r="406" spans="3:3" x14ac:dyDescent="0.2">
      <c r="C406" s="2" t="s">
        <v>3136</v>
      </c>
    </row>
    <row r="407" spans="3:3" x14ac:dyDescent="0.2">
      <c r="C407" s="2" t="s">
        <v>3180</v>
      </c>
    </row>
    <row r="408" spans="3:3" x14ac:dyDescent="0.2">
      <c r="C408" s="2" t="s">
        <v>3150</v>
      </c>
    </row>
    <row r="409" spans="3:3" x14ac:dyDescent="0.2">
      <c r="C409" s="2" t="s">
        <v>3190</v>
      </c>
    </row>
    <row r="410" spans="3:3" x14ac:dyDescent="0.2">
      <c r="C410" s="2" t="s">
        <v>3131</v>
      </c>
    </row>
    <row r="411" spans="3:3" x14ac:dyDescent="0.2">
      <c r="C411" s="2" t="s">
        <v>3034</v>
      </c>
    </row>
    <row r="412" spans="3:3" x14ac:dyDescent="0.2">
      <c r="C412" s="2" t="s">
        <v>3182</v>
      </c>
    </row>
    <row r="413" spans="3:3" x14ac:dyDescent="0.2">
      <c r="C413" s="2" t="s">
        <v>3033</v>
      </c>
    </row>
    <row r="414" spans="3:3" x14ac:dyDescent="0.2">
      <c r="C414" s="2" t="s">
        <v>3090</v>
      </c>
    </row>
    <row r="415" spans="3:3" x14ac:dyDescent="0.2">
      <c r="C415" s="2" t="s">
        <v>3055</v>
      </c>
    </row>
    <row r="416" spans="3:3" x14ac:dyDescent="0.2">
      <c r="C416" s="2" t="s">
        <v>3068</v>
      </c>
    </row>
    <row r="417" spans="3:3" x14ac:dyDescent="0.2">
      <c r="C417" s="2" t="s">
        <v>3042</v>
      </c>
    </row>
    <row r="418" spans="3:3" x14ac:dyDescent="0.2">
      <c r="C418" s="2" t="s">
        <v>3171</v>
      </c>
    </row>
    <row r="419" spans="3:3" x14ac:dyDescent="0.2">
      <c r="C419" s="2" t="s">
        <v>3164</v>
      </c>
    </row>
    <row r="420" spans="3:3" x14ac:dyDescent="0.2">
      <c r="C420" s="2" t="s">
        <v>3027</v>
      </c>
    </row>
    <row r="421" spans="3:3" x14ac:dyDescent="0.2">
      <c r="C421" s="2" t="s">
        <v>3114</v>
      </c>
    </row>
    <row r="422" spans="3:3" x14ac:dyDescent="0.2">
      <c r="C422" s="2" t="s">
        <v>3122</v>
      </c>
    </row>
    <row r="423" spans="3:3" x14ac:dyDescent="0.2">
      <c r="C423" s="2" t="s">
        <v>3184</v>
      </c>
    </row>
    <row r="424" spans="3:3" x14ac:dyDescent="0.2">
      <c r="C424" s="2" t="s">
        <v>3116</v>
      </c>
    </row>
    <row r="425" spans="3:3" x14ac:dyDescent="0.2">
      <c r="C425" s="2" t="s">
        <v>3115</v>
      </c>
    </row>
    <row r="426" spans="3:3" x14ac:dyDescent="0.2">
      <c r="C426" s="2" t="s">
        <v>3127</v>
      </c>
    </row>
    <row r="427" spans="3:3" x14ac:dyDescent="0.2">
      <c r="C427" s="2" t="s">
        <v>3144</v>
      </c>
    </row>
    <row r="428" spans="3:3" x14ac:dyDescent="0.2">
      <c r="C428" s="2" t="s">
        <v>3162</v>
      </c>
    </row>
    <row r="429" spans="3:3" x14ac:dyDescent="0.2">
      <c r="C429" s="2" t="s">
        <v>3086</v>
      </c>
    </row>
    <row r="430" spans="3:3" x14ac:dyDescent="0.2">
      <c r="C430" s="2" t="s">
        <v>3096</v>
      </c>
    </row>
    <row r="431" spans="3:3" x14ac:dyDescent="0.2">
      <c r="C431" s="2" t="s">
        <v>3057</v>
      </c>
    </row>
    <row r="432" spans="3:3" x14ac:dyDescent="0.2">
      <c r="C432" s="2" t="s">
        <v>3047</v>
      </c>
    </row>
    <row r="433" spans="3:3" x14ac:dyDescent="0.2">
      <c r="C433" s="2" t="s">
        <v>3125</v>
      </c>
    </row>
    <row r="434" spans="3:3" x14ac:dyDescent="0.2">
      <c r="C434" s="2" t="s">
        <v>3077</v>
      </c>
    </row>
    <row r="435" spans="3:3" x14ac:dyDescent="0.2">
      <c r="C435" s="2" t="s">
        <v>3065</v>
      </c>
    </row>
    <row r="436" spans="3:3" x14ac:dyDescent="0.2">
      <c r="C436" s="2" t="s">
        <v>3066</v>
      </c>
    </row>
    <row r="437" spans="3:3" x14ac:dyDescent="0.2">
      <c r="C437" s="2" t="s">
        <v>3151</v>
      </c>
    </row>
    <row r="438" spans="3:3" x14ac:dyDescent="0.2">
      <c r="C438" s="2" t="s">
        <v>3148</v>
      </c>
    </row>
    <row r="439" spans="3:3" x14ac:dyDescent="0.2">
      <c r="C439" s="2" t="s">
        <v>3075</v>
      </c>
    </row>
    <row r="440" spans="3:3" x14ac:dyDescent="0.2">
      <c r="C440" s="2" t="s">
        <v>3053</v>
      </c>
    </row>
    <row r="441" spans="3:3" x14ac:dyDescent="0.2">
      <c r="C441" s="2" t="s">
        <v>3120</v>
      </c>
    </row>
    <row r="442" spans="3:3" x14ac:dyDescent="0.2">
      <c r="C442" s="2" t="s">
        <v>3156</v>
      </c>
    </row>
    <row r="443" spans="3:3" x14ac:dyDescent="0.2">
      <c r="C443" s="2" t="s">
        <v>3058</v>
      </c>
    </row>
    <row r="444" spans="3:3" x14ac:dyDescent="0.2">
      <c r="C444" s="2" t="s">
        <v>3064</v>
      </c>
    </row>
    <row r="445" spans="3:3" x14ac:dyDescent="0.2">
      <c r="C445" s="2" t="s">
        <v>3061</v>
      </c>
    </row>
    <row r="446" spans="3:3" x14ac:dyDescent="0.2">
      <c r="C446" s="2" t="s">
        <v>3039</v>
      </c>
    </row>
    <row r="447" spans="3:3" x14ac:dyDescent="0.2">
      <c r="C447" s="2" t="s">
        <v>3052</v>
      </c>
    </row>
    <row r="448" spans="3:3" x14ac:dyDescent="0.2">
      <c r="C448" s="2" t="s">
        <v>3168</v>
      </c>
    </row>
    <row r="449" spans="3:3" x14ac:dyDescent="0.2">
      <c r="C449" s="2" t="s">
        <v>3041</v>
      </c>
    </row>
    <row r="450" spans="3:3" x14ac:dyDescent="0.2">
      <c r="C450" s="2" t="s">
        <v>3071</v>
      </c>
    </row>
    <row r="451" spans="3:3" x14ac:dyDescent="0.2">
      <c r="C451" s="2" t="s">
        <v>3045</v>
      </c>
    </row>
    <row r="452" spans="3:3" x14ac:dyDescent="0.2">
      <c r="C452" s="2" t="s">
        <v>3050</v>
      </c>
    </row>
    <row r="453" spans="3:3" x14ac:dyDescent="0.2">
      <c r="C453" s="2" t="s">
        <v>3165</v>
      </c>
    </row>
    <row r="454" spans="3:3" x14ac:dyDescent="0.2">
      <c r="C454" s="2" t="s">
        <v>3087</v>
      </c>
    </row>
    <row r="455" spans="3:3" x14ac:dyDescent="0.2">
      <c r="C455" s="2" t="s">
        <v>3081</v>
      </c>
    </row>
    <row r="456" spans="3:3" x14ac:dyDescent="0.2">
      <c r="C456" s="2" t="s">
        <v>3093</v>
      </c>
    </row>
    <row r="457" spans="3:3" x14ac:dyDescent="0.2">
      <c r="C457" s="2" t="s">
        <v>3099</v>
      </c>
    </row>
    <row r="458" spans="3:3" x14ac:dyDescent="0.2">
      <c r="C458" s="2" t="s">
        <v>3026</v>
      </c>
    </row>
    <row r="459" spans="3:3" x14ac:dyDescent="0.2">
      <c r="C459" s="2" t="s">
        <v>3035</v>
      </c>
    </row>
    <row r="460" spans="3:3" x14ac:dyDescent="0.2">
      <c r="C460" s="2" t="s">
        <v>3798</v>
      </c>
    </row>
    <row r="461" spans="3:3" x14ac:dyDescent="0.2">
      <c r="C461" s="2" t="s">
        <v>3032</v>
      </c>
    </row>
    <row r="462" spans="3:3" x14ac:dyDescent="0.2">
      <c r="C462" s="2" t="s">
        <v>3084</v>
      </c>
    </row>
    <row r="463" spans="3:3" x14ac:dyDescent="0.2">
      <c r="C463" s="2" t="s">
        <v>3051</v>
      </c>
    </row>
    <row r="464" spans="3:3" x14ac:dyDescent="0.2">
      <c r="C464" s="2" t="s">
        <v>3043</v>
      </c>
    </row>
    <row r="465" spans="3:3" x14ac:dyDescent="0.2">
      <c r="C465" s="2" t="s">
        <v>3799</v>
      </c>
    </row>
    <row r="466" spans="3:3" x14ac:dyDescent="0.2">
      <c r="C466" s="2" t="s">
        <v>3169</v>
      </c>
    </row>
    <row r="467" spans="3:3" x14ac:dyDescent="0.2">
      <c r="C467" s="2" t="s">
        <v>3800</v>
      </c>
    </row>
    <row r="468" spans="3:3" x14ac:dyDescent="0.2">
      <c r="C468" s="2" t="s">
        <v>3088</v>
      </c>
    </row>
    <row r="469" spans="3:3" x14ac:dyDescent="0.2">
      <c r="C469" s="2" t="s">
        <v>3801</v>
      </c>
    </row>
    <row r="470" spans="3:3" x14ac:dyDescent="0.2">
      <c r="C470" s="2" t="s">
        <v>3094</v>
      </c>
    </row>
    <row r="471" spans="3:3" x14ac:dyDescent="0.2">
      <c r="C471" s="2" t="s">
        <v>3092</v>
      </c>
    </row>
    <row r="472" spans="3:3" x14ac:dyDescent="0.2">
      <c r="C472" s="2" t="s">
        <v>3082</v>
      </c>
    </row>
    <row r="473" spans="3:3" x14ac:dyDescent="0.2">
      <c r="C473" s="2" t="s">
        <v>3091</v>
      </c>
    </row>
    <row r="474" spans="3:3" x14ac:dyDescent="0.2">
      <c r="C474" s="2" t="s">
        <v>3062</v>
      </c>
    </row>
    <row r="475" spans="3:3" x14ac:dyDescent="0.2">
      <c r="C475" s="2" t="s">
        <v>3046</v>
      </c>
    </row>
    <row r="476" spans="3:3" x14ac:dyDescent="0.2">
      <c r="C476" s="2" t="s">
        <v>3031</v>
      </c>
    </row>
    <row r="477" spans="3:3" x14ac:dyDescent="0.2">
      <c r="C477" s="2" t="s">
        <v>3802</v>
      </c>
    </row>
    <row r="478" spans="3:3" x14ac:dyDescent="0.2">
      <c r="C478" s="2" t="s">
        <v>3098</v>
      </c>
    </row>
    <row r="479" spans="3:3" x14ac:dyDescent="0.2">
      <c r="C479" s="2" t="s">
        <v>3803</v>
      </c>
    </row>
    <row r="480" spans="3:3" x14ac:dyDescent="0.2">
      <c r="C480" s="2" t="s">
        <v>3036</v>
      </c>
    </row>
    <row r="481" spans="3:3" x14ac:dyDescent="0.2">
      <c r="C481" s="2" t="s">
        <v>3100</v>
      </c>
    </row>
    <row r="482" spans="3:3" x14ac:dyDescent="0.2">
      <c r="C482" s="2" t="s">
        <v>3804</v>
      </c>
    </row>
    <row r="483" spans="3:3" x14ac:dyDescent="0.2">
      <c r="C483" s="2" t="s">
        <v>3805</v>
      </c>
    </row>
    <row r="484" spans="3:3" x14ac:dyDescent="0.2">
      <c r="C484" s="2" t="s">
        <v>3101</v>
      </c>
    </row>
    <row r="485" spans="3:3" x14ac:dyDescent="0.2">
      <c r="C485" s="2" t="s">
        <v>3806</v>
      </c>
    </row>
    <row r="486" spans="3:3" x14ac:dyDescent="0.2">
      <c r="C486" s="2" t="s">
        <v>3807</v>
      </c>
    </row>
    <row r="487" spans="3:3" x14ac:dyDescent="0.2">
      <c r="C487" s="2" t="s">
        <v>3037</v>
      </c>
    </row>
    <row r="488" spans="3:3" x14ac:dyDescent="0.2">
      <c r="C488" s="2" t="s">
        <v>3808</v>
      </c>
    </row>
    <row r="489" spans="3:3" x14ac:dyDescent="0.2">
      <c r="C489" s="2" t="s">
        <v>3809</v>
      </c>
    </row>
    <row r="490" spans="3:3" x14ac:dyDescent="0.2">
      <c r="C490" s="2" t="s">
        <v>3810</v>
      </c>
    </row>
    <row r="491" spans="3:3" x14ac:dyDescent="0.2">
      <c r="C491" s="2" t="s">
        <v>3811</v>
      </c>
    </row>
    <row r="492" spans="3:3" x14ac:dyDescent="0.2">
      <c r="C492" s="2" t="s">
        <v>3812</v>
      </c>
    </row>
    <row r="493" spans="3:3" x14ac:dyDescent="0.2">
      <c r="C493" s="2" t="s">
        <v>3813</v>
      </c>
    </row>
    <row r="494" spans="3:3" x14ac:dyDescent="0.2">
      <c r="C494" s="2" t="s">
        <v>3814</v>
      </c>
    </row>
    <row r="495" spans="3:3" x14ac:dyDescent="0.2">
      <c r="C495" s="2" t="s">
        <v>3815</v>
      </c>
    </row>
    <row r="496" spans="3:3" x14ac:dyDescent="0.2">
      <c r="C496" s="2" t="s">
        <v>3816</v>
      </c>
    </row>
    <row r="497" spans="3:3" x14ac:dyDescent="0.2">
      <c r="C497" s="2" t="s">
        <v>3817</v>
      </c>
    </row>
    <row r="498" spans="3:3" x14ac:dyDescent="0.2">
      <c r="C498" s="2" t="s">
        <v>3818</v>
      </c>
    </row>
    <row r="499" spans="3:3" x14ac:dyDescent="0.2">
      <c r="C499" s="2" t="s">
        <v>3819</v>
      </c>
    </row>
    <row r="500" spans="3:3" x14ac:dyDescent="0.2">
      <c r="C500" s="2" t="s">
        <v>3820</v>
      </c>
    </row>
    <row r="501" spans="3:3" x14ac:dyDescent="0.2">
      <c r="C501" s="2" t="s">
        <v>3821</v>
      </c>
    </row>
    <row r="502" spans="3:3" x14ac:dyDescent="0.2">
      <c r="C502" s="2" t="s">
        <v>3822</v>
      </c>
    </row>
    <row r="503" spans="3:3" x14ac:dyDescent="0.2">
      <c r="C503" s="2" t="s">
        <v>3823</v>
      </c>
    </row>
    <row r="504" spans="3:3" x14ac:dyDescent="0.2">
      <c r="C504" s="2" t="s">
        <v>3824</v>
      </c>
    </row>
    <row r="505" spans="3:3" x14ac:dyDescent="0.2">
      <c r="C505" s="2" t="s">
        <v>3825</v>
      </c>
    </row>
    <row r="506" spans="3:3" x14ac:dyDescent="0.2">
      <c r="C506" s="2" t="s">
        <v>3826</v>
      </c>
    </row>
    <row r="507" spans="3:3" x14ac:dyDescent="0.2">
      <c r="C507" s="2" t="s">
        <v>3827</v>
      </c>
    </row>
    <row r="508" spans="3:3" x14ac:dyDescent="0.2">
      <c r="C508" s="2" t="s">
        <v>3828</v>
      </c>
    </row>
    <row r="509" spans="3:3" x14ac:dyDescent="0.2">
      <c r="C509" s="2" t="s">
        <v>3829</v>
      </c>
    </row>
    <row r="510" spans="3:3" x14ac:dyDescent="0.2">
      <c r="C510" s="2" t="s">
        <v>3830</v>
      </c>
    </row>
    <row r="511" spans="3:3" x14ac:dyDescent="0.2">
      <c r="C511" s="2" t="s">
        <v>3831</v>
      </c>
    </row>
    <row r="512" spans="3:3" x14ac:dyDescent="0.2">
      <c r="C512" s="2" t="s">
        <v>3832</v>
      </c>
    </row>
    <row r="513" spans="3:3" x14ac:dyDescent="0.2">
      <c r="C513" s="2" t="s">
        <v>3833</v>
      </c>
    </row>
    <row r="514" spans="3:3" x14ac:dyDescent="0.2">
      <c r="C514" s="2" t="s">
        <v>3834</v>
      </c>
    </row>
    <row r="515" spans="3:3" x14ac:dyDescent="0.2">
      <c r="C515" s="2" t="s">
        <v>3835</v>
      </c>
    </row>
    <row r="516" spans="3:3" x14ac:dyDescent="0.2">
      <c r="C516" s="2" t="s">
        <v>3836</v>
      </c>
    </row>
    <row r="517" spans="3:3" x14ac:dyDescent="0.2">
      <c r="C517" s="2" t="s">
        <v>3837</v>
      </c>
    </row>
    <row r="518" spans="3:3" x14ac:dyDescent="0.2">
      <c r="C518" s="2" t="s">
        <v>3838</v>
      </c>
    </row>
    <row r="519" spans="3:3" x14ac:dyDescent="0.2">
      <c r="C519" s="2" t="s">
        <v>3839</v>
      </c>
    </row>
    <row r="520" spans="3:3" x14ac:dyDescent="0.2">
      <c r="C520" s="2" t="s">
        <v>3840</v>
      </c>
    </row>
    <row r="521" spans="3:3" x14ac:dyDescent="0.2">
      <c r="C521" s="2" t="s">
        <v>3841</v>
      </c>
    </row>
    <row r="522" spans="3:3" x14ac:dyDescent="0.2">
      <c r="C522" s="2" t="s">
        <v>3842</v>
      </c>
    </row>
    <row r="523" spans="3:3" x14ac:dyDescent="0.2">
      <c r="C523" s="2" t="s">
        <v>3843</v>
      </c>
    </row>
    <row r="524" spans="3:3" x14ac:dyDescent="0.2">
      <c r="C524" s="2" t="s">
        <v>3844</v>
      </c>
    </row>
    <row r="525" spans="3:3" x14ac:dyDescent="0.2">
      <c r="C525" s="2" t="s">
        <v>3845</v>
      </c>
    </row>
    <row r="526" spans="3:3" x14ac:dyDescent="0.2">
      <c r="C526" s="2" t="s">
        <v>3846</v>
      </c>
    </row>
    <row r="527" spans="3:3" x14ac:dyDescent="0.2">
      <c r="C527" s="2" t="s">
        <v>3847</v>
      </c>
    </row>
    <row r="528" spans="3:3" x14ac:dyDescent="0.2">
      <c r="C528" s="2" t="s">
        <v>3848</v>
      </c>
    </row>
    <row r="529" spans="3:3" x14ac:dyDescent="0.2">
      <c r="C529" s="2" t="s">
        <v>3849</v>
      </c>
    </row>
    <row r="530" spans="3:3" x14ac:dyDescent="0.2">
      <c r="C530" s="2" t="s">
        <v>3850</v>
      </c>
    </row>
    <row r="531" spans="3:3" x14ac:dyDescent="0.2">
      <c r="C531" s="2" t="s">
        <v>3851</v>
      </c>
    </row>
    <row r="532" spans="3:3" x14ac:dyDescent="0.2">
      <c r="C532" s="2" t="s">
        <v>3852</v>
      </c>
    </row>
    <row r="533" spans="3:3" x14ac:dyDescent="0.2">
      <c r="C533" s="2" t="s">
        <v>3853</v>
      </c>
    </row>
    <row r="534" spans="3:3" x14ac:dyDescent="0.2">
      <c r="C534" s="2" t="s">
        <v>3854</v>
      </c>
    </row>
    <row r="535" spans="3:3" x14ac:dyDescent="0.2">
      <c r="C535" s="2" t="s">
        <v>3855</v>
      </c>
    </row>
    <row r="536" spans="3:3" x14ac:dyDescent="0.2">
      <c r="C536" s="2" t="s">
        <v>3856</v>
      </c>
    </row>
    <row r="537" spans="3:3" x14ac:dyDescent="0.2">
      <c r="C537" s="2" t="s">
        <v>3857</v>
      </c>
    </row>
    <row r="538" spans="3:3" x14ac:dyDescent="0.2">
      <c r="C538" s="2" t="s">
        <v>3858</v>
      </c>
    </row>
    <row r="539" spans="3:3" x14ac:dyDescent="0.2">
      <c r="C539" s="2" t="s">
        <v>3859</v>
      </c>
    </row>
    <row r="540" spans="3:3" x14ac:dyDescent="0.2">
      <c r="C540" s="2" t="s">
        <v>3860</v>
      </c>
    </row>
    <row r="541" spans="3:3" x14ac:dyDescent="0.2">
      <c r="C541" s="2" t="s">
        <v>3861</v>
      </c>
    </row>
    <row r="542" spans="3:3" x14ac:dyDescent="0.2">
      <c r="C542" s="2" t="s">
        <v>3862</v>
      </c>
    </row>
    <row r="543" spans="3:3" x14ac:dyDescent="0.2">
      <c r="C543" s="2" t="s">
        <v>3863</v>
      </c>
    </row>
    <row r="544" spans="3:3" x14ac:dyDescent="0.2">
      <c r="C544" s="2" t="s">
        <v>3864</v>
      </c>
    </row>
    <row r="545" spans="3:3" x14ac:dyDescent="0.2">
      <c r="C545" s="2" t="s">
        <v>3865</v>
      </c>
    </row>
    <row r="546" spans="3:3" x14ac:dyDescent="0.2">
      <c r="C546" s="2" t="s">
        <v>3866</v>
      </c>
    </row>
    <row r="547" spans="3:3" x14ac:dyDescent="0.2">
      <c r="C547" s="2" t="s">
        <v>3867</v>
      </c>
    </row>
    <row r="548" spans="3:3" x14ac:dyDescent="0.2">
      <c r="C548" s="2" t="s">
        <v>3868</v>
      </c>
    </row>
    <row r="549" spans="3:3" x14ac:dyDescent="0.2">
      <c r="C549" s="2" t="s">
        <v>3869</v>
      </c>
    </row>
    <row r="550" spans="3:3" x14ac:dyDescent="0.2">
      <c r="C550" s="2" t="s">
        <v>3870</v>
      </c>
    </row>
    <row r="551" spans="3:3" x14ac:dyDescent="0.2">
      <c r="C551" s="2" t="s">
        <v>3871</v>
      </c>
    </row>
    <row r="552" spans="3:3" x14ac:dyDescent="0.2">
      <c r="C552" s="2" t="s">
        <v>3872</v>
      </c>
    </row>
    <row r="553" spans="3:3" x14ac:dyDescent="0.2">
      <c r="C553" s="2" t="s">
        <v>3873</v>
      </c>
    </row>
    <row r="554" spans="3:3" x14ac:dyDescent="0.2">
      <c r="C554" s="2" t="s">
        <v>3874</v>
      </c>
    </row>
    <row r="555" spans="3:3" x14ac:dyDescent="0.2">
      <c r="C555" s="2" t="s">
        <v>3875</v>
      </c>
    </row>
    <row r="556" spans="3:3" x14ac:dyDescent="0.2">
      <c r="C556" s="2" t="s">
        <v>3876</v>
      </c>
    </row>
    <row r="557" spans="3:3" x14ac:dyDescent="0.2">
      <c r="C557" s="2" t="s">
        <v>3877</v>
      </c>
    </row>
    <row r="558" spans="3:3" x14ac:dyDescent="0.2">
      <c r="C558" s="2" t="s">
        <v>3878</v>
      </c>
    </row>
    <row r="559" spans="3:3" x14ac:dyDescent="0.2">
      <c r="C559" s="2" t="s">
        <v>3879</v>
      </c>
    </row>
    <row r="560" spans="3:3" x14ac:dyDescent="0.2">
      <c r="C560" s="2" t="s">
        <v>3880</v>
      </c>
    </row>
    <row r="561" spans="3:3" x14ac:dyDescent="0.2">
      <c r="C561" s="2" t="s">
        <v>3881</v>
      </c>
    </row>
    <row r="562" spans="3:3" x14ac:dyDescent="0.2">
      <c r="C562" s="2" t="s">
        <v>3882</v>
      </c>
    </row>
    <row r="563" spans="3:3" x14ac:dyDescent="0.2">
      <c r="C563" s="2" t="s">
        <v>3883</v>
      </c>
    </row>
    <row r="564" spans="3:3" x14ac:dyDescent="0.2">
      <c r="C564" s="2" t="s">
        <v>3884</v>
      </c>
    </row>
    <row r="565" spans="3:3" x14ac:dyDescent="0.2">
      <c r="C565" s="2" t="s">
        <v>3885</v>
      </c>
    </row>
    <row r="566" spans="3:3" x14ac:dyDescent="0.2">
      <c r="C566" s="2" t="s">
        <v>3886</v>
      </c>
    </row>
    <row r="567" spans="3:3" x14ac:dyDescent="0.2">
      <c r="C567" s="2" t="s">
        <v>3887</v>
      </c>
    </row>
    <row r="568" spans="3:3" x14ac:dyDescent="0.2">
      <c r="C568" s="2" t="s">
        <v>3888</v>
      </c>
    </row>
    <row r="569" spans="3:3" x14ac:dyDescent="0.2">
      <c r="C569" s="2" t="s">
        <v>3889</v>
      </c>
    </row>
    <row r="570" spans="3:3" x14ac:dyDescent="0.2">
      <c r="C570" s="2" t="s">
        <v>3890</v>
      </c>
    </row>
    <row r="571" spans="3:3" x14ac:dyDescent="0.2">
      <c r="C571" s="2" t="s">
        <v>3891</v>
      </c>
    </row>
    <row r="572" spans="3:3" x14ac:dyDescent="0.2">
      <c r="C572" s="2" t="s">
        <v>3892</v>
      </c>
    </row>
    <row r="573" spans="3:3" x14ac:dyDescent="0.2">
      <c r="C573" s="2" t="s">
        <v>3893</v>
      </c>
    </row>
    <row r="574" spans="3:3" x14ac:dyDescent="0.2">
      <c r="C574" s="2" t="s">
        <v>3894</v>
      </c>
    </row>
    <row r="575" spans="3:3" x14ac:dyDescent="0.2">
      <c r="C575" s="2" t="s">
        <v>3895</v>
      </c>
    </row>
    <row r="576" spans="3:3" x14ac:dyDescent="0.2">
      <c r="C576" s="2" t="s">
        <v>3896</v>
      </c>
    </row>
    <row r="577" spans="3:3" x14ac:dyDescent="0.2">
      <c r="C577" s="2" t="s">
        <v>3897</v>
      </c>
    </row>
    <row r="578" spans="3:3" x14ac:dyDescent="0.2">
      <c r="C578" s="2" t="s">
        <v>3898</v>
      </c>
    </row>
    <row r="579" spans="3:3" x14ac:dyDescent="0.2">
      <c r="C579" s="2" t="s">
        <v>3899</v>
      </c>
    </row>
    <row r="580" spans="3:3" x14ac:dyDescent="0.2">
      <c r="C580" s="2" t="s">
        <v>3900</v>
      </c>
    </row>
    <row r="581" spans="3:3" x14ac:dyDescent="0.2">
      <c r="C581" s="2" t="s">
        <v>3901</v>
      </c>
    </row>
    <row r="582" spans="3:3" x14ac:dyDescent="0.2">
      <c r="C582" s="2" t="s">
        <v>3902</v>
      </c>
    </row>
    <row r="583" spans="3:3" x14ac:dyDescent="0.2">
      <c r="C583" s="2" t="s">
        <v>3377</v>
      </c>
    </row>
    <row r="584" spans="3:3" x14ac:dyDescent="0.2">
      <c r="C584" s="2" t="s">
        <v>3275</v>
      </c>
    </row>
    <row r="585" spans="3:3" x14ac:dyDescent="0.2">
      <c r="C585" s="2" t="s">
        <v>3044</v>
      </c>
    </row>
    <row r="586" spans="3:3" x14ac:dyDescent="0.2">
      <c r="C586" s="2" t="s">
        <v>3903</v>
      </c>
    </row>
    <row r="587" spans="3:3" x14ac:dyDescent="0.2">
      <c r="C587" s="2" t="s">
        <v>3904</v>
      </c>
    </row>
    <row r="588" spans="3:3" x14ac:dyDescent="0.2">
      <c r="C588" s="2" t="s">
        <v>3905</v>
      </c>
    </row>
    <row r="589" spans="3:3" x14ac:dyDescent="0.2">
      <c r="C589" s="2" t="s">
        <v>3108</v>
      </c>
    </row>
    <row r="590" spans="3:3" x14ac:dyDescent="0.2">
      <c r="C590" s="2" t="s">
        <v>3155</v>
      </c>
    </row>
    <row r="591" spans="3:3" x14ac:dyDescent="0.2">
      <c r="C591" s="2" t="s">
        <v>3906</v>
      </c>
    </row>
    <row r="592" spans="3:3" x14ac:dyDescent="0.2">
      <c r="C592" s="2" t="s">
        <v>3907</v>
      </c>
    </row>
    <row r="593" spans="3:3" x14ac:dyDescent="0.2">
      <c r="C593" s="2" t="s">
        <v>3908</v>
      </c>
    </row>
    <row r="594" spans="3:3" x14ac:dyDescent="0.2">
      <c r="C594" s="2" t="s">
        <v>3128</v>
      </c>
    </row>
    <row r="595" spans="3:3" x14ac:dyDescent="0.2">
      <c r="C595" s="2" t="s">
        <v>3179</v>
      </c>
    </row>
    <row r="596" spans="3:3" x14ac:dyDescent="0.2">
      <c r="C596" s="2" t="s">
        <v>3225</v>
      </c>
    </row>
    <row r="597" spans="3:3" x14ac:dyDescent="0.2">
      <c r="C597" s="2" t="s">
        <v>3219</v>
      </c>
    </row>
    <row r="598" spans="3:3" x14ac:dyDescent="0.2">
      <c r="C598" s="2" t="s">
        <v>3909</v>
      </c>
    </row>
    <row r="599" spans="3:3" x14ac:dyDescent="0.2">
      <c r="C599" s="2" t="s">
        <v>3254</v>
      </c>
    </row>
    <row r="600" spans="3:3" x14ac:dyDescent="0.2">
      <c r="C600" s="2" t="s">
        <v>3133</v>
      </c>
    </row>
  </sheetData>
  <mergeCells count="3">
    <mergeCell ref="A3:A4"/>
    <mergeCell ref="A23:L23"/>
    <mergeCell ref="O23:P23"/>
  </mergeCells>
  <conditionalFormatting sqref="B3">
    <cfRule type="duplicateValues" dxfId="132" priority="3"/>
  </conditionalFormatting>
  <conditionalFormatting sqref="B4:B22">
    <cfRule type="duplicateValues" dxfId="131" priority="73"/>
  </conditionalFormatting>
  <conditionalFormatting sqref="C24:C600">
    <cfRule type="duplicateValues" dxfId="130" priority="2"/>
  </conditionalFormatting>
  <conditionalFormatting sqref="C1:C1048576">
    <cfRule type="duplicateValues" dxfId="129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53"/>
  <sheetViews>
    <sheetView zoomScale="110" zoomScaleNormal="110" workbookViewId="0">
      <pane xSplit="3" ySplit="2" topLeftCell="D66" activePane="bottomRight" state="frozen"/>
      <selection activeCell="G8" sqref="G8"/>
      <selection pane="topRight" activeCell="G8" sqref="G8"/>
      <selection pane="bottomLeft" activeCell="G8" sqref="G8"/>
      <selection pane="bottomRight" activeCell="G72" sqref="G7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48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43</v>
      </c>
      <c r="J2" s="7" t="s">
        <v>44</v>
      </c>
      <c r="K2" s="7" t="s">
        <v>45</v>
      </c>
      <c r="L2" s="59" t="s">
        <v>49</v>
      </c>
      <c r="M2" s="59" t="s">
        <v>50</v>
      </c>
      <c r="N2" s="59" t="s">
        <v>6</v>
      </c>
      <c r="O2" s="59" t="s">
        <v>51</v>
      </c>
      <c r="P2" s="59" t="s">
        <v>52</v>
      </c>
    </row>
    <row r="3" spans="1:16" ht="32.25" customHeight="1" x14ac:dyDescent="0.2">
      <c r="A3" s="141" t="s">
        <v>2523</v>
      </c>
      <c r="B3" s="73" t="s">
        <v>2524</v>
      </c>
      <c r="C3" s="9" t="s">
        <v>2525</v>
      </c>
      <c r="D3" s="75" t="s">
        <v>426</v>
      </c>
      <c r="E3" s="13">
        <v>44416</v>
      </c>
      <c r="F3" s="75" t="s">
        <v>427</v>
      </c>
      <c r="G3" s="13" t="s">
        <v>428</v>
      </c>
      <c r="H3" s="10" t="s">
        <v>429</v>
      </c>
      <c r="I3" s="1">
        <v>114</v>
      </c>
      <c r="J3" s="1">
        <v>26</v>
      </c>
      <c r="K3" s="1">
        <v>9</v>
      </c>
      <c r="L3" s="1">
        <v>1</v>
      </c>
      <c r="M3" s="79">
        <v>6.6689999999999996</v>
      </c>
      <c r="N3" s="8">
        <v>7</v>
      </c>
      <c r="O3" s="62">
        <v>3000</v>
      </c>
      <c r="P3" s="63">
        <f>Table2245236891011121314151617181920212224234567234568910111213141516171819[[#This Row],[PEMBULATAN]]*O3</f>
        <v>21000</v>
      </c>
    </row>
    <row r="4" spans="1:16" ht="32.25" customHeight="1" x14ac:dyDescent="0.2">
      <c r="A4" s="142"/>
      <c r="B4" s="74"/>
      <c r="C4" s="9" t="s">
        <v>2526</v>
      </c>
      <c r="D4" s="75" t="s">
        <v>426</v>
      </c>
      <c r="E4" s="13">
        <v>44416</v>
      </c>
      <c r="F4" s="75" t="s">
        <v>427</v>
      </c>
      <c r="G4" s="13" t="s">
        <v>428</v>
      </c>
      <c r="H4" s="10" t="s">
        <v>429</v>
      </c>
      <c r="I4" s="1">
        <v>122</v>
      </c>
      <c r="J4" s="1">
        <v>5</v>
      </c>
      <c r="K4" s="1">
        <v>5</v>
      </c>
      <c r="L4" s="1">
        <v>1</v>
      </c>
      <c r="M4" s="79">
        <v>0.76249999999999996</v>
      </c>
      <c r="N4" s="8">
        <v>1</v>
      </c>
      <c r="O4" s="62">
        <v>3000</v>
      </c>
      <c r="P4" s="63">
        <f>Table2245236891011121314151617181920212224234567234568910111213141516171819[[#This Row],[PEMBULATAN]]*O4</f>
        <v>3000</v>
      </c>
    </row>
    <row r="5" spans="1:16" ht="32.25" customHeight="1" x14ac:dyDescent="0.2">
      <c r="A5" s="90"/>
      <c r="B5" s="74"/>
      <c r="C5" s="85" t="s">
        <v>2527</v>
      </c>
      <c r="D5" s="77" t="s">
        <v>426</v>
      </c>
      <c r="E5" s="13">
        <v>44416</v>
      </c>
      <c r="F5" s="75" t="s">
        <v>427</v>
      </c>
      <c r="G5" s="13" t="s">
        <v>428</v>
      </c>
      <c r="H5" s="76" t="s">
        <v>429</v>
      </c>
      <c r="I5" s="15">
        <v>37</v>
      </c>
      <c r="J5" s="15">
        <v>33</v>
      </c>
      <c r="K5" s="15">
        <v>16</v>
      </c>
      <c r="L5" s="15">
        <v>2</v>
      </c>
      <c r="M5" s="80">
        <v>4.8840000000000003</v>
      </c>
      <c r="N5" s="71">
        <v>5</v>
      </c>
      <c r="O5" s="62">
        <v>3000</v>
      </c>
      <c r="P5" s="63">
        <f>Table2245236891011121314151617181920212224234567234568910111213141516171819[[#This Row],[PEMBULATAN]]*O5</f>
        <v>15000</v>
      </c>
    </row>
    <row r="6" spans="1:16" ht="32.25" customHeight="1" x14ac:dyDescent="0.2">
      <c r="A6" s="90"/>
      <c r="B6" s="74"/>
      <c r="C6" s="85" t="s">
        <v>2528</v>
      </c>
      <c r="D6" s="77" t="s">
        <v>426</v>
      </c>
      <c r="E6" s="13">
        <v>44416</v>
      </c>
      <c r="F6" s="75" t="s">
        <v>427</v>
      </c>
      <c r="G6" s="13" t="s">
        <v>428</v>
      </c>
      <c r="H6" s="76" t="s">
        <v>429</v>
      </c>
      <c r="I6" s="15">
        <v>72</v>
      </c>
      <c r="J6" s="15">
        <v>26</v>
      </c>
      <c r="K6" s="15">
        <v>39</v>
      </c>
      <c r="L6" s="15">
        <v>14</v>
      </c>
      <c r="M6" s="80">
        <v>18.251999999999999</v>
      </c>
      <c r="N6" s="71">
        <v>18</v>
      </c>
      <c r="O6" s="62">
        <v>3000</v>
      </c>
      <c r="P6" s="63">
        <f>Table2245236891011121314151617181920212224234567234568910111213141516171819[[#This Row],[PEMBULATAN]]*O6</f>
        <v>54000</v>
      </c>
    </row>
    <row r="7" spans="1:16" ht="32.25" customHeight="1" x14ac:dyDescent="0.2">
      <c r="A7" s="90"/>
      <c r="B7" s="74"/>
      <c r="C7" s="85" t="s">
        <v>2529</v>
      </c>
      <c r="D7" s="77" t="s">
        <v>426</v>
      </c>
      <c r="E7" s="13">
        <v>44416</v>
      </c>
      <c r="F7" s="75" t="s">
        <v>427</v>
      </c>
      <c r="G7" s="13" t="s">
        <v>428</v>
      </c>
      <c r="H7" s="76" t="s">
        <v>429</v>
      </c>
      <c r="I7" s="15">
        <v>50</v>
      </c>
      <c r="J7" s="15">
        <v>40</v>
      </c>
      <c r="K7" s="15">
        <v>20</v>
      </c>
      <c r="L7" s="15">
        <v>8</v>
      </c>
      <c r="M7" s="80">
        <v>10</v>
      </c>
      <c r="N7" s="71">
        <v>10</v>
      </c>
      <c r="O7" s="62">
        <v>3000</v>
      </c>
      <c r="P7" s="63">
        <f>Table2245236891011121314151617181920212224234567234568910111213141516171819[[#This Row],[PEMBULATAN]]*O7</f>
        <v>30000</v>
      </c>
    </row>
    <row r="8" spans="1:16" ht="32.25" customHeight="1" x14ac:dyDescent="0.2">
      <c r="A8" s="90"/>
      <c r="B8" s="74"/>
      <c r="C8" s="85" t="s">
        <v>2530</v>
      </c>
      <c r="D8" s="77" t="s">
        <v>426</v>
      </c>
      <c r="E8" s="13">
        <v>44416</v>
      </c>
      <c r="F8" s="75" t="s">
        <v>427</v>
      </c>
      <c r="G8" s="13" t="s">
        <v>428</v>
      </c>
      <c r="H8" s="76" t="s">
        <v>429</v>
      </c>
      <c r="I8" s="15">
        <v>97</v>
      </c>
      <c r="J8" s="15">
        <v>26</v>
      </c>
      <c r="K8" s="15">
        <v>6</v>
      </c>
      <c r="L8" s="15">
        <v>3</v>
      </c>
      <c r="M8" s="80">
        <v>3.7829999999999999</v>
      </c>
      <c r="N8" s="71">
        <v>4</v>
      </c>
      <c r="O8" s="62">
        <v>3000</v>
      </c>
      <c r="P8" s="63">
        <f>Table2245236891011121314151617181920212224234567234568910111213141516171819[[#This Row],[PEMBULATAN]]*O8</f>
        <v>12000</v>
      </c>
    </row>
    <row r="9" spans="1:16" ht="32.25" customHeight="1" x14ac:dyDescent="0.2">
      <c r="A9" s="90"/>
      <c r="B9" s="74"/>
      <c r="C9" s="85" t="s">
        <v>2531</v>
      </c>
      <c r="D9" s="77" t="s">
        <v>426</v>
      </c>
      <c r="E9" s="13">
        <v>44416</v>
      </c>
      <c r="F9" s="75" t="s">
        <v>427</v>
      </c>
      <c r="G9" s="13" t="s">
        <v>428</v>
      </c>
      <c r="H9" s="76" t="s">
        <v>429</v>
      </c>
      <c r="I9" s="15">
        <v>22</v>
      </c>
      <c r="J9" s="15">
        <v>33</v>
      </c>
      <c r="K9" s="15">
        <v>32</v>
      </c>
      <c r="L9" s="15">
        <v>2</v>
      </c>
      <c r="M9" s="80">
        <v>5.8079999999999998</v>
      </c>
      <c r="N9" s="71">
        <v>6</v>
      </c>
      <c r="O9" s="62">
        <v>3000</v>
      </c>
      <c r="P9" s="63">
        <f>Table2245236891011121314151617181920212224234567234568910111213141516171819[[#This Row],[PEMBULATAN]]*O9</f>
        <v>18000</v>
      </c>
    </row>
    <row r="10" spans="1:16" ht="32.25" customHeight="1" x14ac:dyDescent="0.2">
      <c r="A10" s="90"/>
      <c r="B10" s="74"/>
      <c r="C10" s="85" t="s">
        <v>2532</v>
      </c>
      <c r="D10" s="77" t="s">
        <v>426</v>
      </c>
      <c r="E10" s="13">
        <v>44416</v>
      </c>
      <c r="F10" s="75" t="s">
        <v>427</v>
      </c>
      <c r="G10" s="13" t="s">
        <v>428</v>
      </c>
      <c r="H10" s="76" t="s">
        <v>429</v>
      </c>
      <c r="I10" s="15">
        <v>50</v>
      </c>
      <c r="J10" s="15">
        <v>28</v>
      </c>
      <c r="K10" s="15">
        <v>33</v>
      </c>
      <c r="L10" s="15">
        <v>15</v>
      </c>
      <c r="M10" s="80">
        <v>11.55</v>
      </c>
      <c r="N10" s="71">
        <v>15</v>
      </c>
      <c r="O10" s="62">
        <v>3000</v>
      </c>
      <c r="P10" s="63">
        <f>Table2245236891011121314151617181920212224234567234568910111213141516171819[[#This Row],[PEMBULATAN]]*O10</f>
        <v>45000</v>
      </c>
    </row>
    <row r="11" spans="1:16" ht="32.25" customHeight="1" x14ac:dyDescent="0.2">
      <c r="A11" s="90"/>
      <c r="B11" s="74"/>
      <c r="C11" s="85" t="s">
        <v>2533</v>
      </c>
      <c r="D11" s="77" t="s">
        <v>426</v>
      </c>
      <c r="E11" s="13">
        <v>44416</v>
      </c>
      <c r="F11" s="75" t="s">
        <v>427</v>
      </c>
      <c r="G11" s="13" t="s">
        <v>428</v>
      </c>
      <c r="H11" s="76" t="s">
        <v>429</v>
      </c>
      <c r="I11" s="15">
        <v>40</v>
      </c>
      <c r="J11" s="15">
        <v>33</v>
      </c>
      <c r="K11" s="15">
        <v>37</v>
      </c>
      <c r="L11" s="15">
        <v>14</v>
      </c>
      <c r="M11" s="80">
        <v>12.21</v>
      </c>
      <c r="N11" s="71">
        <v>14</v>
      </c>
      <c r="O11" s="62">
        <v>3000</v>
      </c>
      <c r="P11" s="63">
        <f>Table2245236891011121314151617181920212224234567234568910111213141516171819[[#This Row],[PEMBULATAN]]*O11</f>
        <v>42000</v>
      </c>
    </row>
    <row r="12" spans="1:16" ht="32.25" customHeight="1" x14ac:dyDescent="0.2">
      <c r="A12" s="90"/>
      <c r="B12" s="74"/>
      <c r="C12" s="85" t="s">
        <v>2534</v>
      </c>
      <c r="D12" s="77" t="s">
        <v>426</v>
      </c>
      <c r="E12" s="13">
        <v>44416</v>
      </c>
      <c r="F12" s="75" t="s">
        <v>427</v>
      </c>
      <c r="G12" s="13" t="s">
        <v>428</v>
      </c>
      <c r="H12" s="76" t="s">
        <v>429</v>
      </c>
      <c r="I12" s="15">
        <v>116</v>
      </c>
      <c r="J12" s="15">
        <v>22</v>
      </c>
      <c r="K12" s="15">
        <v>5</v>
      </c>
      <c r="L12" s="15">
        <v>3</v>
      </c>
      <c r="M12" s="80">
        <v>3.19</v>
      </c>
      <c r="N12" s="71">
        <v>3</v>
      </c>
      <c r="O12" s="62">
        <v>3000</v>
      </c>
      <c r="P12" s="63">
        <f>Table2245236891011121314151617181920212224234567234568910111213141516171819[[#This Row],[PEMBULATAN]]*O12</f>
        <v>9000</v>
      </c>
    </row>
    <row r="13" spans="1:16" ht="32.25" customHeight="1" x14ac:dyDescent="0.2">
      <c r="A13" s="90"/>
      <c r="B13" s="74"/>
      <c r="C13" s="85" t="s">
        <v>2535</v>
      </c>
      <c r="D13" s="77" t="s">
        <v>426</v>
      </c>
      <c r="E13" s="13">
        <v>44416</v>
      </c>
      <c r="F13" s="75" t="s">
        <v>427</v>
      </c>
      <c r="G13" s="13" t="s">
        <v>428</v>
      </c>
      <c r="H13" s="76" t="s">
        <v>429</v>
      </c>
      <c r="I13" s="15">
        <v>116</v>
      </c>
      <c r="J13" s="15">
        <v>22</v>
      </c>
      <c r="K13" s="15">
        <v>5</v>
      </c>
      <c r="L13" s="15">
        <v>3</v>
      </c>
      <c r="M13" s="80">
        <v>3.19</v>
      </c>
      <c r="N13" s="71">
        <v>3</v>
      </c>
      <c r="O13" s="62">
        <v>3000</v>
      </c>
      <c r="P13" s="63">
        <f>Table2245236891011121314151617181920212224234567234568910111213141516171819[[#This Row],[PEMBULATAN]]*O13</f>
        <v>9000</v>
      </c>
    </row>
    <row r="14" spans="1:16" ht="32.25" customHeight="1" x14ac:dyDescent="0.2">
      <c r="A14" s="90"/>
      <c r="B14" s="74"/>
      <c r="C14" s="85" t="s">
        <v>2536</v>
      </c>
      <c r="D14" s="77" t="s">
        <v>426</v>
      </c>
      <c r="E14" s="13">
        <v>44416</v>
      </c>
      <c r="F14" s="75" t="s">
        <v>427</v>
      </c>
      <c r="G14" s="13" t="s">
        <v>428</v>
      </c>
      <c r="H14" s="76" t="s">
        <v>429</v>
      </c>
      <c r="I14" s="15">
        <v>113</v>
      </c>
      <c r="J14" s="15">
        <v>20</v>
      </c>
      <c r="K14" s="15">
        <v>20</v>
      </c>
      <c r="L14" s="15">
        <v>4</v>
      </c>
      <c r="M14" s="80">
        <v>11.3</v>
      </c>
      <c r="N14" s="71">
        <v>12</v>
      </c>
      <c r="O14" s="62">
        <v>3000</v>
      </c>
      <c r="P14" s="63">
        <f>Table2245236891011121314151617181920212224234567234568910111213141516171819[[#This Row],[PEMBULATAN]]*O14</f>
        <v>36000</v>
      </c>
    </row>
    <row r="15" spans="1:16" ht="32.25" customHeight="1" x14ac:dyDescent="0.2">
      <c r="A15" s="90"/>
      <c r="B15" s="74"/>
      <c r="C15" s="85" t="s">
        <v>2537</v>
      </c>
      <c r="D15" s="77" t="s">
        <v>426</v>
      </c>
      <c r="E15" s="13">
        <v>44416</v>
      </c>
      <c r="F15" s="75" t="s">
        <v>427</v>
      </c>
      <c r="G15" s="13" t="s">
        <v>428</v>
      </c>
      <c r="H15" s="76" t="s">
        <v>429</v>
      </c>
      <c r="I15" s="15">
        <v>77</v>
      </c>
      <c r="J15" s="15">
        <v>45</v>
      </c>
      <c r="K15" s="15">
        <v>14</v>
      </c>
      <c r="L15" s="15">
        <v>9</v>
      </c>
      <c r="M15" s="80">
        <v>12.1275</v>
      </c>
      <c r="N15" s="71">
        <v>12</v>
      </c>
      <c r="O15" s="62">
        <v>3000</v>
      </c>
      <c r="P15" s="63">
        <f>Table2245236891011121314151617181920212224234567234568910111213141516171819[[#This Row],[PEMBULATAN]]*O15</f>
        <v>36000</v>
      </c>
    </row>
    <row r="16" spans="1:16" ht="32.25" customHeight="1" x14ac:dyDescent="0.2">
      <c r="A16" s="90"/>
      <c r="B16" s="74"/>
      <c r="C16" s="85" t="s">
        <v>2538</v>
      </c>
      <c r="D16" s="77" t="s">
        <v>426</v>
      </c>
      <c r="E16" s="13">
        <v>44416</v>
      </c>
      <c r="F16" s="75" t="s">
        <v>427</v>
      </c>
      <c r="G16" s="13" t="s">
        <v>428</v>
      </c>
      <c r="H16" s="76" t="s">
        <v>429</v>
      </c>
      <c r="I16" s="15">
        <v>67</v>
      </c>
      <c r="J16" s="15">
        <v>38</v>
      </c>
      <c r="K16" s="15">
        <v>10</v>
      </c>
      <c r="L16" s="15">
        <v>5</v>
      </c>
      <c r="M16" s="80">
        <v>6.3650000000000002</v>
      </c>
      <c r="N16" s="71">
        <v>7</v>
      </c>
      <c r="O16" s="62">
        <v>3000</v>
      </c>
      <c r="P16" s="63">
        <f>Table2245236891011121314151617181920212224234567234568910111213141516171819[[#This Row],[PEMBULATAN]]*O16</f>
        <v>21000</v>
      </c>
    </row>
    <row r="17" spans="1:16" ht="32.25" customHeight="1" x14ac:dyDescent="0.2">
      <c r="A17" s="90"/>
      <c r="B17" s="74"/>
      <c r="C17" s="85" t="s">
        <v>2539</v>
      </c>
      <c r="D17" s="77" t="s">
        <v>426</v>
      </c>
      <c r="E17" s="13">
        <v>44416</v>
      </c>
      <c r="F17" s="75" t="s">
        <v>427</v>
      </c>
      <c r="G17" s="13" t="s">
        <v>428</v>
      </c>
      <c r="H17" s="76" t="s">
        <v>429</v>
      </c>
      <c r="I17" s="15">
        <v>60</v>
      </c>
      <c r="J17" s="15">
        <v>60</v>
      </c>
      <c r="K17" s="15">
        <v>7</v>
      </c>
      <c r="L17" s="15">
        <v>3</v>
      </c>
      <c r="M17" s="80">
        <v>6.3</v>
      </c>
      <c r="N17" s="71">
        <v>7</v>
      </c>
      <c r="O17" s="62">
        <v>3000</v>
      </c>
      <c r="P17" s="63">
        <f>Table2245236891011121314151617181920212224234567234568910111213141516171819[[#This Row],[PEMBULATAN]]*O17</f>
        <v>21000</v>
      </c>
    </row>
    <row r="18" spans="1:16" ht="32.25" customHeight="1" x14ac:dyDescent="0.2">
      <c r="A18" s="90"/>
      <c r="B18" s="74"/>
      <c r="C18" s="85" t="s">
        <v>2540</v>
      </c>
      <c r="D18" s="77" t="s">
        <v>426</v>
      </c>
      <c r="E18" s="13">
        <v>44416</v>
      </c>
      <c r="F18" s="75" t="s">
        <v>427</v>
      </c>
      <c r="G18" s="13" t="s">
        <v>428</v>
      </c>
      <c r="H18" s="76" t="s">
        <v>429</v>
      </c>
      <c r="I18" s="15">
        <v>61</v>
      </c>
      <c r="J18" s="15">
        <v>15</v>
      </c>
      <c r="K18" s="15">
        <v>10</v>
      </c>
      <c r="L18" s="15">
        <v>2</v>
      </c>
      <c r="M18" s="80">
        <v>2.2875000000000001</v>
      </c>
      <c r="N18" s="71">
        <v>2</v>
      </c>
      <c r="O18" s="62">
        <v>3000</v>
      </c>
      <c r="P18" s="63">
        <f>Table2245236891011121314151617181920212224234567234568910111213141516171819[[#This Row],[PEMBULATAN]]*O18</f>
        <v>6000</v>
      </c>
    </row>
    <row r="19" spans="1:16" ht="32.25" customHeight="1" x14ac:dyDescent="0.2">
      <c r="A19" s="90"/>
      <c r="B19" s="74"/>
      <c r="C19" s="85" t="s">
        <v>2541</v>
      </c>
      <c r="D19" s="77" t="s">
        <v>426</v>
      </c>
      <c r="E19" s="13">
        <v>44416</v>
      </c>
      <c r="F19" s="75" t="s">
        <v>427</v>
      </c>
      <c r="G19" s="13" t="s">
        <v>428</v>
      </c>
      <c r="H19" s="76" t="s">
        <v>429</v>
      </c>
      <c r="I19" s="15">
        <v>122</v>
      </c>
      <c r="J19" s="15">
        <v>4</v>
      </c>
      <c r="K19" s="15">
        <v>4</v>
      </c>
      <c r="L19" s="15">
        <v>2</v>
      </c>
      <c r="M19" s="80">
        <v>0.48799999999999999</v>
      </c>
      <c r="N19" s="71">
        <v>2</v>
      </c>
      <c r="O19" s="62">
        <v>3000</v>
      </c>
      <c r="P19" s="63">
        <f>Table2245236891011121314151617181920212224234567234568910111213141516171819[[#This Row],[PEMBULATAN]]*O19</f>
        <v>6000</v>
      </c>
    </row>
    <row r="20" spans="1:16" ht="32.25" customHeight="1" x14ac:dyDescent="0.2">
      <c r="A20" s="90"/>
      <c r="B20" s="74"/>
      <c r="C20" s="85" t="s">
        <v>2542</v>
      </c>
      <c r="D20" s="77" t="s">
        <v>426</v>
      </c>
      <c r="E20" s="13">
        <v>44416</v>
      </c>
      <c r="F20" s="75" t="s">
        <v>427</v>
      </c>
      <c r="G20" s="13" t="s">
        <v>428</v>
      </c>
      <c r="H20" s="76" t="s">
        <v>429</v>
      </c>
      <c r="I20" s="15">
        <v>50</v>
      </c>
      <c r="J20" s="15">
        <v>25</v>
      </c>
      <c r="K20" s="15">
        <v>25</v>
      </c>
      <c r="L20" s="15">
        <v>1</v>
      </c>
      <c r="M20" s="80">
        <v>7.8125</v>
      </c>
      <c r="N20" s="71">
        <v>8</v>
      </c>
      <c r="O20" s="62">
        <v>3000</v>
      </c>
      <c r="P20" s="63">
        <f>Table2245236891011121314151617181920212224234567234568910111213141516171819[[#This Row],[PEMBULATAN]]*O20</f>
        <v>24000</v>
      </c>
    </row>
    <row r="21" spans="1:16" ht="32.25" customHeight="1" x14ac:dyDescent="0.2">
      <c r="A21" s="90"/>
      <c r="B21" s="74"/>
      <c r="C21" s="85" t="s">
        <v>2543</v>
      </c>
      <c r="D21" s="77" t="s">
        <v>426</v>
      </c>
      <c r="E21" s="13">
        <v>44416</v>
      </c>
      <c r="F21" s="75" t="s">
        <v>427</v>
      </c>
      <c r="G21" s="13" t="s">
        <v>428</v>
      </c>
      <c r="H21" s="76" t="s">
        <v>429</v>
      </c>
      <c r="I21" s="15">
        <v>120</v>
      </c>
      <c r="J21" s="15">
        <v>43</v>
      </c>
      <c r="K21" s="15">
        <v>43</v>
      </c>
      <c r="L21" s="15">
        <v>8</v>
      </c>
      <c r="M21" s="80">
        <v>55.47</v>
      </c>
      <c r="N21" s="71">
        <v>56</v>
      </c>
      <c r="O21" s="62">
        <v>3000</v>
      </c>
      <c r="P21" s="63">
        <f>Table2245236891011121314151617181920212224234567234568910111213141516171819[[#This Row],[PEMBULATAN]]*O21</f>
        <v>168000</v>
      </c>
    </row>
    <row r="22" spans="1:16" ht="32.25" customHeight="1" x14ac:dyDescent="0.2">
      <c r="A22" s="90"/>
      <c r="B22" s="74"/>
      <c r="C22" s="85" t="s">
        <v>2544</v>
      </c>
      <c r="D22" s="77" t="s">
        <v>426</v>
      </c>
      <c r="E22" s="13">
        <v>44416</v>
      </c>
      <c r="F22" s="75" t="s">
        <v>427</v>
      </c>
      <c r="G22" s="13" t="s">
        <v>428</v>
      </c>
      <c r="H22" s="76" t="s">
        <v>429</v>
      </c>
      <c r="I22" s="15">
        <v>52</v>
      </c>
      <c r="J22" s="15">
        <v>44</v>
      </c>
      <c r="K22" s="15">
        <v>54</v>
      </c>
      <c r="L22" s="15">
        <v>6</v>
      </c>
      <c r="M22" s="80">
        <v>30.888000000000002</v>
      </c>
      <c r="N22" s="71">
        <v>31</v>
      </c>
      <c r="O22" s="62">
        <v>3000</v>
      </c>
      <c r="P22" s="63">
        <f>Table2245236891011121314151617181920212224234567234568910111213141516171819[[#This Row],[PEMBULATAN]]*O22</f>
        <v>93000</v>
      </c>
    </row>
    <row r="23" spans="1:16" ht="32.25" customHeight="1" x14ac:dyDescent="0.2">
      <c r="A23" s="90"/>
      <c r="B23" s="74"/>
      <c r="C23" s="85" t="s">
        <v>2545</v>
      </c>
      <c r="D23" s="77" t="s">
        <v>426</v>
      </c>
      <c r="E23" s="13">
        <v>44416</v>
      </c>
      <c r="F23" s="75" t="s">
        <v>427</v>
      </c>
      <c r="G23" s="13" t="s">
        <v>428</v>
      </c>
      <c r="H23" s="76" t="s">
        <v>429</v>
      </c>
      <c r="I23" s="15">
        <v>76</v>
      </c>
      <c r="J23" s="15">
        <v>24</v>
      </c>
      <c r="K23" s="15">
        <v>12</v>
      </c>
      <c r="L23" s="15">
        <v>3</v>
      </c>
      <c r="M23" s="80">
        <v>5.4720000000000004</v>
      </c>
      <c r="N23" s="71">
        <v>6</v>
      </c>
      <c r="O23" s="62">
        <v>3000</v>
      </c>
      <c r="P23" s="63">
        <f>Table2245236891011121314151617181920212224234567234568910111213141516171819[[#This Row],[PEMBULATAN]]*O23</f>
        <v>18000</v>
      </c>
    </row>
    <row r="24" spans="1:16" ht="32.25" customHeight="1" x14ac:dyDescent="0.2">
      <c r="A24" s="90"/>
      <c r="B24" s="74"/>
      <c r="C24" s="85" t="s">
        <v>2546</v>
      </c>
      <c r="D24" s="77" t="s">
        <v>426</v>
      </c>
      <c r="E24" s="13">
        <v>44416</v>
      </c>
      <c r="F24" s="75" t="s">
        <v>427</v>
      </c>
      <c r="G24" s="13" t="s">
        <v>428</v>
      </c>
      <c r="H24" s="76" t="s">
        <v>429</v>
      </c>
      <c r="I24" s="15">
        <v>70</v>
      </c>
      <c r="J24" s="15">
        <v>41</v>
      </c>
      <c r="K24" s="15">
        <v>20</v>
      </c>
      <c r="L24" s="15">
        <v>9</v>
      </c>
      <c r="M24" s="80">
        <v>14.35</v>
      </c>
      <c r="N24" s="71">
        <v>15</v>
      </c>
      <c r="O24" s="62">
        <v>3000</v>
      </c>
      <c r="P24" s="63">
        <f>Table2245236891011121314151617181920212224234567234568910111213141516171819[[#This Row],[PEMBULATAN]]*O24</f>
        <v>45000</v>
      </c>
    </row>
    <row r="25" spans="1:16" ht="32.25" customHeight="1" x14ac:dyDescent="0.2">
      <c r="A25" s="90"/>
      <c r="B25" s="74"/>
      <c r="C25" s="85" t="s">
        <v>2547</v>
      </c>
      <c r="D25" s="77" t="s">
        <v>426</v>
      </c>
      <c r="E25" s="13">
        <v>44416</v>
      </c>
      <c r="F25" s="75" t="s">
        <v>427</v>
      </c>
      <c r="G25" s="13" t="s">
        <v>428</v>
      </c>
      <c r="H25" s="76" t="s">
        <v>429</v>
      </c>
      <c r="I25" s="15">
        <v>62</v>
      </c>
      <c r="J25" s="15">
        <v>32</v>
      </c>
      <c r="K25" s="15">
        <v>17</v>
      </c>
      <c r="L25" s="15">
        <v>8</v>
      </c>
      <c r="M25" s="80">
        <v>8.4320000000000004</v>
      </c>
      <c r="N25" s="71">
        <v>9</v>
      </c>
      <c r="O25" s="62">
        <v>3000</v>
      </c>
      <c r="P25" s="63">
        <f>Table2245236891011121314151617181920212224234567234568910111213141516171819[[#This Row],[PEMBULATAN]]*O25</f>
        <v>27000</v>
      </c>
    </row>
    <row r="26" spans="1:16" ht="32.25" customHeight="1" x14ac:dyDescent="0.2">
      <c r="A26" s="90"/>
      <c r="B26" s="74"/>
      <c r="C26" s="85" t="s">
        <v>2548</v>
      </c>
      <c r="D26" s="77" t="s">
        <v>426</v>
      </c>
      <c r="E26" s="13">
        <v>44416</v>
      </c>
      <c r="F26" s="75" t="s">
        <v>427</v>
      </c>
      <c r="G26" s="13" t="s">
        <v>428</v>
      </c>
      <c r="H26" s="76" t="s">
        <v>429</v>
      </c>
      <c r="I26" s="15">
        <v>35</v>
      </c>
      <c r="J26" s="15">
        <v>35</v>
      </c>
      <c r="K26" s="15">
        <v>20</v>
      </c>
      <c r="L26" s="15">
        <v>3</v>
      </c>
      <c r="M26" s="80">
        <v>6.125</v>
      </c>
      <c r="N26" s="71">
        <v>6</v>
      </c>
      <c r="O26" s="62">
        <v>3000</v>
      </c>
      <c r="P26" s="63">
        <f>Table2245236891011121314151617181920212224234567234568910111213141516171819[[#This Row],[PEMBULATAN]]*O26</f>
        <v>18000</v>
      </c>
    </row>
    <row r="27" spans="1:16" ht="32.25" customHeight="1" x14ac:dyDescent="0.2">
      <c r="A27" s="90"/>
      <c r="B27" s="74"/>
      <c r="C27" s="85" t="s">
        <v>2549</v>
      </c>
      <c r="D27" s="77" t="s">
        <v>426</v>
      </c>
      <c r="E27" s="13">
        <v>44416</v>
      </c>
      <c r="F27" s="75" t="s">
        <v>427</v>
      </c>
      <c r="G27" s="13" t="s">
        <v>428</v>
      </c>
      <c r="H27" s="76" t="s">
        <v>429</v>
      </c>
      <c r="I27" s="15">
        <v>84</v>
      </c>
      <c r="J27" s="15">
        <v>53</v>
      </c>
      <c r="K27" s="15">
        <v>30</v>
      </c>
      <c r="L27" s="15">
        <v>12</v>
      </c>
      <c r="M27" s="80">
        <v>33.39</v>
      </c>
      <c r="N27" s="71">
        <v>34</v>
      </c>
      <c r="O27" s="62">
        <v>3000</v>
      </c>
      <c r="P27" s="63">
        <f>Table2245236891011121314151617181920212224234567234568910111213141516171819[[#This Row],[PEMBULATAN]]*O27</f>
        <v>102000</v>
      </c>
    </row>
    <row r="28" spans="1:16" ht="32.25" customHeight="1" x14ac:dyDescent="0.2">
      <c r="A28" s="90"/>
      <c r="B28" s="74"/>
      <c r="C28" s="85" t="s">
        <v>2550</v>
      </c>
      <c r="D28" s="77" t="s">
        <v>426</v>
      </c>
      <c r="E28" s="13">
        <v>44416</v>
      </c>
      <c r="F28" s="75" t="s">
        <v>427</v>
      </c>
      <c r="G28" s="13" t="s">
        <v>428</v>
      </c>
      <c r="H28" s="76" t="s">
        <v>429</v>
      </c>
      <c r="I28" s="15">
        <v>56</v>
      </c>
      <c r="J28" s="15">
        <v>42</v>
      </c>
      <c r="K28" s="15">
        <v>13</v>
      </c>
      <c r="L28" s="15">
        <v>3</v>
      </c>
      <c r="M28" s="80">
        <v>7.6440000000000001</v>
      </c>
      <c r="N28" s="71">
        <v>8</v>
      </c>
      <c r="O28" s="62">
        <v>3000</v>
      </c>
      <c r="P28" s="63">
        <f>Table2245236891011121314151617181920212224234567234568910111213141516171819[[#This Row],[PEMBULATAN]]*O28</f>
        <v>24000</v>
      </c>
    </row>
    <row r="29" spans="1:16" ht="32.25" customHeight="1" x14ac:dyDescent="0.2">
      <c r="A29" s="90"/>
      <c r="B29" s="74"/>
      <c r="C29" s="85" t="s">
        <v>2551</v>
      </c>
      <c r="D29" s="77" t="s">
        <v>426</v>
      </c>
      <c r="E29" s="13">
        <v>44416</v>
      </c>
      <c r="F29" s="75" t="s">
        <v>427</v>
      </c>
      <c r="G29" s="13" t="s">
        <v>428</v>
      </c>
      <c r="H29" s="76" t="s">
        <v>429</v>
      </c>
      <c r="I29" s="15">
        <v>50</v>
      </c>
      <c r="J29" s="15">
        <v>41</v>
      </c>
      <c r="K29" s="15">
        <v>12</v>
      </c>
      <c r="L29" s="15">
        <v>3</v>
      </c>
      <c r="M29" s="80">
        <v>6.15</v>
      </c>
      <c r="N29" s="71">
        <v>6</v>
      </c>
      <c r="O29" s="62">
        <v>3000</v>
      </c>
      <c r="P29" s="63">
        <f>Table2245236891011121314151617181920212224234567234568910111213141516171819[[#This Row],[PEMBULATAN]]*O29</f>
        <v>18000</v>
      </c>
    </row>
    <row r="30" spans="1:16" ht="32.25" customHeight="1" x14ac:dyDescent="0.2">
      <c r="A30" s="90"/>
      <c r="B30" s="74"/>
      <c r="C30" s="85" t="s">
        <v>2552</v>
      </c>
      <c r="D30" s="77" t="s">
        <v>426</v>
      </c>
      <c r="E30" s="13">
        <v>44416</v>
      </c>
      <c r="F30" s="75" t="s">
        <v>427</v>
      </c>
      <c r="G30" s="13" t="s">
        <v>428</v>
      </c>
      <c r="H30" s="76" t="s">
        <v>429</v>
      </c>
      <c r="I30" s="15">
        <v>72</v>
      </c>
      <c r="J30" s="15">
        <v>45</v>
      </c>
      <c r="K30" s="15">
        <v>38</v>
      </c>
      <c r="L30" s="15">
        <v>20</v>
      </c>
      <c r="M30" s="80">
        <v>30.78</v>
      </c>
      <c r="N30" s="71">
        <v>31</v>
      </c>
      <c r="O30" s="62">
        <v>3000</v>
      </c>
      <c r="P30" s="63">
        <f>Table2245236891011121314151617181920212224234567234568910111213141516171819[[#This Row],[PEMBULATAN]]*O30</f>
        <v>93000</v>
      </c>
    </row>
    <row r="31" spans="1:16" ht="32.25" customHeight="1" x14ac:dyDescent="0.2">
      <c r="A31" s="90"/>
      <c r="B31" s="74"/>
      <c r="C31" s="85" t="s">
        <v>2553</v>
      </c>
      <c r="D31" s="77" t="s">
        <v>426</v>
      </c>
      <c r="E31" s="13">
        <v>44416</v>
      </c>
      <c r="F31" s="75" t="s">
        <v>427</v>
      </c>
      <c r="G31" s="13" t="s">
        <v>428</v>
      </c>
      <c r="H31" s="76" t="s">
        <v>429</v>
      </c>
      <c r="I31" s="15">
        <v>50</v>
      </c>
      <c r="J31" s="15">
        <v>24</v>
      </c>
      <c r="K31" s="15">
        <v>24</v>
      </c>
      <c r="L31" s="15">
        <v>6</v>
      </c>
      <c r="M31" s="80">
        <v>7.2</v>
      </c>
      <c r="N31" s="71">
        <v>7</v>
      </c>
      <c r="O31" s="62">
        <v>3000</v>
      </c>
      <c r="P31" s="63">
        <f>Table2245236891011121314151617181920212224234567234568910111213141516171819[[#This Row],[PEMBULATAN]]*O31</f>
        <v>21000</v>
      </c>
    </row>
    <row r="32" spans="1:16" ht="32.25" customHeight="1" x14ac:dyDescent="0.2">
      <c r="A32" s="90"/>
      <c r="B32" s="74"/>
      <c r="C32" s="85" t="s">
        <v>2554</v>
      </c>
      <c r="D32" s="77" t="s">
        <v>426</v>
      </c>
      <c r="E32" s="13">
        <v>44416</v>
      </c>
      <c r="F32" s="75" t="s">
        <v>427</v>
      </c>
      <c r="G32" s="13" t="s">
        <v>428</v>
      </c>
      <c r="H32" s="76" t="s">
        <v>429</v>
      </c>
      <c r="I32" s="15">
        <v>85</v>
      </c>
      <c r="J32" s="15">
        <v>58</v>
      </c>
      <c r="K32" s="15">
        <v>13</v>
      </c>
      <c r="L32" s="15">
        <v>9</v>
      </c>
      <c r="M32" s="80">
        <v>16.022500000000001</v>
      </c>
      <c r="N32" s="71">
        <v>16</v>
      </c>
      <c r="O32" s="62">
        <v>3000</v>
      </c>
      <c r="P32" s="63">
        <f>Table2245236891011121314151617181920212224234567234568910111213141516171819[[#This Row],[PEMBULATAN]]*O32</f>
        <v>48000</v>
      </c>
    </row>
    <row r="33" spans="1:16" ht="32.25" customHeight="1" x14ac:dyDescent="0.2">
      <c r="A33" s="90"/>
      <c r="B33" s="74"/>
      <c r="C33" s="85" t="s">
        <v>2555</v>
      </c>
      <c r="D33" s="77" t="s">
        <v>426</v>
      </c>
      <c r="E33" s="13">
        <v>44416</v>
      </c>
      <c r="F33" s="75" t="s">
        <v>427</v>
      </c>
      <c r="G33" s="13" t="s">
        <v>428</v>
      </c>
      <c r="H33" s="76" t="s">
        <v>429</v>
      </c>
      <c r="I33" s="15">
        <v>61</v>
      </c>
      <c r="J33" s="15">
        <v>50</v>
      </c>
      <c r="K33" s="15">
        <v>11</v>
      </c>
      <c r="L33" s="15">
        <v>5</v>
      </c>
      <c r="M33" s="80">
        <v>8.3874999999999993</v>
      </c>
      <c r="N33" s="71">
        <v>9</v>
      </c>
      <c r="O33" s="62">
        <v>3000</v>
      </c>
      <c r="P33" s="63">
        <f>Table2245236891011121314151617181920212224234567234568910111213141516171819[[#This Row],[PEMBULATAN]]*O33</f>
        <v>27000</v>
      </c>
    </row>
    <row r="34" spans="1:16" ht="32.25" customHeight="1" x14ac:dyDescent="0.2">
      <c r="A34" s="90"/>
      <c r="B34" s="74"/>
      <c r="C34" s="85" t="s">
        <v>2556</v>
      </c>
      <c r="D34" s="77" t="s">
        <v>426</v>
      </c>
      <c r="E34" s="13">
        <v>44416</v>
      </c>
      <c r="F34" s="75" t="s">
        <v>427</v>
      </c>
      <c r="G34" s="13" t="s">
        <v>428</v>
      </c>
      <c r="H34" s="76" t="s">
        <v>429</v>
      </c>
      <c r="I34" s="15">
        <v>40</v>
      </c>
      <c r="J34" s="15">
        <v>30</v>
      </c>
      <c r="K34" s="15">
        <v>18</v>
      </c>
      <c r="L34" s="15">
        <v>3</v>
      </c>
      <c r="M34" s="80">
        <v>5.4</v>
      </c>
      <c r="N34" s="71">
        <v>6</v>
      </c>
      <c r="O34" s="62">
        <v>3000</v>
      </c>
      <c r="P34" s="63">
        <f>Table2245236891011121314151617181920212224234567234568910111213141516171819[[#This Row],[PEMBULATAN]]*O34</f>
        <v>18000</v>
      </c>
    </row>
    <row r="35" spans="1:16" ht="32.25" customHeight="1" x14ac:dyDescent="0.2">
      <c r="A35" s="90"/>
      <c r="B35" s="74"/>
      <c r="C35" s="85" t="s">
        <v>2557</v>
      </c>
      <c r="D35" s="77" t="s">
        <v>426</v>
      </c>
      <c r="E35" s="13">
        <v>44416</v>
      </c>
      <c r="F35" s="75" t="s">
        <v>427</v>
      </c>
      <c r="G35" s="13" t="s">
        <v>428</v>
      </c>
      <c r="H35" s="76" t="s">
        <v>429</v>
      </c>
      <c r="I35" s="15">
        <v>60</v>
      </c>
      <c r="J35" s="15">
        <v>38</v>
      </c>
      <c r="K35" s="15">
        <v>23</v>
      </c>
      <c r="L35" s="15">
        <v>7</v>
      </c>
      <c r="M35" s="80">
        <v>13.11</v>
      </c>
      <c r="N35" s="71">
        <v>13</v>
      </c>
      <c r="O35" s="62">
        <v>3000</v>
      </c>
      <c r="P35" s="63">
        <f>Table2245236891011121314151617181920212224234567234568910111213141516171819[[#This Row],[PEMBULATAN]]*O35</f>
        <v>39000</v>
      </c>
    </row>
    <row r="36" spans="1:16" ht="32.25" customHeight="1" x14ac:dyDescent="0.2">
      <c r="A36" s="90"/>
      <c r="B36" s="74"/>
      <c r="C36" s="85" t="s">
        <v>2558</v>
      </c>
      <c r="D36" s="77" t="s">
        <v>426</v>
      </c>
      <c r="E36" s="13">
        <v>44416</v>
      </c>
      <c r="F36" s="75" t="s">
        <v>427</v>
      </c>
      <c r="G36" s="13" t="s">
        <v>428</v>
      </c>
      <c r="H36" s="76" t="s">
        <v>429</v>
      </c>
      <c r="I36" s="15">
        <v>90</v>
      </c>
      <c r="J36" s="15">
        <v>57</v>
      </c>
      <c r="K36" s="15">
        <v>21</v>
      </c>
      <c r="L36" s="15">
        <v>11</v>
      </c>
      <c r="M36" s="80">
        <v>26.932500000000001</v>
      </c>
      <c r="N36" s="71">
        <v>27</v>
      </c>
      <c r="O36" s="62">
        <v>3000</v>
      </c>
      <c r="P36" s="63">
        <f>Table2245236891011121314151617181920212224234567234568910111213141516171819[[#This Row],[PEMBULATAN]]*O36</f>
        <v>81000</v>
      </c>
    </row>
    <row r="37" spans="1:16" ht="32.25" customHeight="1" x14ac:dyDescent="0.2">
      <c r="A37" s="90"/>
      <c r="B37" s="74"/>
      <c r="C37" s="85" t="s">
        <v>2559</v>
      </c>
      <c r="D37" s="77" t="s">
        <v>426</v>
      </c>
      <c r="E37" s="13">
        <v>44416</v>
      </c>
      <c r="F37" s="75" t="s">
        <v>427</v>
      </c>
      <c r="G37" s="13" t="s">
        <v>428</v>
      </c>
      <c r="H37" s="76" t="s">
        <v>429</v>
      </c>
      <c r="I37" s="15">
        <v>81</v>
      </c>
      <c r="J37" s="15">
        <v>50</v>
      </c>
      <c r="K37" s="15">
        <v>13</v>
      </c>
      <c r="L37" s="15">
        <v>5</v>
      </c>
      <c r="M37" s="80">
        <v>13.1625</v>
      </c>
      <c r="N37" s="71">
        <v>13</v>
      </c>
      <c r="O37" s="62">
        <v>3000</v>
      </c>
      <c r="P37" s="63">
        <f>Table2245236891011121314151617181920212224234567234568910111213141516171819[[#This Row],[PEMBULATAN]]*O37</f>
        <v>39000</v>
      </c>
    </row>
    <row r="38" spans="1:16" ht="32.25" customHeight="1" x14ac:dyDescent="0.2">
      <c r="A38" s="90"/>
      <c r="B38" s="74"/>
      <c r="C38" s="85" t="s">
        <v>2560</v>
      </c>
      <c r="D38" s="77" t="s">
        <v>426</v>
      </c>
      <c r="E38" s="13">
        <v>44416</v>
      </c>
      <c r="F38" s="75" t="s">
        <v>427</v>
      </c>
      <c r="G38" s="13" t="s">
        <v>428</v>
      </c>
      <c r="H38" s="76" t="s">
        <v>429</v>
      </c>
      <c r="I38" s="15">
        <v>84</v>
      </c>
      <c r="J38" s="15">
        <v>52</v>
      </c>
      <c r="K38" s="15">
        <v>23</v>
      </c>
      <c r="L38" s="15">
        <v>9</v>
      </c>
      <c r="M38" s="80">
        <v>25.116</v>
      </c>
      <c r="N38" s="71">
        <v>25</v>
      </c>
      <c r="O38" s="62">
        <v>3000</v>
      </c>
      <c r="P38" s="63">
        <f>Table2245236891011121314151617181920212224234567234568910111213141516171819[[#This Row],[PEMBULATAN]]*O38</f>
        <v>75000</v>
      </c>
    </row>
    <row r="39" spans="1:16" ht="32.25" customHeight="1" x14ac:dyDescent="0.2">
      <c r="A39" s="90"/>
      <c r="B39" s="74"/>
      <c r="C39" s="85" t="s">
        <v>2561</v>
      </c>
      <c r="D39" s="77" t="s">
        <v>426</v>
      </c>
      <c r="E39" s="13">
        <v>44416</v>
      </c>
      <c r="F39" s="75" t="s">
        <v>427</v>
      </c>
      <c r="G39" s="13" t="s">
        <v>428</v>
      </c>
      <c r="H39" s="76" t="s">
        <v>429</v>
      </c>
      <c r="I39" s="15">
        <v>90</v>
      </c>
      <c r="J39" s="15">
        <v>52</v>
      </c>
      <c r="K39" s="15">
        <v>28</v>
      </c>
      <c r="L39" s="15">
        <v>6</v>
      </c>
      <c r="M39" s="80">
        <v>32.76</v>
      </c>
      <c r="N39" s="71">
        <v>33</v>
      </c>
      <c r="O39" s="62">
        <v>3000</v>
      </c>
      <c r="P39" s="63">
        <f>Table2245236891011121314151617181920212224234567234568910111213141516171819[[#This Row],[PEMBULATAN]]*O39</f>
        <v>99000</v>
      </c>
    </row>
    <row r="40" spans="1:16" ht="32.25" customHeight="1" x14ac:dyDescent="0.2">
      <c r="A40" s="90"/>
      <c r="B40" s="74"/>
      <c r="C40" s="85" t="s">
        <v>2562</v>
      </c>
      <c r="D40" s="77" t="s">
        <v>426</v>
      </c>
      <c r="E40" s="13">
        <v>44416</v>
      </c>
      <c r="F40" s="75" t="s">
        <v>427</v>
      </c>
      <c r="G40" s="13" t="s">
        <v>428</v>
      </c>
      <c r="H40" s="76" t="s">
        <v>429</v>
      </c>
      <c r="I40" s="15">
        <v>81</v>
      </c>
      <c r="J40" s="15">
        <v>51</v>
      </c>
      <c r="K40" s="15">
        <v>30</v>
      </c>
      <c r="L40" s="15">
        <v>12</v>
      </c>
      <c r="M40" s="80">
        <v>30.982500000000002</v>
      </c>
      <c r="N40" s="71">
        <v>31</v>
      </c>
      <c r="O40" s="62">
        <v>3000</v>
      </c>
      <c r="P40" s="63">
        <f>Table2245236891011121314151617181920212224234567234568910111213141516171819[[#This Row],[PEMBULATAN]]*O40</f>
        <v>93000</v>
      </c>
    </row>
    <row r="41" spans="1:16" ht="32.25" customHeight="1" x14ac:dyDescent="0.2">
      <c r="A41" s="90"/>
      <c r="B41" s="74"/>
      <c r="C41" s="85" t="s">
        <v>2563</v>
      </c>
      <c r="D41" s="77" t="s">
        <v>426</v>
      </c>
      <c r="E41" s="13">
        <v>44416</v>
      </c>
      <c r="F41" s="75" t="s">
        <v>427</v>
      </c>
      <c r="G41" s="13" t="s">
        <v>428</v>
      </c>
      <c r="H41" s="76" t="s">
        <v>429</v>
      </c>
      <c r="I41" s="15">
        <v>92</v>
      </c>
      <c r="J41" s="15">
        <v>50</v>
      </c>
      <c r="K41" s="15">
        <v>41</v>
      </c>
      <c r="L41" s="15">
        <v>17</v>
      </c>
      <c r="M41" s="80">
        <v>47.15</v>
      </c>
      <c r="N41" s="71">
        <v>47</v>
      </c>
      <c r="O41" s="62">
        <v>3000</v>
      </c>
      <c r="P41" s="63">
        <f>Table2245236891011121314151617181920212224234567234568910111213141516171819[[#This Row],[PEMBULATAN]]*O41</f>
        <v>141000</v>
      </c>
    </row>
    <row r="42" spans="1:16" ht="32.25" customHeight="1" x14ac:dyDescent="0.2">
      <c r="A42" s="90"/>
      <c r="B42" s="74"/>
      <c r="C42" s="85" t="s">
        <v>2564</v>
      </c>
      <c r="D42" s="77" t="s">
        <v>426</v>
      </c>
      <c r="E42" s="13">
        <v>44416</v>
      </c>
      <c r="F42" s="75" t="s">
        <v>427</v>
      </c>
      <c r="G42" s="13" t="s">
        <v>428</v>
      </c>
      <c r="H42" s="76" t="s">
        <v>429</v>
      </c>
      <c r="I42" s="15">
        <v>34</v>
      </c>
      <c r="J42" s="15">
        <v>26</v>
      </c>
      <c r="K42" s="15">
        <v>11</v>
      </c>
      <c r="L42" s="15">
        <v>2</v>
      </c>
      <c r="M42" s="80">
        <v>2.431</v>
      </c>
      <c r="N42" s="71">
        <v>3</v>
      </c>
      <c r="O42" s="62">
        <v>3000</v>
      </c>
      <c r="P42" s="63">
        <f>Table2245236891011121314151617181920212224234567234568910111213141516171819[[#This Row],[PEMBULATAN]]*O42</f>
        <v>9000</v>
      </c>
    </row>
    <row r="43" spans="1:16" ht="32.25" customHeight="1" x14ac:dyDescent="0.2">
      <c r="A43" s="90"/>
      <c r="B43" s="74"/>
      <c r="C43" s="85" t="s">
        <v>2565</v>
      </c>
      <c r="D43" s="77" t="s">
        <v>426</v>
      </c>
      <c r="E43" s="13">
        <v>44416</v>
      </c>
      <c r="F43" s="75" t="s">
        <v>427</v>
      </c>
      <c r="G43" s="13" t="s">
        <v>428</v>
      </c>
      <c r="H43" s="76" t="s">
        <v>429</v>
      </c>
      <c r="I43" s="15">
        <v>83</v>
      </c>
      <c r="J43" s="15">
        <v>52</v>
      </c>
      <c r="K43" s="15">
        <v>17</v>
      </c>
      <c r="L43" s="15">
        <v>11</v>
      </c>
      <c r="M43" s="80">
        <v>18.343</v>
      </c>
      <c r="N43" s="71">
        <v>19</v>
      </c>
      <c r="O43" s="62">
        <v>3000</v>
      </c>
      <c r="P43" s="63">
        <f>Table2245236891011121314151617181920212224234567234568910111213141516171819[[#This Row],[PEMBULATAN]]*O43</f>
        <v>57000</v>
      </c>
    </row>
    <row r="44" spans="1:16" ht="32.25" customHeight="1" x14ac:dyDescent="0.2">
      <c r="A44" s="90"/>
      <c r="B44" s="74"/>
      <c r="C44" s="85" t="s">
        <v>2566</v>
      </c>
      <c r="D44" s="77" t="s">
        <v>426</v>
      </c>
      <c r="E44" s="13">
        <v>44416</v>
      </c>
      <c r="F44" s="75" t="s">
        <v>427</v>
      </c>
      <c r="G44" s="13" t="s">
        <v>428</v>
      </c>
      <c r="H44" s="76" t="s">
        <v>429</v>
      </c>
      <c r="I44" s="15">
        <v>85</v>
      </c>
      <c r="J44" s="15">
        <v>51</v>
      </c>
      <c r="K44" s="15">
        <v>31</v>
      </c>
      <c r="L44" s="15">
        <v>13</v>
      </c>
      <c r="M44" s="80">
        <v>33.596249999999998</v>
      </c>
      <c r="N44" s="71">
        <v>34</v>
      </c>
      <c r="O44" s="62">
        <v>3000</v>
      </c>
      <c r="P44" s="63">
        <f>Table2245236891011121314151617181920212224234567234568910111213141516171819[[#This Row],[PEMBULATAN]]*O44</f>
        <v>102000</v>
      </c>
    </row>
    <row r="45" spans="1:16" ht="32.25" customHeight="1" x14ac:dyDescent="0.2">
      <c r="A45" s="90"/>
      <c r="B45" s="74"/>
      <c r="C45" s="85" t="s">
        <v>2567</v>
      </c>
      <c r="D45" s="77" t="s">
        <v>426</v>
      </c>
      <c r="E45" s="13">
        <v>44416</v>
      </c>
      <c r="F45" s="75" t="s">
        <v>427</v>
      </c>
      <c r="G45" s="13" t="s">
        <v>428</v>
      </c>
      <c r="H45" s="76" t="s">
        <v>429</v>
      </c>
      <c r="I45" s="15">
        <v>92</v>
      </c>
      <c r="J45" s="15">
        <v>43</v>
      </c>
      <c r="K45" s="15">
        <v>33</v>
      </c>
      <c r="L45" s="15">
        <v>20</v>
      </c>
      <c r="M45" s="80">
        <v>32.637</v>
      </c>
      <c r="N45" s="71">
        <v>33</v>
      </c>
      <c r="O45" s="62">
        <v>3000</v>
      </c>
      <c r="P45" s="63">
        <f>Table2245236891011121314151617181920212224234567234568910111213141516171819[[#This Row],[PEMBULATAN]]*O45</f>
        <v>99000</v>
      </c>
    </row>
    <row r="46" spans="1:16" ht="32.25" customHeight="1" x14ac:dyDescent="0.2">
      <c r="A46" s="90"/>
      <c r="B46" s="74"/>
      <c r="C46" s="85" t="s">
        <v>2568</v>
      </c>
      <c r="D46" s="77" t="s">
        <v>426</v>
      </c>
      <c r="E46" s="13">
        <v>44416</v>
      </c>
      <c r="F46" s="75" t="s">
        <v>427</v>
      </c>
      <c r="G46" s="13" t="s">
        <v>428</v>
      </c>
      <c r="H46" s="76" t="s">
        <v>429</v>
      </c>
      <c r="I46" s="15">
        <v>50</v>
      </c>
      <c r="J46" s="15">
        <v>36</v>
      </c>
      <c r="K46" s="15">
        <v>26</v>
      </c>
      <c r="L46" s="15">
        <v>5</v>
      </c>
      <c r="M46" s="80">
        <v>11.7</v>
      </c>
      <c r="N46" s="71">
        <v>12</v>
      </c>
      <c r="O46" s="62">
        <v>3000</v>
      </c>
      <c r="P46" s="63">
        <f>Table2245236891011121314151617181920212224234567234568910111213141516171819[[#This Row],[PEMBULATAN]]*O46</f>
        <v>36000</v>
      </c>
    </row>
    <row r="47" spans="1:16" ht="32.25" customHeight="1" x14ac:dyDescent="0.2">
      <c r="A47" s="90"/>
      <c r="B47" s="74"/>
      <c r="C47" s="85" t="s">
        <v>2569</v>
      </c>
      <c r="D47" s="77" t="s">
        <v>426</v>
      </c>
      <c r="E47" s="13">
        <v>44416</v>
      </c>
      <c r="F47" s="75" t="s">
        <v>427</v>
      </c>
      <c r="G47" s="13" t="s">
        <v>428</v>
      </c>
      <c r="H47" s="76" t="s">
        <v>429</v>
      </c>
      <c r="I47" s="15">
        <v>80</v>
      </c>
      <c r="J47" s="15">
        <v>41</v>
      </c>
      <c r="K47" s="15">
        <v>11</v>
      </c>
      <c r="L47" s="15">
        <v>8</v>
      </c>
      <c r="M47" s="80">
        <v>9.02</v>
      </c>
      <c r="N47" s="71">
        <v>9</v>
      </c>
      <c r="O47" s="62">
        <v>3000</v>
      </c>
      <c r="P47" s="63">
        <f>Table2245236891011121314151617181920212224234567234568910111213141516171819[[#This Row],[PEMBULATAN]]*O47</f>
        <v>27000</v>
      </c>
    </row>
    <row r="48" spans="1:16" ht="32.25" customHeight="1" x14ac:dyDescent="0.2">
      <c r="A48" s="90"/>
      <c r="B48" s="74"/>
      <c r="C48" s="85" t="s">
        <v>2570</v>
      </c>
      <c r="D48" s="77" t="s">
        <v>426</v>
      </c>
      <c r="E48" s="13">
        <v>44416</v>
      </c>
      <c r="F48" s="75" t="s">
        <v>427</v>
      </c>
      <c r="G48" s="13" t="s">
        <v>428</v>
      </c>
      <c r="H48" s="76" t="s">
        <v>429</v>
      </c>
      <c r="I48" s="15">
        <v>70</v>
      </c>
      <c r="J48" s="15">
        <v>43</v>
      </c>
      <c r="K48" s="15">
        <v>20</v>
      </c>
      <c r="L48" s="15">
        <v>9</v>
      </c>
      <c r="M48" s="80">
        <v>15.05</v>
      </c>
      <c r="N48" s="71">
        <v>15</v>
      </c>
      <c r="O48" s="62">
        <v>3000</v>
      </c>
      <c r="P48" s="63">
        <f>Table2245236891011121314151617181920212224234567234568910111213141516171819[[#This Row],[PEMBULATAN]]*O48</f>
        <v>45000</v>
      </c>
    </row>
    <row r="49" spans="1:16" ht="32.25" customHeight="1" x14ac:dyDescent="0.2">
      <c r="A49" s="90"/>
      <c r="B49" s="74"/>
      <c r="C49" s="85" t="s">
        <v>2571</v>
      </c>
      <c r="D49" s="77" t="s">
        <v>426</v>
      </c>
      <c r="E49" s="13">
        <v>44416</v>
      </c>
      <c r="F49" s="75" t="s">
        <v>427</v>
      </c>
      <c r="G49" s="13" t="s">
        <v>428</v>
      </c>
      <c r="H49" s="76" t="s">
        <v>429</v>
      </c>
      <c r="I49" s="15">
        <v>83</v>
      </c>
      <c r="J49" s="15">
        <v>45</v>
      </c>
      <c r="K49" s="15">
        <v>40</v>
      </c>
      <c r="L49" s="15">
        <v>8</v>
      </c>
      <c r="M49" s="80">
        <v>37.35</v>
      </c>
      <c r="N49" s="71">
        <v>38</v>
      </c>
      <c r="O49" s="62">
        <v>3000</v>
      </c>
      <c r="P49" s="63">
        <f>Table2245236891011121314151617181920212224234567234568910111213141516171819[[#This Row],[PEMBULATAN]]*O49</f>
        <v>114000</v>
      </c>
    </row>
    <row r="50" spans="1:16" ht="32.25" customHeight="1" x14ac:dyDescent="0.2">
      <c r="A50" s="90"/>
      <c r="B50" s="74"/>
      <c r="C50" s="85" t="s">
        <v>2572</v>
      </c>
      <c r="D50" s="77" t="s">
        <v>426</v>
      </c>
      <c r="E50" s="13">
        <v>44416</v>
      </c>
      <c r="F50" s="75" t="s">
        <v>427</v>
      </c>
      <c r="G50" s="13" t="s">
        <v>428</v>
      </c>
      <c r="H50" s="76" t="s">
        <v>429</v>
      </c>
      <c r="I50" s="15">
        <v>90</v>
      </c>
      <c r="J50" s="15">
        <v>63</v>
      </c>
      <c r="K50" s="15">
        <v>22</v>
      </c>
      <c r="L50" s="15">
        <v>13</v>
      </c>
      <c r="M50" s="80">
        <v>31.184999999999999</v>
      </c>
      <c r="N50" s="71">
        <v>31</v>
      </c>
      <c r="O50" s="62">
        <v>3000</v>
      </c>
      <c r="P50" s="63">
        <f>Table2245236891011121314151617181920212224234567234568910111213141516171819[[#This Row],[PEMBULATAN]]*O50</f>
        <v>93000</v>
      </c>
    </row>
    <row r="51" spans="1:16" ht="32.25" customHeight="1" x14ac:dyDescent="0.2">
      <c r="A51" s="90"/>
      <c r="B51" s="74"/>
      <c r="C51" s="85" t="s">
        <v>2573</v>
      </c>
      <c r="D51" s="77" t="s">
        <v>426</v>
      </c>
      <c r="E51" s="13">
        <v>44416</v>
      </c>
      <c r="F51" s="75" t="s">
        <v>427</v>
      </c>
      <c r="G51" s="13" t="s">
        <v>428</v>
      </c>
      <c r="H51" s="76" t="s">
        <v>429</v>
      </c>
      <c r="I51" s="15">
        <v>30</v>
      </c>
      <c r="J51" s="15">
        <v>25</v>
      </c>
      <c r="K51" s="15">
        <v>25</v>
      </c>
      <c r="L51" s="15">
        <v>2</v>
      </c>
      <c r="M51" s="80">
        <v>4.6875</v>
      </c>
      <c r="N51" s="71">
        <v>5</v>
      </c>
      <c r="O51" s="62">
        <v>3000</v>
      </c>
      <c r="P51" s="63">
        <f>Table2245236891011121314151617181920212224234567234568910111213141516171819[[#This Row],[PEMBULATAN]]*O51</f>
        <v>15000</v>
      </c>
    </row>
    <row r="52" spans="1:16" ht="32.25" customHeight="1" x14ac:dyDescent="0.2">
      <c r="A52" s="90"/>
      <c r="B52" s="74"/>
      <c r="C52" s="85" t="s">
        <v>2574</v>
      </c>
      <c r="D52" s="77" t="s">
        <v>426</v>
      </c>
      <c r="E52" s="13">
        <v>44416</v>
      </c>
      <c r="F52" s="75" t="s">
        <v>427</v>
      </c>
      <c r="G52" s="13" t="s">
        <v>428</v>
      </c>
      <c r="H52" s="76" t="s">
        <v>429</v>
      </c>
      <c r="I52" s="15">
        <v>60</v>
      </c>
      <c r="J52" s="15">
        <v>53</v>
      </c>
      <c r="K52" s="15">
        <v>24</v>
      </c>
      <c r="L52" s="15">
        <v>8</v>
      </c>
      <c r="M52" s="80">
        <v>19.079999999999998</v>
      </c>
      <c r="N52" s="71">
        <v>19</v>
      </c>
      <c r="O52" s="62">
        <v>3000</v>
      </c>
      <c r="P52" s="63">
        <f>Table2245236891011121314151617181920212224234567234568910111213141516171819[[#This Row],[PEMBULATAN]]*O52</f>
        <v>57000</v>
      </c>
    </row>
    <row r="53" spans="1:16" ht="32.25" customHeight="1" x14ac:dyDescent="0.2">
      <c r="A53" s="90"/>
      <c r="B53" s="74"/>
      <c r="C53" s="85" t="s">
        <v>2575</v>
      </c>
      <c r="D53" s="77" t="s">
        <v>426</v>
      </c>
      <c r="E53" s="13">
        <v>44416</v>
      </c>
      <c r="F53" s="75" t="s">
        <v>427</v>
      </c>
      <c r="G53" s="13" t="s">
        <v>428</v>
      </c>
      <c r="H53" s="76" t="s">
        <v>429</v>
      </c>
      <c r="I53" s="15">
        <v>88</v>
      </c>
      <c r="J53" s="15">
        <v>51</v>
      </c>
      <c r="K53" s="15">
        <v>33</v>
      </c>
      <c r="L53" s="15">
        <v>14</v>
      </c>
      <c r="M53" s="80">
        <v>37.026000000000003</v>
      </c>
      <c r="N53" s="71">
        <v>37</v>
      </c>
      <c r="O53" s="62">
        <v>3000</v>
      </c>
      <c r="P53" s="63">
        <f>Table2245236891011121314151617181920212224234567234568910111213141516171819[[#This Row],[PEMBULATAN]]*O53</f>
        <v>111000</v>
      </c>
    </row>
    <row r="54" spans="1:16" ht="32.25" customHeight="1" x14ac:dyDescent="0.2">
      <c r="A54" s="90"/>
      <c r="B54" s="74"/>
      <c r="C54" s="85" t="s">
        <v>2576</v>
      </c>
      <c r="D54" s="77" t="s">
        <v>426</v>
      </c>
      <c r="E54" s="13">
        <v>44416</v>
      </c>
      <c r="F54" s="75" t="s">
        <v>427</v>
      </c>
      <c r="G54" s="13" t="s">
        <v>428</v>
      </c>
      <c r="H54" s="76" t="s">
        <v>429</v>
      </c>
      <c r="I54" s="15">
        <v>79</v>
      </c>
      <c r="J54" s="15">
        <v>42</v>
      </c>
      <c r="K54" s="15">
        <v>41</v>
      </c>
      <c r="L54" s="15">
        <v>7</v>
      </c>
      <c r="M54" s="80">
        <v>34.009500000000003</v>
      </c>
      <c r="N54" s="71">
        <v>34</v>
      </c>
      <c r="O54" s="62">
        <v>3000</v>
      </c>
      <c r="P54" s="63">
        <f>Table2245236891011121314151617181920212224234567234568910111213141516171819[[#This Row],[PEMBULATAN]]*O54</f>
        <v>102000</v>
      </c>
    </row>
    <row r="55" spans="1:16" ht="32.25" customHeight="1" x14ac:dyDescent="0.2">
      <c r="A55" s="90"/>
      <c r="B55" s="74"/>
      <c r="C55" s="85" t="s">
        <v>2577</v>
      </c>
      <c r="D55" s="77" t="s">
        <v>426</v>
      </c>
      <c r="E55" s="13">
        <v>44416</v>
      </c>
      <c r="F55" s="75" t="s">
        <v>427</v>
      </c>
      <c r="G55" s="13" t="s">
        <v>428</v>
      </c>
      <c r="H55" s="76" t="s">
        <v>429</v>
      </c>
      <c r="I55" s="15">
        <v>31</v>
      </c>
      <c r="J55" s="15">
        <v>31</v>
      </c>
      <c r="K55" s="15">
        <v>20</v>
      </c>
      <c r="L55" s="15">
        <v>4</v>
      </c>
      <c r="M55" s="80">
        <v>4.8049999999999997</v>
      </c>
      <c r="N55" s="71">
        <v>5</v>
      </c>
      <c r="O55" s="62">
        <v>3000</v>
      </c>
      <c r="P55" s="63">
        <f>Table2245236891011121314151617181920212224234567234568910111213141516171819[[#This Row],[PEMBULATAN]]*O55</f>
        <v>15000</v>
      </c>
    </row>
    <row r="56" spans="1:16" ht="32.25" customHeight="1" x14ac:dyDescent="0.2">
      <c r="A56" s="90"/>
      <c r="B56" s="74"/>
      <c r="C56" s="85" t="s">
        <v>2578</v>
      </c>
      <c r="D56" s="77" t="s">
        <v>426</v>
      </c>
      <c r="E56" s="13">
        <v>44416</v>
      </c>
      <c r="F56" s="75" t="s">
        <v>427</v>
      </c>
      <c r="G56" s="13" t="s">
        <v>428</v>
      </c>
      <c r="H56" s="76" t="s">
        <v>429</v>
      </c>
      <c r="I56" s="15">
        <v>97</v>
      </c>
      <c r="J56" s="15">
        <v>60</v>
      </c>
      <c r="K56" s="15">
        <v>31</v>
      </c>
      <c r="L56" s="15">
        <v>33</v>
      </c>
      <c r="M56" s="80">
        <v>45.104999999999997</v>
      </c>
      <c r="N56" s="71">
        <v>45</v>
      </c>
      <c r="O56" s="62">
        <v>3000</v>
      </c>
      <c r="P56" s="63">
        <f>Table2245236891011121314151617181920212224234567234568910111213141516171819[[#This Row],[PEMBULATAN]]*O56</f>
        <v>135000</v>
      </c>
    </row>
    <row r="57" spans="1:16" ht="32.25" customHeight="1" x14ac:dyDescent="0.2">
      <c r="A57" s="90"/>
      <c r="B57" s="74"/>
      <c r="C57" s="85" t="s">
        <v>2579</v>
      </c>
      <c r="D57" s="77" t="s">
        <v>426</v>
      </c>
      <c r="E57" s="13">
        <v>44416</v>
      </c>
      <c r="F57" s="75" t="s">
        <v>427</v>
      </c>
      <c r="G57" s="13" t="s">
        <v>428</v>
      </c>
      <c r="H57" s="76" t="s">
        <v>429</v>
      </c>
      <c r="I57" s="15">
        <v>83</v>
      </c>
      <c r="J57" s="15">
        <v>45</v>
      </c>
      <c r="K57" s="15">
        <v>31</v>
      </c>
      <c r="L57" s="15">
        <v>13</v>
      </c>
      <c r="M57" s="80">
        <v>28.946249999999999</v>
      </c>
      <c r="N57" s="71">
        <v>29</v>
      </c>
      <c r="O57" s="62">
        <v>3000</v>
      </c>
      <c r="P57" s="63">
        <f>Table2245236891011121314151617181920212224234567234568910111213141516171819[[#This Row],[PEMBULATAN]]*O57</f>
        <v>87000</v>
      </c>
    </row>
    <row r="58" spans="1:16" ht="32.25" customHeight="1" x14ac:dyDescent="0.2">
      <c r="A58" s="90"/>
      <c r="B58" s="74"/>
      <c r="C58" s="85" t="s">
        <v>2580</v>
      </c>
      <c r="D58" s="77" t="s">
        <v>426</v>
      </c>
      <c r="E58" s="13">
        <v>44416</v>
      </c>
      <c r="F58" s="75" t="s">
        <v>427</v>
      </c>
      <c r="G58" s="13" t="s">
        <v>428</v>
      </c>
      <c r="H58" s="76" t="s">
        <v>429</v>
      </c>
      <c r="I58" s="15">
        <v>90</v>
      </c>
      <c r="J58" s="15">
        <v>53</v>
      </c>
      <c r="K58" s="15">
        <v>24</v>
      </c>
      <c r="L58" s="15">
        <v>23</v>
      </c>
      <c r="M58" s="80">
        <v>28.62</v>
      </c>
      <c r="N58" s="71">
        <v>29</v>
      </c>
      <c r="O58" s="62">
        <v>3000</v>
      </c>
      <c r="P58" s="63">
        <f>Table2245236891011121314151617181920212224234567234568910111213141516171819[[#This Row],[PEMBULATAN]]*O58</f>
        <v>87000</v>
      </c>
    </row>
    <row r="59" spans="1:16" ht="32.25" customHeight="1" x14ac:dyDescent="0.2">
      <c r="A59" s="90"/>
      <c r="B59" s="74"/>
      <c r="C59" s="85" t="s">
        <v>2581</v>
      </c>
      <c r="D59" s="77" t="s">
        <v>426</v>
      </c>
      <c r="E59" s="13">
        <v>44416</v>
      </c>
      <c r="F59" s="75" t="s">
        <v>427</v>
      </c>
      <c r="G59" s="13" t="s">
        <v>428</v>
      </c>
      <c r="H59" s="76" t="s">
        <v>429</v>
      </c>
      <c r="I59" s="15">
        <v>93</v>
      </c>
      <c r="J59" s="15">
        <v>52</v>
      </c>
      <c r="K59" s="15">
        <v>33</v>
      </c>
      <c r="L59" s="15">
        <v>26</v>
      </c>
      <c r="M59" s="80">
        <v>39.896999999999998</v>
      </c>
      <c r="N59" s="71">
        <v>40</v>
      </c>
      <c r="O59" s="62">
        <v>3000</v>
      </c>
      <c r="P59" s="63">
        <f>Table2245236891011121314151617181920212224234567234568910111213141516171819[[#This Row],[PEMBULATAN]]*O59</f>
        <v>120000</v>
      </c>
    </row>
    <row r="60" spans="1:16" ht="32.25" customHeight="1" x14ac:dyDescent="0.2">
      <c r="A60" s="90"/>
      <c r="B60" s="74"/>
      <c r="C60" s="85" t="s">
        <v>2582</v>
      </c>
      <c r="D60" s="77" t="s">
        <v>426</v>
      </c>
      <c r="E60" s="13">
        <v>44416</v>
      </c>
      <c r="F60" s="75" t="s">
        <v>427</v>
      </c>
      <c r="G60" s="13" t="s">
        <v>428</v>
      </c>
      <c r="H60" s="76" t="s">
        <v>429</v>
      </c>
      <c r="I60" s="15">
        <v>133</v>
      </c>
      <c r="J60" s="15">
        <v>76</v>
      </c>
      <c r="K60" s="15">
        <v>23</v>
      </c>
      <c r="L60" s="15">
        <v>20</v>
      </c>
      <c r="M60" s="80">
        <v>58.121000000000002</v>
      </c>
      <c r="N60" s="71">
        <v>58</v>
      </c>
      <c r="O60" s="62">
        <v>3000</v>
      </c>
      <c r="P60" s="63">
        <f>Table2245236891011121314151617181920212224234567234568910111213141516171819[[#This Row],[PEMBULATAN]]*O60</f>
        <v>174000</v>
      </c>
    </row>
    <row r="61" spans="1:16" ht="32.25" customHeight="1" x14ac:dyDescent="0.2">
      <c r="A61" s="90"/>
      <c r="B61" s="74"/>
      <c r="C61" s="85" t="s">
        <v>2583</v>
      </c>
      <c r="D61" s="77" t="s">
        <v>426</v>
      </c>
      <c r="E61" s="13">
        <v>44416</v>
      </c>
      <c r="F61" s="75" t="s">
        <v>427</v>
      </c>
      <c r="G61" s="13" t="s">
        <v>428</v>
      </c>
      <c r="H61" s="76" t="s">
        <v>429</v>
      </c>
      <c r="I61" s="15">
        <v>83</v>
      </c>
      <c r="J61" s="15">
        <v>48</v>
      </c>
      <c r="K61" s="15">
        <v>21</v>
      </c>
      <c r="L61" s="15">
        <v>16</v>
      </c>
      <c r="M61" s="80">
        <v>20.916</v>
      </c>
      <c r="N61" s="71">
        <v>21</v>
      </c>
      <c r="O61" s="62">
        <v>3000</v>
      </c>
      <c r="P61" s="63">
        <f>Table2245236891011121314151617181920212224234567234568910111213141516171819[[#This Row],[PEMBULATAN]]*O61</f>
        <v>63000</v>
      </c>
    </row>
    <row r="62" spans="1:16" ht="32.25" customHeight="1" x14ac:dyDescent="0.2">
      <c r="A62" s="90"/>
      <c r="B62" s="74"/>
      <c r="C62" s="85" t="s">
        <v>2584</v>
      </c>
      <c r="D62" s="77" t="s">
        <v>426</v>
      </c>
      <c r="E62" s="13">
        <v>44416</v>
      </c>
      <c r="F62" s="75" t="s">
        <v>427</v>
      </c>
      <c r="G62" s="13" t="s">
        <v>428</v>
      </c>
      <c r="H62" s="76" t="s">
        <v>429</v>
      </c>
      <c r="I62" s="15">
        <v>63</v>
      </c>
      <c r="J62" s="15">
        <v>34</v>
      </c>
      <c r="K62" s="15">
        <v>22</v>
      </c>
      <c r="L62" s="15">
        <v>7</v>
      </c>
      <c r="M62" s="80">
        <v>11.781000000000001</v>
      </c>
      <c r="N62" s="71">
        <v>12</v>
      </c>
      <c r="O62" s="62">
        <v>3000</v>
      </c>
      <c r="P62" s="63">
        <f>Table2245236891011121314151617181920212224234567234568910111213141516171819[[#This Row],[PEMBULATAN]]*O62</f>
        <v>36000</v>
      </c>
    </row>
    <row r="63" spans="1:16" ht="32.25" customHeight="1" x14ac:dyDescent="0.2">
      <c r="A63" s="90"/>
      <c r="B63" s="74"/>
      <c r="C63" s="85" t="s">
        <v>2585</v>
      </c>
      <c r="D63" s="77" t="s">
        <v>426</v>
      </c>
      <c r="E63" s="13">
        <v>44416</v>
      </c>
      <c r="F63" s="75" t="s">
        <v>427</v>
      </c>
      <c r="G63" s="13" t="s">
        <v>428</v>
      </c>
      <c r="H63" s="76" t="s">
        <v>429</v>
      </c>
      <c r="I63" s="15">
        <v>56</v>
      </c>
      <c r="J63" s="15">
        <v>41</v>
      </c>
      <c r="K63" s="15">
        <v>9</v>
      </c>
      <c r="L63" s="15">
        <v>4</v>
      </c>
      <c r="M63" s="80">
        <v>5.1660000000000004</v>
      </c>
      <c r="N63" s="71">
        <v>5</v>
      </c>
      <c r="O63" s="62">
        <v>3000</v>
      </c>
      <c r="P63" s="63">
        <f>Table2245236891011121314151617181920212224234567234568910111213141516171819[[#This Row],[PEMBULATAN]]*O63</f>
        <v>15000</v>
      </c>
    </row>
    <row r="64" spans="1:16" ht="32.25" customHeight="1" x14ac:dyDescent="0.2">
      <c r="A64" s="90"/>
      <c r="B64" s="74"/>
      <c r="C64" s="85" t="s">
        <v>2586</v>
      </c>
      <c r="D64" s="77" t="s">
        <v>426</v>
      </c>
      <c r="E64" s="13">
        <v>44416</v>
      </c>
      <c r="F64" s="75" t="s">
        <v>427</v>
      </c>
      <c r="G64" s="13" t="s">
        <v>428</v>
      </c>
      <c r="H64" s="76" t="s">
        <v>429</v>
      </c>
      <c r="I64" s="15">
        <v>88</v>
      </c>
      <c r="J64" s="15">
        <v>61</v>
      </c>
      <c r="K64" s="15">
        <v>21</v>
      </c>
      <c r="L64" s="15">
        <v>14</v>
      </c>
      <c r="M64" s="80">
        <v>28.181999999999999</v>
      </c>
      <c r="N64" s="71">
        <v>28</v>
      </c>
      <c r="O64" s="62">
        <v>3000</v>
      </c>
      <c r="P64" s="63">
        <f>Table2245236891011121314151617181920212224234567234568910111213141516171819[[#This Row],[PEMBULATAN]]*O64</f>
        <v>84000</v>
      </c>
    </row>
    <row r="65" spans="1:16" ht="32.25" customHeight="1" x14ac:dyDescent="0.2">
      <c r="A65" s="90"/>
      <c r="B65" s="74"/>
      <c r="C65" s="85" t="s">
        <v>2587</v>
      </c>
      <c r="D65" s="77" t="s">
        <v>426</v>
      </c>
      <c r="E65" s="13">
        <v>44416</v>
      </c>
      <c r="F65" s="75" t="s">
        <v>427</v>
      </c>
      <c r="G65" s="13" t="s">
        <v>428</v>
      </c>
      <c r="H65" s="76" t="s">
        <v>429</v>
      </c>
      <c r="I65" s="15">
        <v>80</v>
      </c>
      <c r="J65" s="15">
        <v>60</v>
      </c>
      <c r="K65" s="15">
        <v>65</v>
      </c>
      <c r="L65" s="15">
        <v>20</v>
      </c>
      <c r="M65" s="80">
        <v>78</v>
      </c>
      <c r="N65" s="71">
        <v>78</v>
      </c>
      <c r="O65" s="62">
        <v>3000</v>
      </c>
      <c r="P65" s="63">
        <f>Table2245236891011121314151617181920212224234567234568910111213141516171819[[#This Row],[PEMBULATAN]]*O65</f>
        <v>234000</v>
      </c>
    </row>
    <row r="66" spans="1:16" ht="32.25" customHeight="1" x14ac:dyDescent="0.2">
      <c r="A66" s="90"/>
      <c r="B66" s="74"/>
      <c r="C66" s="85" t="s">
        <v>2588</v>
      </c>
      <c r="D66" s="77" t="s">
        <v>426</v>
      </c>
      <c r="E66" s="13">
        <v>44416</v>
      </c>
      <c r="F66" s="75" t="s">
        <v>427</v>
      </c>
      <c r="G66" s="13" t="s">
        <v>428</v>
      </c>
      <c r="H66" s="76" t="s">
        <v>429</v>
      </c>
      <c r="I66" s="15">
        <v>51</v>
      </c>
      <c r="J66" s="15">
        <v>20</v>
      </c>
      <c r="K66" s="15">
        <v>34</v>
      </c>
      <c r="L66" s="15">
        <v>5</v>
      </c>
      <c r="M66" s="80">
        <v>8.67</v>
      </c>
      <c r="N66" s="71">
        <v>9</v>
      </c>
      <c r="O66" s="62">
        <v>3000</v>
      </c>
      <c r="P66" s="63">
        <f>Table2245236891011121314151617181920212224234567234568910111213141516171819[[#This Row],[PEMBULATAN]]*O66</f>
        <v>27000</v>
      </c>
    </row>
    <row r="67" spans="1:16" ht="22.5" customHeight="1" x14ac:dyDescent="0.2">
      <c r="A67" s="143" t="s">
        <v>32</v>
      </c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5"/>
      <c r="M67" s="78">
        <f>SUBTOTAL(109,Table2245236891011121314151617181920212224234567234568910111213141516171819[KG VOLUME])</f>
        <v>1196.2279999999996</v>
      </c>
      <c r="N67" s="66">
        <f>SUM(N3:N66)</f>
        <v>1213</v>
      </c>
      <c r="O67" s="146">
        <f>SUM(P3:P66)</f>
        <v>3639000</v>
      </c>
      <c r="P67" s="147"/>
    </row>
    <row r="68" spans="1:16" ht="22.5" customHeight="1" x14ac:dyDescent="0.2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2"/>
      <c r="N68" s="84" t="s">
        <v>53</v>
      </c>
      <c r="O68" s="83"/>
      <c r="P68" s="83">
        <f>O67*10%</f>
        <v>363900</v>
      </c>
    </row>
    <row r="69" spans="1:16" x14ac:dyDescent="0.2">
      <c r="A69" s="11"/>
      <c r="B69" s="54" t="s">
        <v>46</v>
      </c>
      <c r="C69" s="53"/>
      <c r="D69" s="55" t="s">
        <v>47</v>
      </c>
      <c r="H69" s="61"/>
      <c r="N69" s="60" t="s">
        <v>33</v>
      </c>
      <c r="P69" s="67">
        <f>O67*1%</f>
        <v>36390</v>
      </c>
    </row>
    <row r="70" spans="1:16" x14ac:dyDescent="0.2">
      <c r="A70" s="11"/>
      <c r="H70" s="61"/>
      <c r="N70" s="60" t="s">
        <v>34</v>
      </c>
      <c r="P70" s="69">
        <v>0</v>
      </c>
    </row>
    <row r="71" spans="1:16" ht="15.75" thickBot="1" x14ac:dyDescent="0.25">
      <c r="A71" s="11"/>
      <c r="H71" s="61"/>
      <c r="N71" s="60" t="s">
        <v>35</v>
      </c>
      <c r="P71" s="69">
        <v>0</v>
      </c>
    </row>
    <row r="72" spans="1:16" x14ac:dyDescent="0.2">
      <c r="A72" s="11"/>
      <c r="H72" s="61"/>
      <c r="N72" s="64" t="s">
        <v>36</v>
      </c>
      <c r="O72" s="65"/>
      <c r="P72" s="68">
        <f>O67-P68+P69</f>
        <v>3311490</v>
      </c>
    </row>
    <row r="73" spans="1:16" x14ac:dyDescent="0.2">
      <c r="B73" s="54"/>
      <c r="C73" s="53"/>
      <c r="D73" s="55"/>
    </row>
    <row r="75" spans="1:16" x14ac:dyDescent="0.2">
      <c r="A75" s="11"/>
      <c r="H75" s="61"/>
      <c r="P75" s="70"/>
    </row>
    <row r="76" spans="1:16" x14ac:dyDescent="0.2">
      <c r="A76" s="11"/>
      <c r="H76" s="61"/>
      <c r="O76" s="56"/>
      <c r="P76" s="70"/>
    </row>
    <row r="77" spans="1:16" s="3" customFormat="1" x14ac:dyDescent="0.2">
      <c r="A77" s="11"/>
      <c r="B77" s="2"/>
      <c r="C77" s="53" t="s">
        <v>3713</v>
      </c>
      <c r="E77" s="12"/>
      <c r="H77" s="61"/>
      <c r="N77" s="14"/>
      <c r="O77" s="14"/>
      <c r="P77" s="14"/>
    </row>
    <row r="78" spans="1:16" s="3" customFormat="1" x14ac:dyDescent="0.25">
      <c r="A78" s="11"/>
      <c r="B78" s="2"/>
      <c r="C78" s="2" t="s">
        <v>3714</v>
      </c>
      <c r="E78" s="12"/>
      <c r="H78" s="61"/>
      <c r="N78" s="14"/>
      <c r="O78" s="14"/>
      <c r="P78" s="14"/>
    </row>
    <row r="79" spans="1:16" s="3" customFormat="1" x14ac:dyDescent="0.25">
      <c r="A79" s="11"/>
      <c r="B79" s="2"/>
      <c r="C79" s="2" t="s">
        <v>3715</v>
      </c>
      <c r="E79" s="12"/>
      <c r="H79" s="61"/>
      <c r="N79" s="14"/>
      <c r="O79" s="14"/>
      <c r="P79" s="14"/>
    </row>
    <row r="80" spans="1:16" s="3" customFormat="1" x14ac:dyDescent="0.25">
      <c r="A80" s="11"/>
      <c r="B80" s="2"/>
      <c r="C80" s="2" t="s">
        <v>3402</v>
      </c>
      <c r="E80" s="12"/>
      <c r="H80" s="61"/>
      <c r="N80" s="14"/>
      <c r="O80" s="14"/>
      <c r="P80" s="14"/>
    </row>
    <row r="81" spans="1:16" s="3" customFormat="1" x14ac:dyDescent="0.2">
      <c r="A81" s="11"/>
      <c r="B81" s="2"/>
      <c r="C81" s="53" t="s">
        <v>3716</v>
      </c>
      <c r="E81" s="12"/>
      <c r="H81" s="61"/>
      <c r="N81" s="14"/>
      <c r="O81" s="14"/>
      <c r="P81" s="14"/>
    </row>
    <row r="82" spans="1:16" s="3" customFormat="1" x14ac:dyDescent="0.25">
      <c r="A82" s="11"/>
      <c r="B82" s="2"/>
      <c r="C82" s="2" t="s">
        <v>3399</v>
      </c>
      <c r="E82" s="12"/>
      <c r="H82" s="61"/>
      <c r="N82" s="14"/>
      <c r="O82" s="14"/>
      <c r="P82" s="14"/>
    </row>
    <row r="83" spans="1:16" s="3" customFormat="1" x14ac:dyDescent="0.25">
      <c r="A83" s="11"/>
      <c r="B83" s="2"/>
      <c r="C83" s="2" t="s">
        <v>3717</v>
      </c>
      <c r="E83" s="12"/>
      <c r="H83" s="61"/>
      <c r="N83" s="14"/>
      <c r="O83" s="14"/>
      <c r="P83" s="14"/>
    </row>
    <row r="84" spans="1:16" s="3" customFormat="1" x14ac:dyDescent="0.25">
      <c r="A84" s="11"/>
      <c r="B84" s="2"/>
      <c r="C84" s="2" t="s">
        <v>3383</v>
      </c>
      <c r="E84" s="12"/>
      <c r="H84" s="61"/>
      <c r="N84" s="14"/>
      <c r="O84" s="14"/>
      <c r="P84" s="14"/>
    </row>
    <row r="85" spans="1:16" s="3" customFormat="1" x14ac:dyDescent="0.25">
      <c r="A85" s="11"/>
      <c r="B85" s="2"/>
      <c r="C85" s="2" t="s">
        <v>3393</v>
      </c>
      <c r="E85" s="12"/>
      <c r="H85" s="61"/>
      <c r="N85" s="14"/>
      <c r="O85" s="14"/>
      <c r="P85" s="14"/>
    </row>
    <row r="86" spans="1:16" s="3" customFormat="1" x14ac:dyDescent="0.25">
      <c r="A86" s="11"/>
      <c r="B86" s="2"/>
      <c r="C86" s="2" t="s">
        <v>3394</v>
      </c>
      <c r="E86" s="12"/>
      <c r="H86" s="61"/>
      <c r="N86" s="14"/>
      <c r="O86" s="14"/>
      <c r="P86" s="14"/>
    </row>
    <row r="87" spans="1:16" s="3" customFormat="1" x14ac:dyDescent="0.25">
      <c r="A87" s="11"/>
      <c r="B87" s="2"/>
      <c r="C87" s="2" t="s">
        <v>3382</v>
      </c>
      <c r="E87" s="12"/>
      <c r="H87" s="61"/>
      <c r="N87" s="14"/>
      <c r="O87" s="14"/>
      <c r="P87" s="14"/>
    </row>
    <row r="88" spans="1:16" s="3" customFormat="1" x14ac:dyDescent="0.25">
      <c r="A88" s="11"/>
      <c r="B88" s="2"/>
      <c r="C88" s="2" t="s">
        <v>3371</v>
      </c>
      <c r="E88" s="12"/>
      <c r="H88" s="61"/>
      <c r="N88" s="14"/>
      <c r="O88" s="14"/>
      <c r="P88" s="14"/>
    </row>
    <row r="89" spans="1:16" x14ac:dyDescent="0.2">
      <c r="C89" s="2" t="s">
        <v>3362</v>
      </c>
    </row>
    <row r="90" spans="1:16" x14ac:dyDescent="0.2">
      <c r="C90" s="2" t="s">
        <v>3374</v>
      </c>
    </row>
    <row r="91" spans="1:16" x14ac:dyDescent="0.2">
      <c r="C91" s="2" t="s">
        <v>3375</v>
      </c>
    </row>
    <row r="92" spans="1:16" x14ac:dyDescent="0.2">
      <c r="C92" s="2" t="s">
        <v>3373</v>
      </c>
    </row>
    <row r="93" spans="1:16" x14ac:dyDescent="0.2">
      <c r="C93" s="2" t="s">
        <v>3350</v>
      </c>
    </row>
    <row r="94" spans="1:16" x14ac:dyDescent="0.2">
      <c r="C94" s="2" t="s">
        <v>3359</v>
      </c>
    </row>
    <row r="95" spans="1:16" x14ac:dyDescent="0.2">
      <c r="C95" s="2" t="s">
        <v>3366</v>
      </c>
    </row>
    <row r="96" spans="1:16" x14ac:dyDescent="0.2">
      <c r="C96" s="2" t="s">
        <v>3368</v>
      </c>
    </row>
    <row r="97" spans="3:3" x14ac:dyDescent="0.2">
      <c r="C97" s="2" t="s">
        <v>3352</v>
      </c>
    </row>
    <row r="98" spans="3:3" x14ac:dyDescent="0.2">
      <c r="C98" s="2" t="s">
        <v>3358</v>
      </c>
    </row>
    <row r="99" spans="3:3" x14ac:dyDescent="0.2">
      <c r="C99" s="2" t="s">
        <v>3367</v>
      </c>
    </row>
    <row r="100" spans="3:3" x14ac:dyDescent="0.2">
      <c r="C100" s="2" t="s">
        <v>3348</v>
      </c>
    </row>
    <row r="101" spans="3:3" x14ac:dyDescent="0.2">
      <c r="C101" s="2" t="s">
        <v>3341</v>
      </c>
    </row>
    <row r="102" spans="3:3" x14ac:dyDescent="0.2">
      <c r="C102" s="2" t="s">
        <v>3345</v>
      </c>
    </row>
    <row r="103" spans="3:3" x14ac:dyDescent="0.2">
      <c r="C103" s="2" t="s">
        <v>3322</v>
      </c>
    </row>
    <row r="104" spans="3:3" x14ac:dyDescent="0.2">
      <c r="C104" s="2" t="s">
        <v>3320</v>
      </c>
    </row>
    <row r="105" spans="3:3" x14ac:dyDescent="0.2">
      <c r="C105" s="2" t="s">
        <v>3306</v>
      </c>
    </row>
    <row r="106" spans="3:3" x14ac:dyDescent="0.2">
      <c r="C106" s="2" t="s">
        <v>3299</v>
      </c>
    </row>
    <row r="107" spans="3:3" x14ac:dyDescent="0.2">
      <c r="C107" s="2" t="s">
        <v>3280</v>
      </c>
    </row>
    <row r="108" spans="3:3" x14ac:dyDescent="0.2">
      <c r="C108" s="2" t="s">
        <v>3302</v>
      </c>
    </row>
    <row r="109" spans="3:3" x14ac:dyDescent="0.2">
      <c r="C109" s="2" t="s">
        <v>3333</v>
      </c>
    </row>
    <row r="110" spans="3:3" x14ac:dyDescent="0.2">
      <c r="C110" s="2" t="s">
        <v>3298</v>
      </c>
    </row>
    <row r="111" spans="3:3" x14ac:dyDescent="0.2">
      <c r="C111" s="2" t="s">
        <v>3301</v>
      </c>
    </row>
    <row r="112" spans="3:3" x14ac:dyDescent="0.2">
      <c r="C112" s="2" t="s">
        <v>3379</v>
      </c>
    </row>
    <row r="113" spans="3:3" x14ac:dyDescent="0.2">
      <c r="C113" s="2" t="s">
        <v>3365</v>
      </c>
    </row>
    <row r="114" spans="3:3" x14ac:dyDescent="0.2">
      <c r="C114" s="2" t="s">
        <v>3356</v>
      </c>
    </row>
    <row r="115" spans="3:3" x14ac:dyDescent="0.2">
      <c r="C115" s="2" t="s">
        <v>3346</v>
      </c>
    </row>
    <row r="116" spans="3:3" x14ac:dyDescent="0.2">
      <c r="C116" s="2" t="s">
        <v>3335</v>
      </c>
    </row>
    <row r="117" spans="3:3" x14ac:dyDescent="0.2">
      <c r="C117" s="2" t="s">
        <v>3384</v>
      </c>
    </row>
    <row r="118" spans="3:3" x14ac:dyDescent="0.2">
      <c r="C118" s="2" t="s">
        <v>3339</v>
      </c>
    </row>
    <row r="119" spans="3:3" x14ac:dyDescent="0.2">
      <c r="C119" s="2" t="s">
        <v>3327</v>
      </c>
    </row>
    <row r="120" spans="3:3" x14ac:dyDescent="0.2">
      <c r="C120" s="2" t="s">
        <v>3386</v>
      </c>
    </row>
    <row r="121" spans="3:3" x14ac:dyDescent="0.2">
      <c r="C121" s="2" t="s">
        <v>3318</v>
      </c>
    </row>
    <row r="122" spans="3:3" x14ac:dyDescent="0.2">
      <c r="C122" s="2" t="s">
        <v>3325</v>
      </c>
    </row>
    <row r="123" spans="3:3" x14ac:dyDescent="0.2">
      <c r="C123" s="2" t="s">
        <v>3309</v>
      </c>
    </row>
    <row r="124" spans="3:3" x14ac:dyDescent="0.2">
      <c r="C124" s="2" t="s">
        <v>3314</v>
      </c>
    </row>
    <row r="125" spans="3:3" x14ac:dyDescent="0.2">
      <c r="C125" s="2" t="s">
        <v>3290</v>
      </c>
    </row>
    <row r="126" spans="3:3" x14ac:dyDescent="0.2">
      <c r="C126" s="2" t="s">
        <v>3268</v>
      </c>
    </row>
    <row r="127" spans="3:3" x14ac:dyDescent="0.2">
      <c r="C127" s="2" t="s">
        <v>3288</v>
      </c>
    </row>
    <row r="128" spans="3:3" x14ac:dyDescent="0.2">
      <c r="C128" s="2" t="s">
        <v>3287</v>
      </c>
    </row>
    <row r="129" spans="3:3" x14ac:dyDescent="0.2">
      <c r="C129" s="2" t="s">
        <v>3261</v>
      </c>
    </row>
    <row r="130" spans="3:3" x14ac:dyDescent="0.2">
      <c r="C130" s="2" t="s">
        <v>3274</v>
      </c>
    </row>
    <row r="131" spans="3:3" x14ac:dyDescent="0.2">
      <c r="C131" s="2" t="s">
        <v>3246</v>
      </c>
    </row>
    <row r="132" spans="3:3" x14ac:dyDescent="0.2">
      <c r="C132" s="2" t="s">
        <v>3259</v>
      </c>
    </row>
    <row r="133" spans="3:3" x14ac:dyDescent="0.2">
      <c r="C133" s="2" t="s">
        <v>3266</v>
      </c>
    </row>
    <row r="134" spans="3:3" x14ac:dyDescent="0.2">
      <c r="C134" s="2" t="s">
        <v>3338</v>
      </c>
    </row>
    <row r="135" spans="3:3" x14ac:dyDescent="0.2">
      <c r="C135" s="2" t="s">
        <v>3269</v>
      </c>
    </row>
    <row r="136" spans="3:3" x14ac:dyDescent="0.2">
      <c r="C136" s="2" t="s">
        <v>3243</v>
      </c>
    </row>
    <row r="137" spans="3:3" x14ac:dyDescent="0.2">
      <c r="C137" s="2" t="s">
        <v>3242</v>
      </c>
    </row>
    <row r="138" spans="3:3" x14ac:dyDescent="0.2">
      <c r="C138" s="2" t="s">
        <v>3244</v>
      </c>
    </row>
    <row r="139" spans="3:3" x14ac:dyDescent="0.2">
      <c r="C139" s="2" t="s">
        <v>3389</v>
      </c>
    </row>
    <row r="140" spans="3:3" x14ac:dyDescent="0.2">
      <c r="C140" s="2" t="s">
        <v>3390</v>
      </c>
    </row>
    <row r="141" spans="3:3" x14ac:dyDescent="0.2">
      <c r="C141" s="2" t="s">
        <v>3391</v>
      </c>
    </row>
    <row r="142" spans="3:3" x14ac:dyDescent="0.2">
      <c r="C142" s="2" t="s">
        <v>3256</v>
      </c>
    </row>
    <row r="143" spans="3:3" x14ac:dyDescent="0.2">
      <c r="C143" s="2" t="s">
        <v>3353</v>
      </c>
    </row>
    <row r="144" spans="3:3" x14ac:dyDescent="0.2">
      <c r="C144" s="2" t="s">
        <v>3340</v>
      </c>
    </row>
    <row r="145" spans="3:3" x14ac:dyDescent="0.2">
      <c r="C145" s="2" t="s">
        <v>3351</v>
      </c>
    </row>
    <row r="146" spans="3:3" x14ac:dyDescent="0.2">
      <c r="C146" s="2" t="s">
        <v>3282</v>
      </c>
    </row>
    <row r="147" spans="3:3" x14ac:dyDescent="0.2">
      <c r="C147" s="2" t="s">
        <v>3328</v>
      </c>
    </row>
    <row r="148" spans="3:3" x14ac:dyDescent="0.2">
      <c r="C148" s="2" t="s">
        <v>3317</v>
      </c>
    </row>
    <row r="149" spans="3:3" x14ac:dyDescent="0.2">
      <c r="C149" s="2" t="s">
        <v>3291</v>
      </c>
    </row>
    <row r="150" spans="3:3" x14ac:dyDescent="0.2">
      <c r="C150" s="2" t="s">
        <v>3277</v>
      </c>
    </row>
    <row r="151" spans="3:3" x14ac:dyDescent="0.2">
      <c r="C151" s="2" t="s">
        <v>3289</v>
      </c>
    </row>
    <row r="152" spans="3:3" x14ac:dyDescent="0.2">
      <c r="C152" s="2" t="s">
        <v>3273</v>
      </c>
    </row>
    <row r="153" spans="3:3" x14ac:dyDescent="0.2">
      <c r="C153" s="2" t="s">
        <v>3227</v>
      </c>
    </row>
    <row r="154" spans="3:3" x14ac:dyDescent="0.2">
      <c r="C154" s="2" t="s">
        <v>3331</v>
      </c>
    </row>
    <row r="155" spans="3:3" x14ac:dyDescent="0.2">
      <c r="C155" s="2" t="s">
        <v>3265</v>
      </c>
    </row>
    <row r="156" spans="3:3" x14ac:dyDescent="0.2">
      <c r="C156" s="2" t="s">
        <v>3304</v>
      </c>
    </row>
    <row r="157" spans="3:3" x14ac:dyDescent="0.2">
      <c r="C157" s="2" t="s">
        <v>3293</v>
      </c>
    </row>
    <row r="158" spans="3:3" x14ac:dyDescent="0.2">
      <c r="C158" s="2" t="s">
        <v>3214</v>
      </c>
    </row>
    <row r="159" spans="3:3" x14ac:dyDescent="0.2">
      <c r="C159" s="2" t="s">
        <v>3230</v>
      </c>
    </row>
    <row r="160" spans="3:3" x14ac:dyDescent="0.2">
      <c r="C160" s="2" t="s">
        <v>3221</v>
      </c>
    </row>
    <row r="161" spans="3:3" x14ac:dyDescent="0.2">
      <c r="C161" s="2" t="s">
        <v>3218</v>
      </c>
    </row>
    <row r="162" spans="3:3" x14ac:dyDescent="0.2">
      <c r="C162" s="2" t="s">
        <v>3224</v>
      </c>
    </row>
    <row r="163" spans="3:3" x14ac:dyDescent="0.2">
      <c r="C163" s="2" t="s">
        <v>3222</v>
      </c>
    </row>
    <row r="164" spans="3:3" x14ac:dyDescent="0.2">
      <c r="C164" s="2" t="s">
        <v>3223</v>
      </c>
    </row>
    <row r="165" spans="3:3" x14ac:dyDescent="0.2">
      <c r="C165" s="2" t="s">
        <v>3403</v>
      </c>
    </row>
    <row r="166" spans="3:3" x14ac:dyDescent="0.2">
      <c r="C166" s="2" t="s">
        <v>3257</v>
      </c>
    </row>
    <row r="167" spans="3:3" x14ac:dyDescent="0.2">
      <c r="C167" s="2" t="s">
        <v>3213</v>
      </c>
    </row>
    <row r="168" spans="3:3" x14ac:dyDescent="0.2">
      <c r="C168" s="2" t="s">
        <v>3247</v>
      </c>
    </row>
    <row r="169" spans="3:3" x14ac:dyDescent="0.2">
      <c r="C169" s="2" t="s">
        <v>3205</v>
      </c>
    </row>
    <row r="170" spans="3:3" x14ac:dyDescent="0.2">
      <c r="C170" s="2" t="s">
        <v>3250</v>
      </c>
    </row>
    <row r="171" spans="3:3" x14ac:dyDescent="0.2">
      <c r="C171" s="2" t="s">
        <v>3191</v>
      </c>
    </row>
    <row r="172" spans="3:3" x14ac:dyDescent="0.2">
      <c r="C172" s="2" t="s">
        <v>3193</v>
      </c>
    </row>
    <row r="173" spans="3:3" x14ac:dyDescent="0.2">
      <c r="C173" s="2" t="s">
        <v>3188</v>
      </c>
    </row>
    <row r="174" spans="3:3" x14ac:dyDescent="0.2">
      <c r="C174" s="2" t="s">
        <v>3248</v>
      </c>
    </row>
    <row r="175" spans="3:3" x14ac:dyDescent="0.2">
      <c r="C175" s="2" t="s">
        <v>3199</v>
      </c>
    </row>
    <row r="176" spans="3:3" x14ac:dyDescent="0.2">
      <c r="C176" s="2" t="s">
        <v>3198</v>
      </c>
    </row>
    <row r="177" spans="3:3" x14ac:dyDescent="0.2">
      <c r="C177" s="2" t="s">
        <v>3129</v>
      </c>
    </row>
    <row r="178" spans="3:3" x14ac:dyDescent="0.2">
      <c r="C178" s="2" t="s">
        <v>3174</v>
      </c>
    </row>
    <row r="179" spans="3:3" x14ac:dyDescent="0.2">
      <c r="C179" s="2" t="s">
        <v>3126</v>
      </c>
    </row>
    <row r="180" spans="3:3" x14ac:dyDescent="0.2">
      <c r="C180" s="2" t="s">
        <v>3103</v>
      </c>
    </row>
    <row r="181" spans="3:3" x14ac:dyDescent="0.2">
      <c r="C181" s="2" t="s">
        <v>3123</v>
      </c>
    </row>
    <row r="182" spans="3:3" x14ac:dyDescent="0.2">
      <c r="C182" s="2" t="s">
        <v>3110</v>
      </c>
    </row>
    <row r="183" spans="3:3" x14ac:dyDescent="0.2">
      <c r="C183" s="2" t="s">
        <v>3163</v>
      </c>
    </row>
    <row r="184" spans="3:3" x14ac:dyDescent="0.2">
      <c r="C184" s="2" t="s">
        <v>3200</v>
      </c>
    </row>
    <row r="185" spans="3:3" x14ac:dyDescent="0.2">
      <c r="C185" s="2" t="s">
        <v>3187</v>
      </c>
    </row>
    <row r="186" spans="3:3" x14ac:dyDescent="0.2">
      <c r="C186" s="2" t="s">
        <v>3106</v>
      </c>
    </row>
    <row r="187" spans="3:3" x14ac:dyDescent="0.2">
      <c r="C187" s="2" t="s">
        <v>3107</v>
      </c>
    </row>
    <row r="188" spans="3:3" x14ac:dyDescent="0.2">
      <c r="C188" s="2" t="s">
        <v>3113</v>
      </c>
    </row>
    <row r="189" spans="3:3" x14ac:dyDescent="0.2">
      <c r="C189" s="2" t="s">
        <v>3112</v>
      </c>
    </row>
    <row r="190" spans="3:3" x14ac:dyDescent="0.2">
      <c r="C190" s="2" t="s">
        <v>3119</v>
      </c>
    </row>
    <row r="191" spans="3:3" x14ac:dyDescent="0.2">
      <c r="C191" s="2" t="s">
        <v>3196</v>
      </c>
    </row>
    <row r="192" spans="3:3" x14ac:dyDescent="0.2">
      <c r="C192" s="2" t="s">
        <v>3139</v>
      </c>
    </row>
    <row r="193" spans="3:3" x14ac:dyDescent="0.2">
      <c r="C193" s="2" t="s">
        <v>3135</v>
      </c>
    </row>
    <row r="194" spans="3:3" x14ac:dyDescent="0.2">
      <c r="C194" s="2" t="s">
        <v>3140</v>
      </c>
    </row>
    <row r="195" spans="3:3" x14ac:dyDescent="0.2">
      <c r="C195" s="2" t="s">
        <v>3130</v>
      </c>
    </row>
    <row r="196" spans="3:3" x14ac:dyDescent="0.2">
      <c r="C196" s="2" t="s">
        <v>3142</v>
      </c>
    </row>
    <row r="197" spans="3:3" x14ac:dyDescent="0.2">
      <c r="C197" s="2" t="s">
        <v>3143</v>
      </c>
    </row>
    <row r="198" spans="3:3" x14ac:dyDescent="0.2">
      <c r="C198" s="2" t="s">
        <v>3109</v>
      </c>
    </row>
    <row r="199" spans="3:3" x14ac:dyDescent="0.2">
      <c r="C199" s="2" t="s">
        <v>3157</v>
      </c>
    </row>
    <row r="200" spans="3:3" x14ac:dyDescent="0.2">
      <c r="C200" s="2" t="s">
        <v>3235</v>
      </c>
    </row>
    <row r="201" spans="3:3" x14ac:dyDescent="0.2">
      <c r="C201" s="2" t="s">
        <v>3167</v>
      </c>
    </row>
    <row r="202" spans="3:3" x14ac:dyDescent="0.2">
      <c r="C202" s="2" t="s">
        <v>3095</v>
      </c>
    </row>
    <row r="203" spans="3:3" x14ac:dyDescent="0.2">
      <c r="C203" s="2" t="s">
        <v>3025</v>
      </c>
    </row>
    <row r="204" spans="3:3" x14ac:dyDescent="0.2">
      <c r="C204" s="2" t="s">
        <v>3183</v>
      </c>
    </row>
    <row r="205" spans="3:3" x14ac:dyDescent="0.2">
      <c r="C205" s="2" t="s">
        <v>3152</v>
      </c>
    </row>
    <row r="206" spans="3:3" x14ac:dyDescent="0.2">
      <c r="C206" s="2" t="s">
        <v>3138</v>
      </c>
    </row>
    <row r="207" spans="3:3" x14ac:dyDescent="0.2">
      <c r="C207" s="2" t="s">
        <v>3124</v>
      </c>
    </row>
    <row r="208" spans="3:3" x14ac:dyDescent="0.2">
      <c r="C208" s="2" t="s">
        <v>3153</v>
      </c>
    </row>
    <row r="209" spans="3:3" x14ac:dyDescent="0.2">
      <c r="C209" s="2" t="s">
        <v>3147</v>
      </c>
    </row>
    <row r="210" spans="3:3" x14ac:dyDescent="0.2">
      <c r="C210" s="2" t="s">
        <v>3111</v>
      </c>
    </row>
    <row r="211" spans="3:3" x14ac:dyDescent="0.2">
      <c r="C211" s="2" t="s">
        <v>3134</v>
      </c>
    </row>
    <row r="212" spans="3:3" x14ac:dyDescent="0.2">
      <c r="C212" s="2" t="s">
        <v>3145</v>
      </c>
    </row>
    <row r="213" spans="3:3" x14ac:dyDescent="0.2">
      <c r="C213" s="2" t="s">
        <v>3117</v>
      </c>
    </row>
    <row r="214" spans="3:3" x14ac:dyDescent="0.2">
      <c r="C214" s="2" t="s">
        <v>3154</v>
      </c>
    </row>
    <row r="215" spans="3:3" x14ac:dyDescent="0.2">
      <c r="C215" s="2" t="s">
        <v>3181</v>
      </c>
    </row>
    <row r="216" spans="3:3" x14ac:dyDescent="0.2">
      <c r="C216" s="2" t="s">
        <v>3030</v>
      </c>
    </row>
    <row r="217" spans="3:3" x14ac:dyDescent="0.2">
      <c r="C217" s="2" t="s">
        <v>3073</v>
      </c>
    </row>
    <row r="218" spans="3:3" x14ac:dyDescent="0.2">
      <c r="C218" s="2" t="s">
        <v>3029</v>
      </c>
    </row>
    <row r="219" spans="3:3" x14ac:dyDescent="0.2">
      <c r="C219" s="2" t="s">
        <v>3038</v>
      </c>
    </row>
    <row r="220" spans="3:3" x14ac:dyDescent="0.2">
      <c r="C220" s="2" t="s">
        <v>3085</v>
      </c>
    </row>
    <row r="221" spans="3:3" x14ac:dyDescent="0.2">
      <c r="C221" s="2" t="s">
        <v>3054</v>
      </c>
    </row>
    <row r="222" spans="3:3" x14ac:dyDescent="0.2">
      <c r="C222" s="2" t="s">
        <v>3040</v>
      </c>
    </row>
    <row r="223" spans="3:3" x14ac:dyDescent="0.2">
      <c r="C223" s="2" t="s">
        <v>3078</v>
      </c>
    </row>
    <row r="224" spans="3:3" x14ac:dyDescent="0.2">
      <c r="C224" s="2" t="s">
        <v>3059</v>
      </c>
    </row>
    <row r="225" spans="3:3" x14ac:dyDescent="0.2">
      <c r="C225" s="2" t="s">
        <v>3028</v>
      </c>
    </row>
    <row r="226" spans="3:3" x14ac:dyDescent="0.2">
      <c r="C226" s="2" t="s">
        <v>3166</v>
      </c>
    </row>
    <row r="227" spans="3:3" x14ac:dyDescent="0.2">
      <c r="C227" s="2" t="s">
        <v>3097</v>
      </c>
    </row>
    <row r="228" spans="3:3" x14ac:dyDescent="0.2">
      <c r="C228" s="2" t="s">
        <v>3172</v>
      </c>
    </row>
    <row r="229" spans="3:3" x14ac:dyDescent="0.2">
      <c r="C229" s="2" t="s">
        <v>3175</v>
      </c>
    </row>
    <row r="230" spans="3:3" x14ac:dyDescent="0.2">
      <c r="C230" s="2" t="s">
        <v>3079</v>
      </c>
    </row>
    <row r="231" spans="3:3" x14ac:dyDescent="0.2">
      <c r="C231" s="2" t="s">
        <v>3056</v>
      </c>
    </row>
    <row r="232" spans="3:3" x14ac:dyDescent="0.2">
      <c r="C232" s="2" t="s">
        <v>3048</v>
      </c>
    </row>
    <row r="233" spans="3:3" x14ac:dyDescent="0.2">
      <c r="C233" s="2" t="s">
        <v>3083</v>
      </c>
    </row>
    <row r="234" spans="3:3" x14ac:dyDescent="0.2">
      <c r="C234" s="2" t="s">
        <v>3060</v>
      </c>
    </row>
    <row r="235" spans="3:3" x14ac:dyDescent="0.2">
      <c r="C235" s="2" t="s">
        <v>3076</v>
      </c>
    </row>
    <row r="236" spans="3:3" x14ac:dyDescent="0.2">
      <c r="C236" s="2" t="s">
        <v>3069</v>
      </c>
    </row>
    <row r="237" spans="3:3" x14ac:dyDescent="0.2">
      <c r="C237" s="2" t="s">
        <v>3080</v>
      </c>
    </row>
    <row r="238" spans="3:3" x14ac:dyDescent="0.2">
      <c r="C238" s="2" t="s">
        <v>3074</v>
      </c>
    </row>
    <row r="239" spans="3:3" x14ac:dyDescent="0.2">
      <c r="C239" s="2" t="s">
        <v>3070</v>
      </c>
    </row>
    <row r="240" spans="3:3" x14ac:dyDescent="0.2">
      <c r="C240" s="2" t="s">
        <v>3072</v>
      </c>
    </row>
    <row r="241" spans="3:3" x14ac:dyDescent="0.2">
      <c r="C241" s="2" t="s">
        <v>3067</v>
      </c>
    </row>
    <row r="242" spans="3:3" x14ac:dyDescent="0.2">
      <c r="C242" s="2" t="s">
        <v>3063</v>
      </c>
    </row>
    <row r="243" spans="3:3" x14ac:dyDescent="0.2">
      <c r="C243" s="2" t="s">
        <v>3049</v>
      </c>
    </row>
    <row r="244" spans="3:3" x14ac:dyDescent="0.2">
      <c r="C244" s="2" t="s">
        <v>3718</v>
      </c>
    </row>
    <row r="245" spans="3:3" x14ac:dyDescent="0.2">
      <c r="C245" s="2" t="s">
        <v>3719</v>
      </c>
    </row>
    <row r="246" spans="3:3" x14ac:dyDescent="0.2">
      <c r="C246" s="2" t="s">
        <v>3720</v>
      </c>
    </row>
    <row r="247" spans="3:3" x14ac:dyDescent="0.2">
      <c r="C247" s="2" t="s">
        <v>3721</v>
      </c>
    </row>
    <row r="248" spans="3:3" x14ac:dyDescent="0.2">
      <c r="C248" s="2" t="s">
        <v>3722</v>
      </c>
    </row>
    <row r="249" spans="3:3" x14ac:dyDescent="0.2">
      <c r="C249" s="2" t="s">
        <v>3723</v>
      </c>
    </row>
    <row r="250" spans="3:3" x14ac:dyDescent="0.2">
      <c r="C250" s="2" t="s">
        <v>3724</v>
      </c>
    </row>
    <row r="251" spans="3:3" x14ac:dyDescent="0.2">
      <c r="C251" s="2" t="s">
        <v>3725</v>
      </c>
    </row>
    <row r="252" spans="3:3" x14ac:dyDescent="0.2">
      <c r="C252" s="2" t="s">
        <v>3726</v>
      </c>
    </row>
    <row r="253" spans="3:3" x14ac:dyDescent="0.2">
      <c r="C253" s="2" t="s">
        <v>3727</v>
      </c>
    </row>
    <row r="254" spans="3:3" x14ac:dyDescent="0.2">
      <c r="C254" s="2" t="s">
        <v>3728</v>
      </c>
    </row>
    <row r="255" spans="3:3" x14ac:dyDescent="0.2">
      <c r="C255" s="2" t="s">
        <v>3729</v>
      </c>
    </row>
    <row r="256" spans="3:3" x14ac:dyDescent="0.2">
      <c r="C256" s="2" t="s">
        <v>3730</v>
      </c>
    </row>
    <row r="257" spans="3:3" x14ac:dyDescent="0.2">
      <c r="C257" s="2" t="s">
        <v>3731</v>
      </c>
    </row>
    <row r="258" spans="3:3" x14ac:dyDescent="0.2">
      <c r="C258" s="2" t="s">
        <v>3732</v>
      </c>
    </row>
    <row r="259" spans="3:3" x14ac:dyDescent="0.2">
      <c r="C259" s="2" t="s">
        <v>3733</v>
      </c>
    </row>
    <row r="260" spans="3:3" x14ac:dyDescent="0.2">
      <c r="C260" s="2" t="s">
        <v>3734</v>
      </c>
    </row>
    <row r="261" spans="3:3" x14ac:dyDescent="0.2">
      <c r="C261" s="2" t="s">
        <v>3735</v>
      </c>
    </row>
    <row r="262" spans="3:3" x14ac:dyDescent="0.2">
      <c r="C262" s="2" t="s">
        <v>3736</v>
      </c>
    </row>
    <row r="263" spans="3:3" x14ac:dyDescent="0.2">
      <c r="C263" s="2" t="s">
        <v>3737</v>
      </c>
    </row>
    <row r="264" spans="3:3" x14ac:dyDescent="0.2">
      <c r="C264" s="2" t="s">
        <v>3738</v>
      </c>
    </row>
    <row r="265" spans="3:3" x14ac:dyDescent="0.2">
      <c r="C265" s="2" t="s">
        <v>3739</v>
      </c>
    </row>
    <row r="266" spans="3:3" x14ac:dyDescent="0.2">
      <c r="C266" s="2" t="s">
        <v>3740</v>
      </c>
    </row>
    <row r="267" spans="3:3" x14ac:dyDescent="0.2">
      <c r="C267" s="2" t="s">
        <v>3741</v>
      </c>
    </row>
    <row r="268" spans="3:3" x14ac:dyDescent="0.2">
      <c r="C268" s="2" t="s">
        <v>3742</v>
      </c>
    </row>
    <row r="269" spans="3:3" x14ac:dyDescent="0.2">
      <c r="C269" s="2" t="s">
        <v>3743</v>
      </c>
    </row>
    <row r="270" spans="3:3" x14ac:dyDescent="0.2">
      <c r="C270" s="2" t="s">
        <v>3744</v>
      </c>
    </row>
    <row r="271" spans="3:3" x14ac:dyDescent="0.2">
      <c r="C271" s="2" t="s">
        <v>3745</v>
      </c>
    </row>
    <row r="272" spans="3:3" x14ac:dyDescent="0.2">
      <c r="C272" s="2" t="s">
        <v>3746</v>
      </c>
    </row>
    <row r="273" spans="3:3" x14ac:dyDescent="0.2">
      <c r="C273" s="2" t="s">
        <v>3747</v>
      </c>
    </row>
    <row r="274" spans="3:3" x14ac:dyDescent="0.2">
      <c r="C274" s="2" t="s">
        <v>3748</v>
      </c>
    </row>
    <row r="275" spans="3:3" x14ac:dyDescent="0.2">
      <c r="C275" s="2" t="s">
        <v>3749</v>
      </c>
    </row>
    <row r="276" spans="3:3" x14ac:dyDescent="0.2">
      <c r="C276" s="2" t="s">
        <v>3750</v>
      </c>
    </row>
    <row r="277" spans="3:3" x14ac:dyDescent="0.2">
      <c r="C277" s="2" t="s">
        <v>3751</v>
      </c>
    </row>
    <row r="278" spans="3:3" x14ac:dyDescent="0.2">
      <c r="C278" s="2" t="s">
        <v>3752</v>
      </c>
    </row>
    <row r="279" spans="3:3" x14ac:dyDescent="0.2">
      <c r="C279" s="2" t="s">
        <v>3753</v>
      </c>
    </row>
    <row r="280" spans="3:3" x14ac:dyDescent="0.2">
      <c r="C280" s="2" t="s">
        <v>3754</v>
      </c>
    </row>
    <row r="281" spans="3:3" x14ac:dyDescent="0.2">
      <c r="C281" s="2" t="s">
        <v>3755</v>
      </c>
    </row>
    <row r="282" spans="3:3" x14ac:dyDescent="0.2">
      <c r="C282" s="2" t="s">
        <v>3756</v>
      </c>
    </row>
    <row r="283" spans="3:3" x14ac:dyDescent="0.2">
      <c r="C283" s="2" t="s">
        <v>3757</v>
      </c>
    </row>
    <row r="284" spans="3:3" x14ac:dyDescent="0.2">
      <c r="C284" s="2" t="s">
        <v>3758</v>
      </c>
    </row>
    <row r="285" spans="3:3" x14ac:dyDescent="0.2">
      <c r="C285" s="2" t="s">
        <v>3759</v>
      </c>
    </row>
    <row r="286" spans="3:3" x14ac:dyDescent="0.2">
      <c r="C286" s="2" t="s">
        <v>3760</v>
      </c>
    </row>
    <row r="287" spans="3:3" x14ac:dyDescent="0.2">
      <c r="C287" s="2" t="s">
        <v>3761</v>
      </c>
    </row>
    <row r="288" spans="3:3" x14ac:dyDescent="0.2">
      <c r="C288" s="2" t="s">
        <v>3762</v>
      </c>
    </row>
    <row r="289" spans="3:3" x14ac:dyDescent="0.2">
      <c r="C289" s="2" t="s">
        <v>3763</v>
      </c>
    </row>
    <row r="290" spans="3:3" x14ac:dyDescent="0.2">
      <c r="C290" s="2" t="s">
        <v>3764</v>
      </c>
    </row>
    <row r="291" spans="3:3" x14ac:dyDescent="0.2">
      <c r="C291" s="2" t="s">
        <v>3765</v>
      </c>
    </row>
    <row r="292" spans="3:3" x14ac:dyDescent="0.2">
      <c r="C292" s="2" t="s">
        <v>3766</v>
      </c>
    </row>
    <row r="293" spans="3:3" x14ac:dyDescent="0.2">
      <c r="C293" s="2" t="s">
        <v>3767</v>
      </c>
    </row>
    <row r="294" spans="3:3" x14ac:dyDescent="0.2">
      <c r="C294" s="2" t="s">
        <v>3768</v>
      </c>
    </row>
    <row r="295" spans="3:3" x14ac:dyDescent="0.2">
      <c r="C295" s="2" t="s">
        <v>3769</v>
      </c>
    </row>
    <row r="296" spans="3:3" x14ac:dyDescent="0.2">
      <c r="C296" s="2" t="s">
        <v>3770</v>
      </c>
    </row>
    <row r="297" spans="3:3" x14ac:dyDescent="0.2">
      <c r="C297" s="2" t="s">
        <v>3771</v>
      </c>
    </row>
    <row r="298" spans="3:3" x14ac:dyDescent="0.2">
      <c r="C298" s="2" t="s">
        <v>3772</v>
      </c>
    </row>
    <row r="299" spans="3:3" x14ac:dyDescent="0.2">
      <c r="C299" s="2" t="s">
        <v>3773</v>
      </c>
    </row>
    <row r="300" spans="3:3" x14ac:dyDescent="0.2">
      <c r="C300" s="2" t="s">
        <v>3774</v>
      </c>
    </row>
    <row r="301" spans="3:3" x14ac:dyDescent="0.2">
      <c r="C301" s="2" t="s">
        <v>3775</v>
      </c>
    </row>
    <row r="302" spans="3:3" x14ac:dyDescent="0.2">
      <c r="C302" s="2" t="s">
        <v>3776</v>
      </c>
    </row>
    <row r="303" spans="3:3" x14ac:dyDescent="0.2">
      <c r="C303" s="2" t="s">
        <v>3777</v>
      </c>
    </row>
    <row r="304" spans="3:3" x14ac:dyDescent="0.2">
      <c r="C304" s="2" t="s">
        <v>3778</v>
      </c>
    </row>
    <row r="305" spans="3:3" x14ac:dyDescent="0.2">
      <c r="C305" s="2" t="s">
        <v>3779</v>
      </c>
    </row>
    <row r="306" spans="3:3" x14ac:dyDescent="0.2">
      <c r="C306" s="2" t="s">
        <v>3780</v>
      </c>
    </row>
    <row r="307" spans="3:3" x14ac:dyDescent="0.2">
      <c r="C307" s="2" t="s">
        <v>3781</v>
      </c>
    </row>
    <row r="308" spans="3:3" x14ac:dyDescent="0.2">
      <c r="C308" s="2" t="s">
        <v>3782</v>
      </c>
    </row>
    <row r="309" spans="3:3" x14ac:dyDescent="0.2">
      <c r="C309" s="2" t="s">
        <v>3783</v>
      </c>
    </row>
    <row r="310" spans="3:3" x14ac:dyDescent="0.2">
      <c r="C310" s="2" t="s">
        <v>3784</v>
      </c>
    </row>
    <row r="311" spans="3:3" x14ac:dyDescent="0.2">
      <c r="C311" s="2" t="s">
        <v>3785</v>
      </c>
    </row>
    <row r="312" spans="3:3" x14ac:dyDescent="0.2">
      <c r="C312" s="2" t="s">
        <v>3786</v>
      </c>
    </row>
    <row r="313" spans="3:3" x14ac:dyDescent="0.2">
      <c r="C313" s="2" t="s">
        <v>3787</v>
      </c>
    </row>
    <row r="314" spans="3:3" x14ac:dyDescent="0.2">
      <c r="C314" s="2" t="s">
        <v>3788</v>
      </c>
    </row>
    <row r="315" spans="3:3" x14ac:dyDescent="0.2">
      <c r="C315" s="2" t="s">
        <v>3789</v>
      </c>
    </row>
    <row r="316" spans="3:3" x14ac:dyDescent="0.2">
      <c r="C316" s="2" t="s">
        <v>3790</v>
      </c>
    </row>
    <row r="317" spans="3:3" x14ac:dyDescent="0.2">
      <c r="C317" s="2" t="s">
        <v>3791</v>
      </c>
    </row>
    <row r="318" spans="3:3" x14ac:dyDescent="0.2">
      <c r="C318" s="2" t="s">
        <v>3792</v>
      </c>
    </row>
    <row r="319" spans="3:3" x14ac:dyDescent="0.2">
      <c r="C319" s="2" t="s">
        <v>3372</v>
      </c>
    </row>
    <row r="320" spans="3:3" x14ac:dyDescent="0.2">
      <c r="C320" s="2" t="s">
        <v>3400</v>
      </c>
    </row>
    <row r="321" spans="3:3" x14ac:dyDescent="0.2">
      <c r="C321" s="2" t="s">
        <v>3793</v>
      </c>
    </row>
    <row r="322" spans="3:3" x14ac:dyDescent="0.2">
      <c r="C322" s="2" t="s">
        <v>3397</v>
      </c>
    </row>
    <row r="323" spans="3:3" x14ac:dyDescent="0.2">
      <c r="C323" s="2" t="s">
        <v>3398</v>
      </c>
    </row>
    <row r="324" spans="3:3" x14ac:dyDescent="0.2">
      <c r="C324" s="2" t="s">
        <v>3395</v>
      </c>
    </row>
    <row r="325" spans="3:3" x14ac:dyDescent="0.2">
      <c r="C325" s="2" t="s">
        <v>3381</v>
      </c>
    </row>
    <row r="326" spans="3:3" x14ac:dyDescent="0.2">
      <c r="C326" s="2" t="s">
        <v>3794</v>
      </c>
    </row>
    <row r="327" spans="3:3" x14ac:dyDescent="0.2">
      <c r="C327" s="2" t="s">
        <v>3396</v>
      </c>
    </row>
    <row r="328" spans="3:3" x14ac:dyDescent="0.2">
      <c r="C328" s="2" t="s">
        <v>3795</v>
      </c>
    </row>
    <row r="329" spans="3:3" x14ac:dyDescent="0.2">
      <c r="C329" s="2" t="s">
        <v>3796</v>
      </c>
    </row>
    <row r="330" spans="3:3" x14ac:dyDescent="0.2">
      <c r="C330" s="2" t="s">
        <v>3401</v>
      </c>
    </row>
    <row r="331" spans="3:3" x14ac:dyDescent="0.2">
      <c r="C331" s="2" t="s">
        <v>3797</v>
      </c>
    </row>
    <row r="332" spans="3:3" x14ac:dyDescent="0.2">
      <c r="C332" s="2" t="s">
        <v>3360</v>
      </c>
    </row>
    <row r="333" spans="3:3" x14ac:dyDescent="0.2">
      <c r="C333" s="2" t="s">
        <v>3378</v>
      </c>
    </row>
    <row r="334" spans="3:3" x14ac:dyDescent="0.2">
      <c r="C334" s="2" t="s">
        <v>3370</v>
      </c>
    </row>
    <row r="335" spans="3:3" x14ac:dyDescent="0.2">
      <c r="C335" s="2" t="s">
        <v>3380</v>
      </c>
    </row>
    <row r="336" spans="3:3" x14ac:dyDescent="0.2">
      <c r="C336" s="2" t="s">
        <v>3392</v>
      </c>
    </row>
    <row r="337" spans="3:3" x14ac:dyDescent="0.2">
      <c r="C337" s="2" t="s">
        <v>3363</v>
      </c>
    </row>
    <row r="338" spans="3:3" x14ac:dyDescent="0.2">
      <c r="C338" s="2" t="s">
        <v>3369</v>
      </c>
    </row>
    <row r="339" spans="3:3" x14ac:dyDescent="0.2">
      <c r="C339" s="2" t="s">
        <v>3361</v>
      </c>
    </row>
    <row r="340" spans="3:3" x14ac:dyDescent="0.2">
      <c r="C340" s="2" t="s">
        <v>3376</v>
      </c>
    </row>
    <row r="341" spans="3:3" x14ac:dyDescent="0.2">
      <c r="C341" s="2" t="s">
        <v>3347</v>
      </c>
    </row>
    <row r="342" spans="3:3" x14ac:dyDescent="0.2">
      <c r="C342" s="2" t="s">
        <v>3336</v>
      </c>
    </row>
    <row r="343" spans="3:3" x14ac:dyDescent="0.2">
      <c r="C343" s="2" t="s">
        <v>3310</v>
      </c>
    </row>
    <row r="344" spans="3:3" x14ac:dyDescent="0.2">
      <c r="C344" s="2" t="s">
        <v>3297</v>
      </c>
    </row>
    <row r="345" spans="3:3" x14ac:dyDescent="0.2">
      <c r="C345" s="2" t="s">
        <v>3337</v>
      </c>
    </row>
    <row r="346" spans="3:3" x14ac:dyDescent="0.2">
      <c r="C346" s="2" t="s">
        <v>3334</v>
      </c>
    </row>
    <row r="347" spans="3:3" x14ac:dyDescent="0.2">
      <c r="C347" s="2" t="s">
        <v>3300</v>
      </c>
    </row>
    <row r="348" spans="3:3" x14ac:dyDescent="0.2">
      <c r="C348" s="2" t="s">
        <v>3303</v>
      </c>
    </row>
    <row r="349" spans="3:3" x14ac:dyDescent="0.2">
      <c r="C349" s="2" t="s">
        <v>3364</v>
      </c>
    </row>
    <row r="350" spans="3:3" x14ac:dyDescent="0.2">
      <c r="C350" s="2" t="s">
        <v>3355</v>
      </c>
    </row>
    <row r="351" spans="3:3" x14ac:dyDescent="0.2">
      <c r="C351" s="2" t="s">
        <v>3354</v>
      </c>
    </row>
    <row r="352" spans="3:3" x14ac:dyDescent="0.2">
      <c r="C352" s="2" t="s">
        <v>3349</v>
      </c>
    </row>
    <row r="353" spans="3:3" x14ac:dyDescent="0.2">
      <c r="C353" s="2" t="s">
        <v>3344</v>
      </c>
    </row>
    <row r="354" spans="3:3" x14ac:dyDescent="0.2">
      <c r="C354" s="2" t="s">
        <v>3385</v>
      </c>
    </row>
    <row r="355" spans="3:3" x14ac:dyDescent="0.2">
      <c r="C355" s="2" t="s">
        <v>3388</v>
      </c>
    </row>
    <row r="356" spans="3:3" x14ac:dyDescent="0.2">
      <c r="C356" s="2" t="s">
        <v>3357</v>
      </c>
    </row>
    <row r="357" spans="3:3" x14ac:dyDescent="0.2">
      <c r="C357" s="2" t="s">
        <v>3387</v>
      </c>
    </row>
    <row r="358" spans="3:3" x14ac:dyDescent="0.2">
      <c r="C358" s="2" t="s">
        <v>3315</v>
      </c>
    </row>
    <row r="359" spans="3:3" x14ac:dyDescent="0.2">
      <c r="C359" s="2" t="s">
        <v>3324</v>
      </c>
    </row>
    <row r="360" spans="3:3" x14ac:dyDescent="0.2">
      <c r="C360" s="2" t="s">
        <v>3316</v>
      </c>
    </row>
    <row r="361" spans="3:3" x14ac:dyDescent="0.2">
      <c r="C361" s="2" t="s">
        <v>3319</v>
      </c>
    </row>
    <row r="362" spans="3:3" x14ac:dyDescent="0.2">
      <c r="C362" s="2" t="s">
        <v>3342</v>
      </c>
    </row>
    <row r="363" spans="3:3" x14ac:dyDescent="0.2">
      <c r="C363" s="2" t="s">
        <v>3284</v>
      </c>
    </row>
    <row r="364" spans="3:3" x14ac:dyDescent="0.2">
      <c r="C364" s="2" t="s">
        <v>3286</v>
      </c>
    </row>
    <row r="365" spans="3:3" x14ac:dyDescent="0.2">
      <c r="C365" s="2" t="s">
        <v>3323</v>
      </c>
    </row>
    <row r="366" spans="3:3" x14ac:dyDescent="0.2">
      <c r="C366" s="2" t="s">
        <v>3329</v>
      </c>
    </row>
    <row r="367" spans="3:3" x14ac:dyDescent="0.2">
      <c r="C367" s="2" t="s">
        <v>3283</v>
      </c>
    </row>
    <row r="368" spans="3:3" x14ac:dyDescent="0.2">
      <c r="C368" s="2" t="s">
        <v>3285</v>
      </c>
    </row>
    <row r="369" spans="3:3" x14ac:dyDescent="0.2">
      <c r="C369" s="2" t="s">
        <v>3292</v>
      </c>
    </row>
    <row r="370" spans="3:3" x14ac:dyDescent="0.2">
      <c r="C370" s="2" t="s">
        <v>3294</v>
      </c>
    </row>
    <row r="371" spans="3:3" x14ac:dyDescent="0.2">
      <c r="C371" s="2" t="s">
        <v>3267</v>
      </c>
    </row>
    <row r="372" spans="3:3" x14ac:dyDescent="0.2">
      <c r="C372" s="2" t="s">
        <v>3270</v>
      </c>
    </row>
    <row r="373" spans="3:3" x14ac:dyDescent="0.2">
      <c r="C373" s="2" t="s">
        <v>3321</v>
      </c>
    </row>
    <row r="374" spans="3:3" x14ac:dyDescent="0.2">
      <c r="C374" s="2" t="s">
        <v>3271</v>
      </c>
    </row>
    <row r="375" spans="3:3" x14ac:dyDescent="0.2">
      <c r="C375" s="2" t="s">
        <v>3263</v>
      </c>
    </row>
    <row r="376" spans="3:3" x14ac:dyDescent="0.2">
      <c r="C376" s="2" t="s">
        <v>3238</v>
      </c>
    </row>
    <row r="377" spans="3:3" x14ac:dyDescent="0.2">
      <c r="C377" s="2" t="s">
        <v>3258</v>
      </c>
    </row>
    <row r="378" spans="3:3" x14ac:dyDescent="0.2">
      <c r="C378" s="2" t="s">
        <v>3241</v>
      </c>
    </row>
    <row r="379" spans="3:3" x14ac:dyDescent="0.2">
      <c r="C379" s="2" t="s">
        <v>3245</v>
      </c>
    </row>
    <row r="380" spans="3:3" x14ac:dyDescent="0.2">
      <c r="C380" s="2" t="s">
        <v>3239</v>
      </c>
    </row>
    <row r="381" spans="3:3" x14ac:dyDescent="0.2">
      <c r="C381" s="2" t="s">
        <v>3332</v>
      </c>
    </row>
    <row r="382" spans="3:3" x14ac:dyDescent="0.2">
      <c r="C382" s="2" t="s">
        <v>3343</v>
      </c>
    </row>
    <row r="383" spans="3:3" x14ac:dyDescent="0.2">
      <c r="C383" s="2" t="s">
        <v>3330</v>
      </c>
    </row>
    <row r="384" spans="3:3" x14ac:dyDescent="0.2">
      <c r="C384" s="2" t="s">
        <v>3278</v>
      </c>
    </row>
    <row r="385" spans="3:3" x14ac:dyDescent="0.2">
      <c r="C385" s="2" t="s">
        <v>3326</v>
      </c>
    </row>
    <row r="386" spans="3:3" x14ac:dyDescent="0.2">
      <c r="C386" s="2" t="s">
        <v>3312</v>
      </c>
    </row>
    <row r="387" spans="3:3" x14ac:dyDescent="0.2">
      <c r="C387" s="2" t="s">
        <v>3313</v>
      </c>
    </row>
    <row r="388" spans="3:3" x14ac:dyDescent="0.2">
      <c r="C388" s="2" t="s">
        <v>3305</v>
      </c>
    </row>
    <row r="389" spans="3:3" x14ac:dyDescent="0.2">
      <c r="C389" s="2" t="s">
        <v>3276</v>
      </c>
    </row>
    <row r="390" spans="3:3" x14ac:dyDescent="0.2">
      <c r="C390" s="2" t="s">
        <v>3308</v>
      </c>
    </row>
    <row r="391" spans="3:3" x14ac:dyDescent="0.2">
      <c r="C391" s="2" t="s">
        <v>3279</v>
      </c>
    </row>
    <row r="392" spans="3:3" x14ac:dyDescent="0.2">
      <c r="C392" s="2" t="s">
        <v>3311</v>
      </c>
    </row>
    <row r="393" spans="3:3" x14ac:dyDescent="0.2">
      <c r="C393" s="2" t="s">
        <v>3708</v>
      </c>
    </row>
    <row r="394" spans="3:3" x14ac:dyDescent="0.2">
      <c r="C394" s="2" t="s">
        <v>3295</v>
      </c>
    </row>
    <row r="395" spans="3:3" x14ac:dyDescent="0.2">
      <c r="C395" s="2" t="s">
        <v>3272</v>
      </c>
    </row>
    <row r="396" spans="3:3" x14ac:dyDescent="0.2">
      <c r="C396" s="2" t="s">
        <v>3296</v>
      </c>
    </row>
    <row r="397" spans="3:3" x14ac:dyDescent="0.2">
      <c r="C397" s="2" t="s">
        <v>3281</v>
      </c>
    </row>
    <row r="398" spans="3:3" x14ac:dyDescent="0.2">
      <c r="C398" s="2" t="s">
        <v>3260</v>
      </c>
    </row>
    <row r="399" spans="3:3" x14ac:dyDescent="0.2">
      <c r="C399" s="2" t="s">
        <v>3264</v>
      </c>
    </row>
    <row r="400" spans="3:3" x14ac:dyDescent="0.2">
      <c r="C400" s="2" t="s">
        <v>3240</v>
      </c>
    </row>
    <row r="401" spans="3:3" x14ac:dyDescent="0.2">
      <c r="C401" s="2" t="s">
        <v>3228</v>
      </c>
    </row>
    <row r="402" spans="3:3" x14ac:dyDescent="0.2">
      <c r="C402" s="2" t="s">
        <v>3226</v>
      </c>
    </row>
    <row r="403" spans="3:3" x14ac:dyDescent="0.2">
      <c r="C403" s="2" t="s">
        <v>3209</v>
      </c>
    </row>
    <row r="404" spans="3:3" x14ac:dyDescent="0.2">
      <c r="C404" s="2" t="s">
        <v>3220</v>
      </c>
    </row>
    <row r="405" spans="3:3" x14ac:dyDescent="0.2">
      <c r="C405" s="2" t="s">
        <v>3229</v>
      </c>
    </row>
    <row r="406" spans="3:3" x14ac:dyDescent="0.2">
      <c r="C406" s="2" t="s">
        <v>3231</v>
      </c>
    </row>
    <row r="407" spans="3:3" x14ac:dyDescent="0.2">
      <c r="C407" s="2" t="s">
        <v>3307</v>
      </c>
    </row>
    <row r="408" spans="3:3" x14ac:dyDescent="0.2">
      <c r="C408" s="2" t="s">
        <v>3208</v>
      </c>
    </row>
    <row r="409" spans="3:3" x14ac:dyDescent="0.2">
      <c r="C409" s="2" t="s">
        <v>3215</v>
      </c>
    </row>
    <row r="410" spans="3:3" x14ac:dyDescent="0.2">
      <c r="C410" s="2" t="s">
        <v>3210</v>
      </c>
    </row>
    <row r="411" spans="3:3" x14ac:dyDescent="0.2">
      <c r="C411" s="2" t="s">
        <v>3211</v>
      </c>
    </row>
    <row r="412" spans="3:3" x14ac:dyDescent="0.2">
      <c r="C412" s="2" t="s">
        <v>3216</v>
      </c>
    </row>
    <row r="413" spans="3:3" x14ac:dyDescent="0.2">
      <c r="C413" s="2" t="s">
        <v>3212</v>
      </c>
    </row>
    <row r="414" spans="3:3" x14ac:dyDescent="0.2">
      <c r="C414" s="2" t="s">
        <v>3217</v>
      </c>
    </row>
    <row r="415" spans="3:3" x14ac:dyDescent="0.2">
      <c r="C415" s="2" t="s">
        <v>3202</v>
      </c>
    </row>
    <row r="416" spans="3:3" x14ac:dyDescent="0.2">
      <c r="C416" s="2" t="s">
        <v>3203</v>
      </c>
    </row>
    <row r="417" spans="3:3" x14ac:dyDescent="0.2">
      <c r="C417" s="2" t="s">
        <v>3255</v>
      </c>
    </row>
    <row r="418" spans="3:3" x14ac:dyDescent="0.2">
      <c r="C418" s="2" t="s">
        <v>3262</v>
      </c>
    </row>
    <row r="419" spans="3:3" x14ac:dyDescent="0.2">
      <c r="C419" s="2" t="s">
        <v>3253</v>
      </c>
    </row>
    <row r="420" spans="3:3" x14ac:dyDescent="0.2">
      <c r="C420" s="2" t="s">
        <v>3195</v>
      </c>
    </row>
    <row r="421" spans="3:3" x14ac:dyDescent="0.2">
      <c r="C421" s="2" t="s">
        <v>3234</v>
      </c>
    </row>
    <row r="422" spans="3:3" x14ac:dyDescent="0.2">
      <c r="C422" s="2" t="s">
        <v>3206</v>
      </c>
    </row>
    <row r="423" spans="3:3" x14ac:dyDescent="0.2">
      <c r="C423" s="2" t="s">
        <v>3207</v>
      </c>
    </row>
    <row r="424" spans="3:3" x14ac:dyDescent="0.2">
      <c r="C424" s="2" t="s">
        <v>3251</v>
      </c>
    </row>
    <row r="425" spans="3:3" x14ac:dyDescent="0.2">
      <c r="C425" s="2" t="s">
        <v>3237</v>
      </c>
    </row>
    <row r="426" spans="3:3" x14ac:dyDescent="0.2">
      <c r="C426" s="2" t="s">
        <v>3232</v>
      </c>
    </row>
    <row r="427" spans="3:3" x14ac:dyDescent="0.2">
      <c r="C427" s="2" t="s">
        <v>3192</v>
      </c>
    </row>
    <row r="428" spans="3:3" x14ac:dyDescent="0.2">
      <c r="C428" s="2" t="s">
        <v>3178</v>
      </c>
    </row>
    <row r="429" spans="3:3" x14ac:dyDescent="0.2">
      <c r="C429" s="2" t="s">
        <v>3236</v>
      </c>
    </row>
    <row r="430" spans="3:3" x14ac:dyDescent="0.2">
      <c r="C430" s="2" t="s">
        <v>3194</v>
      </c>
    </row>
    <row r="431" spans="3:3" x14ac:dyDescent="0.2">
      <c r="C431" s="2" t="s">
        <v>3249</v>
      </c>
    </row>
    <row r="432" spans="3:3" x14ac:dyDescent="0.2">
      <c r="C432" s="2" t="s">
        <v>3252</v>
      </c>
    </row>
    <row r="433" spans="3:3" x14ac:dyDescent="0.2">
      <c r="C433" s="2" t="s">
        <v>3204</v>
      </c>
    </row>
    <row r="434" spans="3:3" x14ac:dyDescent="0.2">
      <c r="C434" s="2" t="s">
        <v>3186</v>
      </c>
    </row>
    <row r="435" spans="3:3" x14ac:dyDescent="0.2">
      <c r="C435" s="2" t="s">
        <v>3189</v>
      </c>
    </row>
    <row r="436" spans="3:3" x14ac:dyDescent="0.2">
      <c r="C436" s="2" t="s">
        <v>3185</v>
      </c>
    </row>
    <row r="437" spans="3:3" x14ac:dyDescent="0.2">
      <c r="C437" s="2" t="s">
        <v>3102</v>
      </c>
    </row>
    <row r="438" spans="3:3" x14ac:dyDescent="0.2">
      <c r="C438" s="2" t="s">
        <v>3177</v>
      </c>
    </row>
    <row r="439" spans="3:3" x14ac:dyDescent="0.2">
      <c r="C439" s="2" t="s">
        <v>3173</v>
      </c>
    </row>
    <row r="440" spans="3:3" x14ac:dyDescent="0.2">
      <c r="C440" s="2" t="s">
        <v>3176</v>
      </c>
    </row>
    <row r="441" spans="3:3" x14ac:dyDescent="0.2">
      <c r="C441" s="2" t="s">
        <v>3104</v>
      </c>
    </row>
    <row r="442" spans="3:3" x14ac:dyDescent="0.2">
      <c r="C442" s="2" t="s">
        <v>3132</v>
      </c>
    </row>
    <row r="443" spans="3:3" x14ac:dyDescent="0.2">
      <c r="C443" s="2" t="s">
        <v>3121</v>
      </c>
    </row>
    <row r="444" spans="3:3" x14ac:dyDescent="0.2">
      <c r="C444" s="2" t="s">
        <v>3146</v>
      </c>
    </row>
    <row r="445" spans="3:3" x14ac:dyDescent="0.2">
      <c r="C445" s="2" t="s">
        <v>3137</v>
      </c>
    </row>
    <row r="446" spans="3:3" x14ac:dyDescent="0.2">
      <c r="C446" s="2" t="s">
        <v>3161</v>
      </c>
    </row>
    <row r="447" spans="3:3" x14ac:dyDescent="0.2">
      <c r="C447" s="2" t="s">
        <v>3149</v>
      </c>
    </row>
    <row r="448" spans="3:3" x14ac:dyDescent="0.2">
      <c r="C448" s="2" t="s">
        <v>3118</v>
      </c>
    </row>
    <row r="449" spans="3:3" x14ac:dyDescent="0.2">
      <c r="C449" s="2" t="s">
        <v>3197</v>
      </c>
    </row>
    <row r="450" spans="3:3" x14ac:dyDescent="0.2">
      <c r="C450" s="2" t="s">
        <v>3201</v>
      </c>
    </row>
    <row r="451" spans="3:3" x14ac:dyDescent="0.2">
      <c r="C451" s="2" t="s">
        <v>3233</v>
      </c>
    </row>
    <row r="452" spans="3:3" x14ac:dyDescent="0.2">
      <c r="C452" s="2" t="s">
        <v>3141</v>
      </c>
    </row>
    <row r="453" spans="3:3" x14ac:dyDescent="0.2">
      <c r="C453" s="2" t="s">
        <v>3159</v>
      </c>
    </row>
    <row r="454" spans="3:3" x14ac:dyDescent="0.2">
      <c r="C454" s="2" t="s">
        <v>3170</v>
      </c>
    </row>
    <row r="455" spans="3:3" x14ac:dyDescent="0.2">
      <c r="C455" s="2" t="s">
        <v>3089</v>
      </c>
    </row>
    <row r="456" spans="3:3" x14ac:dyDescent="0.2">
      <c r="C456" s="2" t="s">
        <v>3105</v>
      </c>
    </row>
    <row r="457" spans="3:3" x14ac:dyDescent="0.2">
      <c r="C457" s="2" t="s">
        <v>3160</v>
      </c>
    </row>
    <row r="458" spans="3:3" x14ac:dyDescent="0.2">
      <c r="C458" s="2" t="s">
        <v>3158</v>
      </c>
    </row>
    <row r="459" spans="3:3" x14ac:dyDescent="0.2">
      <c r="C459" s="2" t="s">
        <v>3136</v>
      </c>
    </row>
    <row r="460" spans="3:3" x14ac:dyDescent="0.2">
      <c r="C460" s="2" t="s">
        <v>3180</v>
      </c>
    </row>
    <row r="461" spans="3:3" x14ac:dyDescent="0.2">
      <c r="C461" s="2" t="s">
        <v>3150</v>
      </c>
    </row>
    <row r="462" spans="3:3" x14ac:dyDescent="0.2">
      <c r="C462" s="2" t="s">
        <v>3190</v>
      </c>
    </row>
    <row r="463" spans="3:3" x14ac:dyDescent="0.2">
      <c r="C463" s="2" t="s">
        <v>3131</v>
      </c>
    </row>
    <row r="464" spans="3:3" x14ac:dyDescent="0.2">
      <c r="C464" s="2" t="s">
        <v>3034</v>
      </c>
    </row>
    <row r="465" spans="3:3" x14ac:dyDescent="0.2">
      <c r="C465" s="2" t="s">
        <v>3182</v>
      </c>
    </row>
    <row r="466" spans="3:3" x14ac:dyDescent="0.2">
      <c r="C466" s="2" t="s">
        <v>3033</v>
      </c>
    </row>
    <row r="467" spans="3:3" x14ac:dyDescent="0.2">
      <c r="C467" s="2" t="s">
        <v>3090</v>
      </c>
    </row>
    <row r="468" spans="3:3" x14ac:dyDescent="0.2">
      <c r="C468" s="2" t="s">
        <v>3055</v>
      </c>
    </row>
    <row r="469" spans="3:3" x14ac:dyDescent="0.2">
      <c r="C469" s="2" t="s">
        <v>3068</v>
      </c>
    </row>
    <row r="470" spans="3:3" x14ac:dyDescent="0.2">
      <c r="C470" s="2" t="s">
        <v>3042</v>
      </c>
    </row>
    <row r="471" spans="3:3" x14ac:dyDescent="0.2">
      <c r="C471" s="2" t="s">
        <v>3171</v>
      </c>
    </row>
    <row r="472" spans="3:3" x14ac:dyDescent="0.2">
      <c r="C472" s="2" t="s">
        <v>3164</v>
      </c>
    </row>
    <row r="473" spans="3:3" x14ac:dyDescent="0.2">
      <c r="C473" s="2" t="s">
        <v>3027</v>
      </c>
    </row>
    <row r="474" spans="3:3" x14ac:dyDescent="0.2">
      <c r="C474" s="2" t="s">
        <v>3114</v>
      </c>
    </row>
    <row r="475" spans="3:3" x14ac:dyDescent="0.2">
      <c r="C475" s="2" t="s">
        <v>3122</v>
      </c>
    </row>
    <row r="476" spans="3:3" x14ac:dyDescent="0.2">
      <c r="C476" s="2" t="s">
        <v>3184</v>
      </c>
    </row>
    <row r="477" spans="3:3" x14ac:dyDescent="0.2">
      <c r="C477" s="2" t="s">
        <v>3116</v>
      </c>
    </row>
    <row r="478" spans="3:3" x14ac:dyDescent="0.2">
      <c r="C478" s="2" t="s">
        <v>3115</v>
      </c>
    </row>
    <row r="479" spans="3:3" x14ac:dyDescent="0.2">
      <c r="C479" s="2" t="s">
        <v>3127</v>
      </c>
    </row>
    <row r="480" spans="3:3" x14ac:dyDescent="0.2">
      <c r="C480" s="2" t="s">
        <v>3144</v>
      </c>
    </row>
    <row r="481" spans="3:3" x14ac:dyDescent="0.2">
      <c r="C481" s="2" t="s">
        <v>3162</v>
      </c>
    </row>
    <row r="482" spans="3:3" x14ac:dyDescent="0.2">
      <c r="C482" s="2" t="s">
        <v>3086</v>
      </c>
    </row>
    <row r="483" spans="3:3" x14ac:dyDescent="0.2">
      <c r="C483" s="2" t="s">
        <v>3096</v>
      </c>
    </row>
    <row r="484" spans="3:3" x14ac:dyDescent="0.2">
      <c r="C484" s="2" t="s">
        <v>3057</v>
      </c>
    </row>
    <row r="485" spans="3:3" x14ac:dyDescent="0.2">
      <c r="C485" s="2" t="s">
        <v>3047</v>
      </c>
    </row>
    <row r="486" spans="3:3" x14ac:dyDescent="0.2">
      <c r="C486" s="2" t="s">
        <v>3125</v>
      </c>
    </row>
    <row r="487" spans="3:3" x14ac:dyDescent="0.2">
      <c r="C487" s="2" t="s">
        <v>3077</v>
      </c>
    </row>
    <row r="488" spans="3:3" x14ac:dyDescent="0.2">
      <c r="C488" s="2" t="s">
        <v>3065</v>
      </c>
    </row>
    <row r="489" spans="3:3" x14ac:dyDescent="0.2">
      <c r="C489" s="2" t="s">
        <v>3066</v>
      </c>
    </row>
    <row r="490" spans="3:3" x14ac:dyDescent="0.2">
      <c r="C490" s="2" t="s">
        <v>3151</v>
      </c>
    </row>
    <row r="491" spans="3:3" x14ac:dyDescent="0.2">
      <c r="C491" s="2" t="s">
        <v>3148</v>
      </c>
    </row>
    <row r="492" spans="3:3" x14ac:dyDescent="0.2">
      <c r="C492" s="2" t="s">
        <v>3075</v>
      </c>
    </row>
    <row r="493" spans="3:3" x14ac:dyDescent="0.2">
      <c r="C493" s="2" t="s">
        <v>3053</v>
      </c>
    </row>
    <row r="494" spans="3:3" x14ac:dyDescent="0.2">
      <c r="C494" s="2" t="s">
        <v>3120</v>
      </c>
    </row>
    <row r="495" spans="3:3" x14ac:dyDescent="0.2">
      <c r="C495" s="2" t="s">
        <v>3156</v>
      </c>
    </row>
    <row r="496" spans="3:3" x14ac:dyDescent="0.2">
      <c r="C496" s="2" t="s">
        <v>3058</v>
      </c>
    </row>
    <row r="497" spans="3:3" x14ac:dyDescent="0.2">
      <c r="C497" s="2" t="s">
        <v>3064</v>
      </c>
    </row>
    <row r="498" spans="3:3" x14ac:dyDescent="0.2">
      <c r="C498" s="2" t="s">
        <v>3061</v>
      </c>
    </row>
    <row r="499" spans="3:3" x14ac:dyDescent="0.2">
      <c r="C499" s="2" t="s">
        <v>3039</v>
      </c>
    </row>
    <row r="500" spans="3:3" x14ac:dyDescent="0.2">
      <c r="C500" s="2" t="s">
        <v>3052</v>
      </c>
    </row>
    <row r="501" spans="3:3" x14ac:dyDescent="0.2">
      <c r="C501" s="2" t="s">
        <v>3168</v>
      </c>
    </row>
    <row r="502" spans="3:3" x14ac:dyDescent="0.2">
      <c r="C502" s="2" t="s">
        <v>3041</v>
      </c>
    </row>
    <row r="503" spans="3:3" x14ac:dyDescent="0.2">
      <c r="C503" s="2" t="s">
        <v>3071</v>
      </c>
    </row>
    <row r="504" spans="3:3" x14ac:dyDescent="0.2">
      <c r="C504" s="2" t="s">
        <v>3045</v>
      </c>
    </row>
    <row r="505" spans="3:3" x14ac:dyDescent="0.2">
      <c r="C505" s="2" t="s">
        <v>3050</v>
      </c>
    </row>
    <row r="506" spans="3:3" x14ac:dyDescent="0.2">
      <c r="C506" s="2" t="s">
        <v>3165</v>
      </c>
    </row>
    <row r="507" spans="3:3" x14ac:dyDescent="0.2">
      <c r="C507" s="2" t="s">
        <v>3087</v>
      </c>
    </row>
    <row r="508" spans="3:3" x14ac:dyDescent="0.2">
      <c r="C508" s="2" t="s">
        <v>3081</v>
      </c>
    </row>
    <row r="509" spans="3:3" x14ac:dyDescent="0.2">
      <c r="C509" s="2" t="s">
        <v>3093</v>
      </c>
    </row>
    <row r="510" spans="3:3" x14ac:dyDescent="0.2">
      <c r="C510" s="2" t="s">
        <v>3099</v>
      </c>
    </row>
    <row r="511" spans="3:3" x14ac:dyDescent="0.2">
      <c r="C511" s="2" t="s">
        <v>3026</v>
      </c>
    </row>
    <row r="512" spans="3:3" x14ac:dyDescent="0.2">
      <c r="C512" s="2" t="s">
        <v>3035</v>
      </c>
    </row>
    <row r="513" spans="3:3" x14ac:dyDescent="0.2">
      <c r="C513" s="2" t="s">
        <v>3798</v>
      </c>
    </row>
    <row r="514" spans="3:3" x14ac:dyDescent="0.2">
      <c r="C514" s="2" t="s">
        <v>3032</v>
      </c>
    </row>
    <row r="515" spans="3:3" x14ac:dyDescent="0.2">
      <c r="C515" s="2" t="s">
        <v>3084</v>
      </c>
    </row>
    <row r="516" spans="3:3" x14ac:dyDescent="0.2">
      <c r="C516" s="2" t="s">
        <v>3051</v>
      </c>
    </row>
    <row r="517" spans="3:3" x14ac:dyDescent="0.2">
      <c r="C517" s="2" t="s">
        <v>3043</v>
      </c>
    </row>
    <row r="518" spans="3:3" x14ac:dyDescent="0.2">
      <c r="C518" s="2" t="s">
        <v>3799</v>
      </c>
    </row>
    <row r="519" spans="3:3" x14ac:dyDescent="0.2">
      <c r="C519" s="2" t="s">
        <v>3169</v>
      </c>
    </row>
    <row r="520" spans="3:3" x14ac:dyDescent="0.2">
      <c r="C520" s="2" t="s">
        <v>3800</v>
      </c>
    </row>
    <row r="521" spans="3:3" x14ac:dyDescent="0.2">
      <c r="C521" s="2" t="s">
        <v>3088</v>
      </c>
    </row>
    <row r="522" spans="3:3" x14ac:dyDescent="0.2">
      <c r="C522" s="2" t="s">
        <v>3801</v>
      </c>
    </row>
    <row r="523" spans="3:3" x14ac:dyDescent="0.2">
      <c r="C523" s="2" t="s">
        <v>3094</v>
      </c>
    </row>
    <row r="524" spans="3:3" x14ac:dyDescent="0.2">
      <c r="C524" s="2" t="s">
        <v>3092</v>
      </c>
    </row>
    <row r="525" spans="3:3" x14ac:dyDescent="0.2">
      <c r="C525" s="2" t="s">
        <v>3082</v>
      </c>
    </row>
    <row r="526" spans="3:3" x14ac:dyDescent="0.2">
      <c r="C526" s="2" t="s">
        <v>3091</v>
      </c>
    </row>
    <row r="527" spans="3:3" x14ac:dyDescent="0.2">
      <c r="C527" s="2" t="s">
        <v>3062</v>
      </c>
    </row>
    <row r="528" spans="3:3" x14ac:dyDescent="0.2">
      <c r="C528" s="2" t="s">
        <v>3046</v>
      </c>
    </row>
    <row r="529" spans="3:3" x14ac:dyDescent="0.2">
      <c r="C529" s="2" t="s">
        <v>3031</v>
      </c>
    </row>
    <row r="530" spans="3:3" x14ac:dyDescent="0.2">
      <c r="C530" s="2" t="s">
        <v>3802</v>
      </c>
    </row>
    <row r="531" spans="3:3" x14ac:dyDescent="0.2">
      <c r="C531" s="2" t="s">
        <v>3098</v>
      </c>
    </row>
    <row r="532" spans="3:3" x14ac:dyDescent="0.2">
      <c r="C532" s="2" t="s">
        <v>3803</v>
      </c>
    </row>
    <row r="533" spans="3:3" x14ac:dyDescent="0.2">
      <c r="C533" s="2" t="s">
        <v>3036</v>
      </c>
    </row>
    <row r="534" spans="3:3" x14ac:dyDescent="0.2">
      <c r="C534" s="2" t="s">
        <v>3100</v>
      </c>
    </row>
    <row r="535" spans="3:3" x14ac:dyDescent="0.2">
      <c r="C535" s="2" t="s">
        <v>3804</v>
      </c>
    </row>
    <row r="536" spans="3:3" x14ac:dyDescent="0.2">
      <c r="C536" s="2" t="s">
        <v>3805</v>
      </c>
    </row>
    <row r="537" spans="3:3" x14ac:dyDescent="0.2">
      <c r="C537" s="2" t="s">
        <v>3101</v>
      </c>
    </row>
    <row r="538" spans="3:3" x14ac:dyDescent="0.2">
      <c r="C538" s="2" t="s">
        <v>3806</v>
      </c>
    </row>
    <row r="539" spans="3:3" x14ac:dyDescent="0.2">
      <c r="C539" s="2" t="s">
        <v>3807</v>
      </c>
    </row>
    <row r="540" spans="3:3" x14ac:dyDescent="0.2">
      <c r="C540" s="2" t="s">
        <v>3037</v>
      </c>
    </row>
    <row r="541" spans="3:3" x14ac:dyDescent="0.2">
      <c r="C541" s="2" t="s">
        <v>3808</v>
      </c>
    </row>
    <row r="542" spans="3:3" x14ac:dyDescent="0.2">
      <c r="C542" s="2" t="s">
        <v>3809</v>
      </c>
    </row>
    <row r="543" spans="3:3" x14ac:dyDescent="0.2">
      <c r="C543" s="2" t="s">
        <v>3810</v>
      </c>
    </row>
    <row r="544" spans="3:3" x14ac:dyDescent="0.2">
      <c r="C544" s="2" t="s">
        <v>3811</v>
      </c>
    </row>
    <row r="545" spans="3:3" x14ac:dyDescent="0.2">
      <c r="C545" s="2" t="s">
        <v>3812</v>
      </c>
    </row>
    <row r="546" spans="3:3" x14ac:dyDescent="0.2">
      <c r="C546" s="2" t="s">
        <v>3813</v>
      </c>
    </row>
    <row r="547" spans="3:3" x14ac:dyDescent="0.2">
      <c r="C547" s="2" t="s">
        <v>3814</v>
      </c>
    </row>
    <row r="548" spans="3:3" x14ac:dyDescent="0.2">
      <c r="C548" s="2" t="s">
        <v>3815</v>
      </c>
    </row>
    <row r="549" spans="3:3" x14ac:dyDescent="0.2">
      <c r="C549" s="2" t="s">
        <v>3816</v>
      </c>
    </row>
    <row r="550" spans="3:3" x14ac:dyDescent="0.2">
      <c r="C550" s="2" t="s">
        <v>3817</v>
      </c>
    </row>
    <row r="551" spans="3:3" x14ac:dyDescent="0.2">
      <c r="C551" s="2" t="s">
        <v>3818</v>
      </c>
    </row>
    <row r="552" spans="3:3" x14ac:dyDescent="0.2">
      <c r="C552" s="2" t="s">
        <v>3819</v>
      </c>
    </row>
    <row r="553" spans="3:3" x14ac:dyDescent="0.2">
      <c r="C553" s="2" t="s">
        <v>3820</v>
      </c>
    </row>
    <row r="554" spans="3:3" x14ac:dyDescent="0.2">
      <c r="C554" s="2" t="s">
        <v>3821</v>
      </c>
    </row>
    <row r="555" spans="3:3" x14ac:dyDescent="0.2">
      <c r="C555" s="2" t="s">
        <v>3822</v>
      </c>
    </row>
    <row r="556" spans="3:3" x14ac:dyDescent="0.2">
      <c r="C556" s="2" t="s">
        <v>3823</v>
      </c>
    </row>
    <row r="557" spans="3:3" x14ac:dyDescent="0.2">
      <c r="C557" s="2" t="s">
        <v>3824</v>
      </c>
    </row>
    <row r="558" spans="3:3" x14ac:dyDescent="0.2">
      <c r="C558" s="2" t="s">
        <v>3825</v>
      </c>
    </row>
    <row r="559" spans="3:3" x14ac:dyDescent="0.2">
      <c r="C559" s="2" t="s">
        <v>3826</v>
      </c>
    </row>
    <row r="560" spans="3:3" x14ac:dyDescent="0.2">
      <c r="C560" s="2" t="s">
        <v>3827</v>
      </c>
    </row>
    <row r="561" spans="3:3" x14ac:dyDescent="0.2">
      <c r="C561" s="2" t="s">
        <v>3828</v>
      </c>
    </row>
    <row r="562" spans="3:3" x14ac:dyDescent="0.2">
      <c r="C562" s="2" t="s">
        <v>3829</v>
      </c>
    </row>
    <row r="563" spans="3:3" x14ac:dyDescent="0.2">
      <c r="C563" s="2" t="s">
        <v>3830</v>
      </c>
    </row>
    <row r="564" spans="3:3" x14ac:dyDescent="0.2">
      <c r="C564" s="2" t="s">
        <v>3831</v>
      </c>
    </row>
    <row r="565" spans="3:3" x14ac:dyDescent="0.2">
      <c r="C565" s="2" t="s">
        <v>3832</v>
      </c>
    </row>
    <row r="566" spans="3:3" x14ac:dyDescent="0.2">
      <c r="C566" s="2" t="s">
        <v>3833</v>
      </c>
    </row>
    <row r="567" spans="3:3" x14ac:dyDescent="0.2">
      <c r="C567" s="2" t="s">
        <v>3834</v>
      </c>
    </row>
    <row r="568" spans="3:3" x14ac:dyDescent="0.2">
      <c r="C568" s="2" t="s">
        <v>3835</v>
      </c>
    </row>
    <row r="569" spans="3:3" x14ac:dyDescent="0.2">
      <c r="C569" s="2" t="s">
        <v>3836</v>
      </c>
    </row>
    <row r="570" spans="3:3" x14ac:dyDescent="0.2">
      <c r="C570" s="2" t="s">
        <v>3837</v>
      </c>
    </row>
    <row r="571" spans="3:3" x14ac:dyDescent="0.2">
      <c r="C571" s="2" t="s">
        <v>3838</v>
      </c>
    </row>
    <row r="572" spans="3:3" x14ac:dyDescent="0.2">
      <c r="C572" s="2" t="s">
        <v>3839</v>
      </c>
    </row>
    <row r="573" spans="3:3" x14ac:dyDescent="0.2">
      <c r="C573" s="2" t="s">
        <v>3840</v>
      </c>
    </row>
    <row r="574" spans="3:3" x14ac:dyDescent="0.2">
      <c r="C574" s="2" t="s">
        <v>3841</v>
      </c>
    </row>
    <row r="575" spans="3:3" x14ac:dyDescent="0.2">
      <c r="C575" s="2" t="s">
        <v>3842</v>
      </c>
    </row>
    <row r="576" spans="3:3" x14ac:dyDescent="0.2">
      <c r="C576" s="2" t="s">
        <v>3843</v>
      </c>
    </row>
    <row r="577" spans="3:3" x14ac:dyDescent="0.2">
      <c r="C577" s="2" t="s">
        <v>3844</v>
      </c>
    </row>
    <row r="578" spans="3:3" x14ac:dyDescent="0.2">
      <c r="C578" s="2" t="s">
        <v>3845</v>
      </c>
    </row>
    <row r="579" spans="3:3" x14ac:dyDescent="0.2">
      <c r="C579" s="2" t="s">
        <v>3846</v>
      </c>
    </row>
    <row r="580" spans="3:3" x14ac:dyDescent="0.2">
      <c r="C580" s="2" t="s">
        <v>3847</v>
      </c>
    </row>
    <row r="581" spans="3:3" x14ac:dyDescent="0.2">
      <c r="C581" s="2" t="s">
        <v>3848</v>
      </c>
    </row>
    <row r="582" spans="3:3" x14ac:dyDescent="0.2">
      <c r="C582" s="2" t="s">
        <v>3849</v>
      </c>
    </row>
    <row r="583" spans="3:3" x14ac:dyDescent="0.2">
      <c r="C583" s="2" t="s">
        <v>3850</v>
      </c>
    </row>
    <row r="584" spans="3:3" x14ac:dyDescent="0.2">
      <c r="C584" s="2" t="s">
        <v>3851</v>
      </c>
    </row>
    <row r="585" spans="3:3" x14ac:dyDescent="0.2">
      <c r="C585" s="2" t="s">
        <v>3852</v>
      </c>
    </row>
    <row r="586" spans="3:3" x14ac:dyDescent="0.2">
      <c r="C586" s="2" t="s">
        <v>3853</v>
      </c>
    </row>
    <row r="587" spans="3:3" x14ac:dyDescent="0.2">
      <c r="C587" s="2" t="s">
        <v>3854</v>
      </c>
    </row>
    <row r="588" spans="3:3" x14ac:dyDescent="0.2">
      <c r="C588" s="2" t="s">
        <v>3855</v>
      </c>
    </row>
    <row r="589" spans="3:3" x14ac:dyDescent="0.2">
      <c r="C589" s="2" t="s">
        <v>3856</v>
      </c>
    </row>
    <row r="590" spans="3:3" x14ac:dyDescent="0.2">
      <c r="C590" s="2" t="s">
        <v>3857</v>
      </c>
    </row>
    <row r="591" spans="3:3" x14ac:dyDescent="0.2">
      <c r="C591" s="2" t="s">
        <v>3858</v>
      </c>
    </row>
    <row r="592" spans="3:3" x14ac:dyDescent="0.2">
      <c r="C592" s="2" t="s">
        <v>3859</v>
      </c>
    </row>
    <row r="593" spans="3:3" x14ac:dyDescent="0.2">
      <c r="C593" s="2" t="s">
        <v>3860</v>
      </c>
    </row>
    <row r="594" spans="3:3" x14ac:dyDescent="0.2">
      <c r="C594" s="2" t="s">
        <v>3861</v>
      </c>
    </row>
    <row r="595" spans="3:3" x14ac:dyDescent="0.2">
      <c r="C595" s="2" t="s">
        <v>3862</v>
      </c>
    </row>
    <row r="596" spans="3:3" x14ac:dyDescent="0.2">
      <c r="C596" s="2" t="s">
        <v>3863</v>
      </c>
    </row>
    <row r="597" spans="3:3" x14ac:dyDescent="0.2">
      <c r="C597" s="2" t="s">
        <v>3864</v>
      </c>
    </row>
    <row r="598" spans="3:3" x14ac:dyDescent="0.2">
      <c r="C598" s="2" t="s">
        <v>3865</v>
      </c>
    </row>
    <row r="599" spans="3:3" x14ac:dyDescent="0.2">
      <c r="C599" s="2" t="s">
        <v>3866</v>
      </c>
    </row>
    <row r="600" spans="3:3" x14ac:dyDescent="0.2">
      <c r="C600" s="2" t="s">
        <v>3867</v>
      </c>
    </row>
    <row r="601" spans="3:3" x14ac:dyDescent="0.2">
      <c r="C601" s="2" t="s">
        <v>3868</v>
      </c>
    </row>
    <row r="602" spans="3:3" x14ac:dyDescent="0.2">
      <c r="C602" s="2" t="s">
        <v>3869</v>
      </c>
    </row>
    <row r="603" spans="3:3" x14ac:dyDescent="0.2">
      <c r="C603" s="2" t="s">
        <v>3870</v>
      </c>
    </row>
    <row r="604" spans="3:3" x14ac:dyDescent="0.2">
      <c r="C604" s="2" t="s">
        <v>3871</v>
      </c>
    </row>
    <row r="605" spans="3:3" x14ac:dyDescent="0.2">
      <c r="C605" s="2" t="s">
        <v>3872</v>
      </c>
    </row>
    <row r="606" spans="3:3" x14ac:dyDescent="0.2">
      <c r="C606" s="2" t="s">
        <v>3873</v>
      </c>
    </row>
    <row r="607" spans="3:3" x14ac:dyDescent="0.2">
      <c r="C607" s="2" t="s">
        <v>3874</v>
      </c>
    </row>
    <row r="608" spans="3:3" x14ac:dyDescent="0.2">
      <c r="C608" s="2" t="s">
        <v>3875</v>
      </c>
    </row>
    <row r="609" spans="3:3" x14ac:dyDescent="0.2">
      <c r="C609" s="2" t="s">
        <v>3876</v>
      </c>
    </row>
    <row r="610" spans="3:3" x14ac:dyDescent="0.2">
      <c r="C610" s="2" t="s">
        <v>3877</v>
      </c>
    </row>
    <row r="611" spans="3:3" x14ac:dyDescent="0.2">
      <c r="C611" s="2" t="s">
        <v>3878</v>
      </c>
    </row>
    <row r="612" spans="3:3" x14ac:dyDescent="0.2">
      <c r="C612" s="2" t="s">
        <v>3879</v>
      </c>
    </row>
    <row r="613" spans="3:3" x14ac:dyDescent="0.2">
      <c r="C613" s="2" t="s">
        <v>3880</v>
      </c>
    </row>
    <row r="614" spans="3:3" x14ac:dyDescent="0.2">
      <c r="C614" s="2" t="s">
        <v>3881</v>
      </c>
    </row>
    <row r="615" spans="3:3" x14ac:dyDescent="0.2">
      <c r="C615" s="2" t="s">
        <v>3882</v>
      </c>
    </row>
    <row r="616" spans="3:3" x14ac:dyDescent="0.2">
      <c r="C616" s="2" t="s">
        <v>3883</v>
      </c>
    </row>
    <row r="617" spans="3:3" x14ac:dyDescent="0.2">
      <c r="C617" s="2" t="s">
        <v>3884</v>
      </c>
    </row>
    <row r="618" spans="3:3" x14ac:dyDescent="0.2">
      <c r="C618" s="2" t="s">
        <v>3885</v>
      </c>
    </row>
    <row r="619" spans="3:3" x14ac:dyDescent="0.2">
      <c r="C619" s="2" t="s">
        <v>3886</v>
      </c>
    </row>
    <row r="620" spans="3:3" x14ac:dyDescent="0.2">
      <c r="C620" s="2" t="s">
        <v>3887</v>
      </c>
    </row>
    <row r="621" spans="3:3" x14ac:dyDescent="0.2">
      <c r="C621" s="2" t="s">
        <v>3888</v>
      </c>
    </row>
    <row r="622" spans="3:3" x14ac:dyDescent="0.2">
      <c r="C622" s="2" t="s">
        <v>3889</v>
      </c>
    </row>
    <row r="623" spans="3:3" x14ac:dyDescent="0.2">
      <c r="C623" s="2" t="s">
        <v>3890</v>
      </c>
    </row>
    <row r="624" spans="3:3" x14ac:dyDescent="0.2">
      <c r="C624" s="2" t="s">
        <v>3891</v>
      </c>
    </row>
    <row r="625" spans="3:3" x14ac:dyDescent="0.2">
      <c r="C625" s="2" t="s">
        <v>3892</v>
      </c>
    </row>
    <row r="626" spans="3:3" x14ac:dyDescent="0.2">
      <c r="C626" s="2" t="s">
        <v>3893</v>
      </c>
    </row>
    <row r="627" spans="3:3" x14ac:dyDescent="0.2">
      <c r="C627" s="2" t="s">
        <v>3894</v>
      </c>
    </row>
    <row r="628" spans="3:3" x14ac:dyDescent="0.2">
      <c r="C628" s="2" t="s">
        <v>3895</v>
      </c>
    </row>
    <row r="629" spans="3:3" x14ac:dyDescent="0.2">
      <c r="C629" s="2" t="s">
        <v>3896</v>
      </c>
    </row>
    <row r="630" spans="3:3" x14ac:dyDescent="0.2">
      <c r="C630" s="2" t="s">
        <v>3897</v>
      </c>
    </row>
    <row r="631" spans="3:3" x14ac:dyDescent="0.2">
      <c r="C631" s="2" t="s">
        <v>3898</v>
      </c>
    </row>
    <row r="632" spans="3:3" x14ac:dyDescent="0.2">
      <c r="C632" s="2" t="s">
        <v>3899</v>
      </c>
    </row>
    <row r="633" spans="3:3" x14ac:dyDescent="0.2">
      <c r="C633" s="2" t="s">
        <v>3900</v>
      </c>
    </row>
    <row r="634" spans="3:3" x14ac:dyDescent="0.2">
      <c r="C634" s="2" t="s">
        <v>3901</v>
      </c>
    </row>
    <row r="635" spans="3:3" x14ac:dyDescent="0.2">
      <c r="C635" s="2" t="s">
        <v>3902</v>
      </c>
    </row>
    <row r="636" spans="3:3" x14ac:dyDescent="0.2">
      <c r="C636" s="2" t="s">
        <v>3377</v>
      </c>
    </row>
    <row r="637" spans="3:3" x14ac:dyDescent="0.2">
      <c r="C637" s="2" t="s">
        <v>3275</v>
      </c>
    </row>
    <row r="638" spans="3:3" x14ac:dyDescent="0.2">
      <c r="C638" s="2" t="s">
        <v>3044</v>
      </c>
    </row>
    <row r="639" spans="3:3" x14ac:dyDescent="0.2">
      <c r="C639" s="2" t="s">
        <v>3903</v>
      </c>
    </row>
    <row r="640" spans="3:3" x14ac:dyDescent="0.2">
      <c r="C640" s="2" t="s">
        <v>3904</v>
      </c>
    </row>
    <row r="641" spans="3:3" x14ac:dyDescent="0.2">
      <c r="C641" s="2" t="s">
        <v>3905</v>
      </c>
    </row>
    <row r="642" spans="3:3" x14ac:dyDescent="0.2">
      <c r="C642" s="2" t="s">
        <v>3108</v>
      </c>
    </row>
    <row r="643" spans="3:3" x14ac:dyDescent="0.2">
      <c r="C643" s="2" t="s">
        <v>3155</v>
      </c>
    </row>
    <row r="644" spans="3:3" x14ac:dyDescent="0.2">
      <c r="C644" s="2" t="s">
        <v>3906</v>
      </c>
    </row>
    <row r="645" spans="3:3" x14ac:dyDescent="0.2">
      <c r="C645" s="2" t="s">
        <v>3907</v>
      </c>
    </row>
    <row r="646" spans="3:3" x14ac:dyDescent="0.2">
      <c r="C646" s="2" t="s">
        <v>3908</v>
      </c>
    </row>
    <row r="647" spans="3:3" x14ac:dyDescent="0.2">
      <c r="C647" s="2" t="s">
        <v>3128</v>
      </c>
    </row>
    <row r="648" spans="3:3" x14ac:dyDescent="0.2">
      <c r="C648" s="2" t="s">
        <v>3179</v>
      </c>
    </row>
    <row r="649" spans="3:3" x14ac:dyDescent="0.2">
      <c r="C649" s="2" t="s">
        <v>3225</v>
      </c>
    </row>
    <row r="650" spans="3:3" x14ac:dyDescent="0.2">
      <c r="C650" s="2" t="s">
        <v>3219</v>
      </c>
    </row>
    <row r="651" spans="3:3" x14ac:dyDescent="0.2">
      <c r="C651" s="2" t="s">
        <v>3909</v>
      </c>
    </row>
    <row r="652" spans="3:3" x14ac:dyDescent="0.2">
      <c r="C652" s="2" t="s">
        <v>3254</v>
      </c>
    </row>
    <row r="653" spans="3:3" x14ac:dyDescent="0.2">
      <c r="C653" s="2" t="s">
        <v>3133</v>
      </c>
    </row>
  </sheetData>
  <mergeCells count="3">
    <mergeCell ref="A3:A4"/>
    <mergeCell ref="A67:L67"/>
    <mergeCell ref="O67:P67"/>
  </mergeCells>
  <conditionalFormatting sqref="B3">
    <cfRule type="duplicateValues" dxfId="128" priority="3"/>
  </conditionalFormatting>
  <conditionalFormatting sqref="B4:B66">
    <cfRule type="duplicateValues" dxfId="127" priority="74"/>
  </conditionalFormatting>
  <conditionalFormatting sqref="C77:C653">
    <cfRule type="duplicateValues" dxfId="126" priority="2"/>
  </conditionalFormatting>
  <conditionalFormatting sqref="C1:C1048576">
    <cfRule type="duplicateValues" dxfId="12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31</vt:i4>
      </vt:variant>
    </vt:vector>
  </HeadingPairs>
  <TitlesOfParts>
    <vt:vector size="62" baseType="lpstr">
      <vt:lpstr>014_Sicepat_BANJARMASIN</vt:lpstr>
      <vt:lpstr>BKI032210029561</vt:lpstr>
      <vt:lpstr>BKI032210029207</vt:lpstr>
      <vt:lpstr>BKI032210029215</vt:lpstr>
      <vt:lpstr>BKI032210029645</vt:lpstr>
      <vt:lpstr>BKI032210029652</vt:lpstr>
      <vt:lpstr>BKI032210029611</vt:lpstr>
      <vt:lpstr>BKI032210030080</vt:lpstr>
      <vt:lpstr>BKI032210030130</vt:lpstr>
      <vt:lpstr>BKI032210030148</vt:lpstr>
      <vt:lpstr>BKI032210030106</vt:lpstr>
      <vt:lpstr>BKI032210030155</vt:lpstr>
      <vt:lpstr>BKI032210030163</vt:lpstr>
      <vt:lpstr>BKI032210030098</vt:lpstr>
      <vt:lpstr>BKI032210030122</vt:lpstr>
      <vt:lpstr>BKI032210030072</vt:lpstr>
      <vt:lpstr>BKI032210030171</vt:lpstr>
      <vt:lpstr>BKI032210030189</vt:lpstr>
      <vt:lpstr>BKI032210030114</vt:lpstr>
      <vt:lpstr>BKI032210030593</vt:lpstr>
      <vt:lpstr>BKI032210030700</vt:lpstr>
      <vt:lpstr>BKI032210030627</vt:lpstr>
      <vt:lpstr>BKI032210030650</vt:lpstr>
      <vt:lpstr>BKI032210030585</vt:lpstr>
      <vt:lpstr>BKI032210030718</vt:lpstr>
      <vt:lpstr> BKI032210030692</vt:lpstr>
      <vt:lpstr>BKI032210030601</vt:lpstr>
      <vt:lpstr>BKI032210030643</vt:lpstr>
      <vt:lpstr>BKI032210030684</vt:lpstr>
      <vt:lpstr>BKI032210030619</vt:lpstr>
      <vt:lpstr>BKI032210030577</vt:lpstr>
      <vt:lpstr>' BKI032210030692'!Print_Titles</vt:lpstr>
      <vt:lpstr>'014_Sicepat_BANJARMASIN'!Print_Titles</vt:lpstr>
      <vt:lpstr>BKI032210029207!Print_Titles</vt:lpstr>
      <vt:lpstr>BKI032210029215!Print_Titles</vt:lpstr>
      <vt:lpstr>BKI032210029561!Print_Titles</vt:lpstr>
      <vt:lpstr>BKI032210029611!Print_Titles</vt:lpstr>
      <vt:lpstr>BKI032210029645!Print_Titles</vt:lpstr>
      <vt:lpstr>BKI032210029652!Print_Titles</vt:lpstr>
      <vt:lpstr>BKI032210030072!Print_Titles</vt:lpstr>
      <vt:lpstr>BKI032210030080!Print_Titles</vt:lpstr>
      <vt:lpstr>BKI032210030098!Print_Titles</vt:lpstr>
      <vt:lpstr>BKI032210030106!Print_Titles</vt:lpstr>
      <vt:lpstr>BKI032210030114!Print_Titles</vt:lpstr>
      <vt:lpstr>BKI032210030122!Print_Titles</vt:lpstr>
      <vt:lpstr>BKI032210030130!Print_Titles</vt:lpstr>
      <vt:lpstr>BKI032210030148!Print_Titles</vt:lpstr>
      <vt:lpstr>BKI032210030155!Print_Titles</vt:lpstr>
      <vt:lpstr>BKI032210030163!Print_Titles</vt:lpstr>
      <vt:lpstr>BKI032210030171!Print_Titles</vt:lpstr>
      <vt:lpstr>BKI032210030189!Print_Titles</vt:lpstr>
      <vt:lpstr>BKI032210030577!Print_Titles</vt:lpstr>
      <vt:lpstr>BKI032210030585!Print_Titles</vt:lpstr>
      <vt:lpstr>BKI032210030593!Print_Titles</vt:lpstr>
      <vt:lpstr>BKI032210030601!Print_Titles</vt:lpstr>
      <vt:lpstr>BKI032210030619!Print_Titles</vt:lpstr>
      <vt:lpstr>BKI032210030627!Print_Titles</vt:lpstr>
      <vt:lpstr>BKI032210030643!Print_Titles</vt:lpstr>
      <vt:lpstr>BKI032210030650!Print_Titles</vt:lpstr>
      <vt:lpstr>BKI032210030684!Print_Titles</vt:lpstr>
      <vt:lpstr>BKI032210030700!Print_Titles</vt:lpstr>
      <vt:lpstr>BKI032210030718!Print_Titles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2021-09-15T03:17:51Z</cp:lastPrinted>
  <dcterms:created xsi:type="dcterms:W3CDTF">2021-07-02T11:08:00Z</dcterms:created>
  <dcterms:modified xsi:type="dcterms:W3CDTF">2021-09-22T10:36:19Z</dcterms:modified>
</cp:coreProperties>
</file>